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<sst xmlns="http://schemas.openxmlformats.org/spreadsheetml/2006/main" count="30400" uniqueCount="7649">
  <si>
    <t>Text</t>
  </si>
  <si>
    <t>Time</t>
  </si>
  <si>
    <t>Possible_type</t>
  </si>
  <si>
    <t>Translation</t>
  </si>
  <si>
    <t>лапылдап журген кездер ай akarys abzelbekov kfc</t>
  </si>
  <si>
    <t>вчера в 23:28</t>
  </si>
  <si>
    <t>Normal</t>
  </si>
  <si>
    <t>туған күніңізбен әкеасқартау</t>
  </si>
  <si>
    <t>17 ші қараша тәтті құрама талғар қаласында қызықты әзілді кәнсерт бағдарламасымен келіңіздер қай қалаға барғанымызды қалайсыздар талғарлықтарды белгілеп тастаңдар кәнсертке келсін</t>
  </si>
  <si>
    <t>https www youtube com channel uc llodr9fl15ep79tn7 осы ютуб каналда біздің сериалымыздың 1 сериясы шығады көріп бағасын беріңіздер мектеп</t>
  </si>
  <si>
    <t>осындай масканы мода үшін де тағатындар бар екенғой тұмауғойпросто</t>
  </si>
  <si>
    <t>не жаңалық демалыста не істедіңдер демалыс</t>
  </si>
  <si>
    <t>демалыс тез өтіп жатыр уже7кункалды</t>
  </si>
  <si>
    <t>демалуға болады 9кун</t>
  </si>
  <si>
    <t>қаншаға қортылдыңдар бүйткенбжбщссс</t>
  </si>
  <si>
    <t>https youtu be ti 2mbriabs кта фабрикасындагы ойынымыз</t>
  </si>
  <si>
    <t xml:space="preserve">https vk com anpanman aa qolday </t>
  </si>
  <si>
    <t>12 мар в 17:09</t>
  </si>
  <si>
    <t xml:space="preserve">удалю этот пост когда разлюблю в а с </t>
  </si>
  <si>
    <t xml:space="preserve">не пытaйтесь сделать мне что то плохоe злоe или гадкое приму за комплимeнт </t>
  </si>
  <si>
    <t xml:space="preserve">дорогие мои радужные друзья я решила выпустить пробный мерч к сожалению пока что футболочек с мордашкой викуси только 9 отправить я их могу только жителям казахстана размер s 5 в наличии м 4 в наличии показать полностью </t>
  </si>
  <si>
    <t>20 окт в 12:24</t>
  </si>
  <si>
    <t>автор https vk com neko nekonii</t>
  </si>
  <si>
    <t xml:space="preserve">ааааааааааааааааааааааааааааааааааааааааааааааааааааааааааааааааааааааааааааааааааааааааааааааааааааа авыалыовдалоывдалоыа лук эт зис а </t>
  </si>
  <si>
    <t xml:space="preserve">ребята хотите посмотреть как мы весело провели время с лимоном в пони тауне ха ха вышло очень забавно d </t>
  </si>
  <si>
    <t>автор https vk com just shy</t>
  </si>
  <si>
    <t xml:space="preserve">меня подбили на лотерею пока все ещё только начинают вспоминать все прелести и ужасы осени я не совсем только я решила уже подготовить вам подарочек на новый год поэтому устраиваю небольшую лотерею будет два победителя показать полностью </t>
  </si>
  <si>
    <t>автор https vk com soloveys7</t>
  </si>
  <si>
    <t>кусь</t>
  </si>
  <si>
    <t xml:space="preserve">тру ля ля вот такие вот дела </t>
  </si>
  <si>
    <t>yesterday at 8:28 pm</t>
  </si>
  <si>
    <t>королева танцпола crystal star lol surprise omg winter disco обзор на кристал стар</t>
  </si>
  <si>
    <t>25 окт в 14:01</t>
  </si>
  <si>
    <t xml:space="preserve">всем спокойной ночи </t>
  </si>
  <si>
    <t xml:space="preserve">кто круче фэйк или оригнал сравнение на канале </t>
  </si>
  <si>
    <t xml:space="preserve">рэйли в школе монстров </t>
  </si>
  <si>
    <t xml:space="preserve">кто подходит холт хайду френки или чарли </t>
  </si>
  <si>
    <t xml:space="preserve">ставь если хочешь найти любовь </t>
  </si>
  <si>
    <t xml:space="preserve">звездные парочки бтс и сердцеедки </t>
  </si>
  <si>
    <t>звездные парочки bts сердцеедки wild hearts crew обзор</t>
  </si>
  <si>
    <t xml:space="preserve">фотка сделанная 7 лет назад такие малышки сегодня моему брату сэму исполнилось 20 лет </t>
  </si>
  <si>
    <t>пора летать и смотреть мое новое видео</t>
  </si>
  <si>
    <t>милая девочка с характером дьявола 1999</t>
  </si>
  <si>
    <t>6 окт в 18:27</t>
  </si>
  <si>
    <t xml:space="preserve">ㅤㅤ ㅤㅤㅤㅤㅤㅤㅤㅤㅤㅤㅤㅤㅤиㅤя взлᴇтᴀл ㅤиㅤㅤ я мᴇчтᴀл ㅤㅤㅤㅤㅤㅤㅤㅤㅤㅤㅤㅤㅤно тᴇпᴇᴘь мнᴇ всᴇ это нᴇ вᴀжно </t>
  </si>
  <si>
    <t>сегодня в 19:19</t>
  </si>
  <si>
    <t xml:space="preserve">ㅤ ㅤㅤㅤㅤㅤㅤㅤㅤㅤㅤ мы кᴀк и дьяволы пᴘячᴇмся в мᴇлочᴀх ㅤㅤㅤㅤㅤㅤтᴀк что сᴇйчᴀс миᴘʏ никогдᴀ нᴇ доҕᴘᴀться до нᴀшᴇго ʏᴘовня </t>
  </si>
  <si>
    <t xml:space="preserve">моя джен </t>
  </si>
  <si>
    <t>ᅠᅠᅠᅠᅠᅠᅠᅠᅠᅠᅠᅠᅠᅠᅠᅠᅠᅠᅠᅠхᅠхᅠх ㅤㅤㅤㅤㅤ пᴘости что поздно я люҕлю тᴇҕя дᴘᴀко с днᴇм ᴘождᴇния жᴀным ㅤㅤㅤ ㅤㅤㅤㅤㅤㅤㅤㅤ ㅤ ㅤ ㅤㅤㅤㅤㅤㅤ</t>
  </si>
  <si>
    <t xml:space="preserve">спасибо за все </t>
  </si>
  <si>
    <t xml:space="preserve">ʜᴀᴘᴘʏ ʙ ᴅᴀʏ </t>
  </si>
  <si>
    <t xml:space="preserve">просто лучшие люди </t>
  </si>
  <si>
    <t>६ чᴇᴧовᴇк тянᴇтся ҕудто ᴘосток к свᴇтиᴧу и стᴀновится вышᴇ мᴇчтᴀя о нᴇсҕыточных гᴘᴇᴣᴀх достигᴀᴇт ᴣᴀоҕᴧᴀчных высот ३</t>
  </si>
  <si>
    <t>аоаоаоаоаооаоа</t>
  </si>
  <si>
    <t>12 ноя в 23:10</t>
  </si>
  <si>
    <t xml:space="preserve"> chanyeol kai chanyeøl subject no 61 käi subject no 88</t>
  </si>
  <si>
    <t>мне плохо</t>
  </si>
  <si>
    <t>они используют тебя а потом ещё и выставляют виноватым</t>
  </si>
  <si>
    <t xml:space="preserve"> самая драгоценная вещь из всех одиночество </t>
  </si>
  <si>
    <t>будь с кем то кто выбирает тебя каждый день а не только тогда когда он в настроении для тебя</t>
  </si>
  <si>
    <t xml:space="preserve"> я yжe нe yдивляюcь кoгдa люди yxoдят oт мeня нa caмoм дeлe я yдивляюcь кoгдa oни ocтaютcя </t>
  </si>
  <si>
    <t>люди так спокойно могут вычеркнуть тебя из своей жизни а ты даже не можешь удалить переписку с ними</t>
  </si>
  <si>
    <t>они вернутся когда ты им понадобишься</t>
  </si>
  <si>
    <t>никогда не унижай друзей ради своего авторитета</t>
  </si>
  <si>
    <t>6 окт в 21:20</t>
  </si>
  <si>
    <t xml:space="preserve">у меня самый офигенный брат </t>
  </si>
  <si>
    <t>10 окт 2015</t>
  </si>
  <si>
    <t xml:space="preserve">вы сами портите девушек вы хотите верную девушку а сами пропадаете неизвестно с кем и где вы считаете что настоящий мужчина верен клятвам а сами бросаетесь обещаниями направо и налево вы утверждаете что девушка должна ждать несмотря ни на что а сами уехав находите кого то нового вы говорите что поступки украшают но не находите времени позвонить вы говорите настоящих девушек не осталось а сами портите их вам нужна нежная ласковая заботливая но случись с ней что оставляете ее разбираться с ее проблемами самостоятельно вы ненавидите истерики но не хотите успокоить зачем вы что то требуете и ждете когда сами не можете дать того же самого помните достойная достается только достойному любящая и верная заботливому </t>
  </si>
  <si>
    <t>қалайсыңдар жүректер</t>
  </si>
  <si>
    <t>вчера в 21:15</t>
  </si>
  <si>
    <t xml:space="preserve"> сенде ғашық боласың сеніде өзің сүйген жан сүйеді сабыр ет </t>
  </si>
  <si>
    <t>вчера в 11:02</t>
  </si>
  <si>
    <t>өзі бақытты адам өзгенің өмірінде шаруасы болмайды</t>
  </si>
  <si>
    <t>мой характер не исправим но мужа я буду слушаться</t>
  </si>
  <si>
    <t>11 апр 2018</t>
  </si>
  <si>
    <t xml:space="preserve">она самая важная </t>
  </si>
  <si>
    <t xml:space="preserve">нельзя обижать девочек которые растут без отцов их и так судьба обидела </t>
  </si>
  <si>
    <t xml:space="preserve">всем добрый вечер у меня есть друг детства мы с ним очень близко общаемся он знает что у меня творится в жизни а я у него история такая в студенческие годы он познакомился через своих друзей с очень красивой хорошей девушкой она была очень воспитанной долгое время общались но дело никак не доходило отношений угадайте почему как всегда парни думают что еще не пришло времени финансовая проблема думают девушек будет еще много в их жизни показать полностью </t>
  </si>
  <si>
    <t>у вас было такое когда скучаешь по человеку хоть даже толком и не общался с ним тебе просто важно его присутствие и неважно хороший он или нет он просто нужен тебе у меня есть такой человек и я очень скучаю с</t>
  </si>
  <si>
    <t>давай жить вместе</t>
  </si>
  <si>
    <t xml:space="preserve">я безумно люблю обниматься мне кажется что это самое трогательное и искреннее проявление чувств обидно что не всем это нравится просто во мне очень много не выплеснутой любви которой я хочу поделиться с остальными </t>
  </si>
  <si>
    <t xml:space="preserve">моя проблема в том что я не могу долго злиться в итоге я всегда прощаю людей даже если они этого не заслуживают </t>
  </si>
  <si>
    <t xml:space="preserve">follow this link to subscribe to my instagram https www instagram com dark w91 </t>
  </si>
  <si>
    <t>25 июл в 16:07</t>
  </si>
  <si>
    <t xml:space="preserve">просто топ </t>
  </si>
  <si>
    <t>qapshagai 00 00 am</t>
  </si>
  <si>
    <t xml:space="preserve">c новым годом </t>
  </si>
  <si>
    <t xml:space="preserve">қарапайым бол себебi аллаh тәкаппарларды сүймейдi </t>
  </si>
  <si>
    <t>18 сен в 9:48</t>
  </si>
  <si>
    <t xml:space="preserve">будьтe как хopoшии пapфюм пpивлекaи тe вниманиe бeз шума </t>
  </si>
  <si>
    <t xml:space="preserve">кей адамдарға 100 сенсең 200 ға ұзыннан қойып кетеді </t>
  </si>
  <si>
    <t xml:space="preserve">среди добрых я добрый среди зверей я зверь </t>
  </si>
  <si>
    <t xml:space="preserve">урааааа днюхааам келді ғо наконец то </t>
  </si>
  <si>
    <t>11 ноя в 11:31</t>
  </si>
  <si>
    <t xml:space="preserve">я изо всех сил стараюсь быть заинькой паинькой но характер сволочь выдаёт </t>
  </si>
  <si>
    <t xml:space="preserve">ну чтож привет ты еще помнишь помнишь девочку любившую тебя так сильно насколько могла вспомнил отлично та самая девочка которая всегда была рядом при любых обстоятельствах в любых ситуациях та которая смотрела на тебя как будто ты был ее миром ее землей ее жизнью хотя знаешь так и было ты был всем для нее показать полностью </t>
  </si>
  <si>
    <t xml:space="preserve"> салем жаным жаның кайда сен ғой мен қайдамын қайдасың показать полностью </t>
  </si>
  <si>
    <t xml:space="preserve"> 𝓘𝓷𝓼𝓽𝓪𝓰𝓻𝓪𝓶 milashka bm </t>
  </si>
  <si>
    <t>24 окт в 21:18</t>
  </si>
  <si>
    <t xml:space="preserve"> будь скромна скромность ещё никого не опозорила i</t>
  </si>
  <si>
    <t xml:space="preserve">21 век романтики в нем нет здесь только пошлость злость и интернет </t>
  </si>
  <si>
    <t xml:space="preserve"> </t>
  </si>
  <si>
    <t xml:space="preserve"> не важно как ведут себя другие главное ты веди себя достойно </t>
  </si>
  <si>
    <t xml:space="preserve"> without a dream the heart fades </t>
  </si>
  <si>
    <t xml:space="preserve"> о аллаһ спасибо тебе за все что я имею прости когда прошу большего ابلل نفصا سمزون ضصكة اسش اشيث دايرس</t>
  </si>
  <si>
    <t xml:space="preserve">о аллах укрепи наши сердца на повиновении и послушании тебе </t>
  </si>
  <si>
    <t>insta thetemirlanbolat</t>
  </si>
  <si>
    <t>2 ноя в 9:20</t>
  </si>
  <si>
    <t xml:space="preserve">мында мен https www youtube com channel uc1sbamxwrkokq zpnvzw мындада мен https www instagram com thetemirlanbolat </t>
  </si>
  <si>
    <t xml:space="preserve">menimen bolady ómiriń bal </t>
  </si>
  <si>
    <t>erinderi sút sút ballar boldy bale</t>
  </si>
  <si>
    <t xml:space="preserve">xxx ne did na bala </t>
  </si>
  <si>
    <t xml:space="preserve">ɴᴇ ɴᴀᴅᴏ ᴍᴇɴʏᴀ ᴜᴢɴᴀᴠᴀᴛ </t>
  </si>
  <si>
    <t xml:space="preserve">сәлем саған 10000 достық ж е 5000 лайк керекпе ендеше менің шарттарымды орында 1 https vk com ozgelerdenerekshe тіркел 2 https vk com club187292773 тіркел 3 https vk com magiccshopp тіркел 4 https vk com fatosh m достық таста 4 маған достық таста орындап болсаң маған дайын деп жаз </t>
  </si>
  <si>
    <t>15 ноя в 17:02</t>
  </si>
  <si>
    <t xml:space="preserve">лайк басқан жанның ата анасы жүз жасасын </t>
  </si>
  <si>
    <t>алғашқы лайк басқан 2000 адамға лайк басам</t>
  </si>
  <si>
    <t>алғашқы 2592 сүйкімді</t>
  </si>
  <si>
    <t>анасы сұлу жандардан лайк</t>
  </si>
  <si>
    <t>достық тастағанға лайк уәде</t>
  </si>
  <si>
    <t>анасы бар жандардан лайк</t>
  </si>
  <si>
    <t xml:space="preserve"> нет у меня чувств и души тоже уходите </t>
  </si>
  <si>
    <t>21 июн 2018</t>
  </si>
  <si>
    <t xml:space="preserve"> даже при серьёзной ссоре не пытайтесь задеть человека за живое вы помиритесь а слова запомнятся надолго </t>
  </si>
  <si>
    <t xml:space="preserve">вернется тот кто сильно любит дождется тот кто сильно ждет </t>
  </si>
  <si>
    <t>скучаю</t>
  </si>
  <si>
    <t>27 мая 2018</t>
  </si>
  <si>
    <t xml:space="preserve">порой мы так часто ждём чего то или кого то что в итоге рано или поздно нам просто это больше не надо такова истина увы </t>
  </si>
  <si>
    <t xml:space="preserve">каждое утро просыпаясь мы выбираем себе настроение сами так же как и одежду одевайся в счастье оно всегда в моде </t>
  </si>
  <si>
    <t xml:space="preserve">со своими сплетнями науй идите </t>
  </si>
  <si>
    <t>1 авг в 19:26</t>
  </si>
  <si>
    <t>клещщщщщщщщ</t>
  </si>
  <si>
    <t>12 ноя в 16:44</t>
  </si>
  <si>
    <t xml:space="preserve">с днюхой брат </t>
  </si>
  <si>
    <t>матисс ест чебупелли</t>
  </si>
  <si>
    <t>взлом жопы</t>
  </si>
  <si>
    <t>old yearbook signatures from my sophomore year back in high school</t>
  </si>
  <si>
    <t>ᅠᅠᅠᅠᅠᅠᅠᅠᅠᅠᅠᅠᅠcharlotte patmore king krule</t>
  </si>
  <si>
    <t>almaty</t>
  </si>
  <si>
    <t>pensacola florida</t>
  </si>
  <si>
    <t>anuta bernardo dead sea live https www youtube com watch v ll6m1ioenak</t>
  </si>
  <si>
    <t>an album for my junior year</t>
  </si>
  <si>
    <t xml:space="preserve">өткенді сағынам болашаққа сенем армандар орындалады мен оны білем </t>
  </si>
  <si>
    <t>1 апр в 22:38</t>
  </si>
  <si>
    <t>гусейн гасанов м</t>
  </si>
  <si>
    <t>14 ноя в 17:24</t>
  </si>
  <si>
    <t xml:space="preserve">сабр </t>
  </si>
  <si>
    <t xml:space="preserve">да открoются врата рая перед нαшими рoдителями </t>
  </si>
  <si>
    <t xml:space="preserve">если вдруг вы захотели уйти из моей жизни убирайтесь ради бога я вас держать не буду и если вас что то во мне не устраивает мне честно плевать я не стану меняться и не стану менять вас под себя и не нужно скандалов и разговоров просто идите прочь и единственная просьба не возвращайтесь никогда </t>
  </si>
  <si>
    <t>никого не слушай имей своё мнение свою голову свои мысли и идеи планы на жизнь никогда не гонись ни за кем иди своей дорогой и не важно что говорят за спиной говорили говорят и всегда будут говорить тебя это не должно волновать люби твори мечтай и улыбайся чаще бернард шоу</t>
  </si>
  <si>
    <t xml:space="preserve">запомните диана никому ничего не должна </t>
  </si>
  <si>
    <t xml:space="preserve">если ты так же как и я стремишься к познанию истины я не отвернусь наоборот раскрою свои объятия малые умы мне не интересны умы что страдают от переизбытка материального они вторят мол надо взрослеть якобы взросление не соблюдение каких либо принципов хождение по головам одержимость деньгами общественным мнением и связями мышление бедняков не имеет значения сколько у тебя связей кэша если ты мыслишь на данном уровне ты нищий тебе нечего дать своим потомкам </t>
  </si>
  <si>
    <t>31 мар в 21:39</t>
  </si>
  <si>
    <t>знаки как другие знаки</t>
  </si>
  <si>
    <t>ее мать умерла когда ей было 3 месяца и у них не было фотографии вместе поэтому этот художник сделал это для нее</t>
  </si>
  <si>
    <t>дарья сериал 1997 2001 тот самый кадр</t>
  </si>
  <si>
    <t xml:space="preserve">чем больше вас видно и слышно тем более обыденным вы кажетесь творите ценность создавая дефицит себя </t>
  </si>
  <si>
    <t>я тебя ненавижу</t>
  </si>
  <si>
    <t xml:space="preserve">заметки существует лишь один способ извлекать пользу из прошлого он заключается в спокойном анализе наших прошлых ошибок чтобы никогда не повторять их в будущем а затем следует полностью забыть о них </t>
  </si>
  <si>
    <t>все эти отношения сплошное разочарование б</t>
  </si>
  <si>
    <t xml:space="preserve">оның маған ұрысқанын мені еркелеткенін мені қатты құшақтағанын маған ренжігенін оның маған қарап турып сені сүйем жаным дегенін қатты сағындым </t>
  </si>
  <si>
    <t>20 апр в 16:12</t>
  </si>
  <si>
    <t xml:space="preserve">зая кеткен зая кеткен уақытым апармады ауласына бақыттың </t>
  </si>
  <si>
    <t xml:space="preserve">маған осындай жігіт керек қарапайым сабырлы шыдамды күткізбейтін показать полностью </t>
  </si>
  <si>
    <t xml:space="preserve">біздің ғасырда сабырлық пен тәрбиелікті өзінше деп атайды </t>
  </si>
  <si>
    <t>3 сен в 15:25</t>
  </si>
  <si>
    <t xml:space="preserve">дружили два друга один богатый другой бедный они были лучшими друзьями однажды богатый друг собрался со своей женой в ресторан там к ней стал приставать мужчина и богатый пырнул его ножом в живот он не знал что делать и позвонил своему бедному другу тот сразу приехал через некоторое время ресторан был забит ментами и бедный друг взял всю вину на себя показать полностью </t>
  </si>
  <si>
    <t xml:space="preserve">не забуду этот день навсегда </t>
  </si>
  <si>
    <t xml:space="preserve"> қызсың ғой күле берме қызсың ғой сөйлей берме қызсың ғой дұрыстап жүр қызсың ғой үй жина қызсың ғой күлiп жүр показать полностью </t>
  </si>
  <si>
    <t xml:space="preserve">биреуди алдасан сени де биреу алдайды биреуди тастап кетсен сени де биреу тастап кетеди бари де карапайым сен баскаларга не жасасан омир соны алдына акеледи </t>
  </si>
  <si>
    <t xml:space="preserve">иманды кыз елдiн болашагы имансыз кыз ар жигиттин куыршагы </t>
  </si>
  <si>
    <t xml:space="preserve"> instagram zholdasbaevaaa </t>
  </si>
  <si>
    <t>21 окт в 22:32</t>
  </si>
  <si>
    <t xml:space="preserve">не бойся что не получится бойся что не попробуешь </t>
  </si>
  <si>
    <t xml:space="preserve">пусть зимa принecет вaм счастье </t>
  </si>
  <si>
    <t>тот случай когда внешность обманчива</t>
  </si>
  <si>
    <t xml:space="preserve">избегать проблемы с которыми вы должны столкнуться это избегать жизнь которую вы должны прожить п коэльо </t>
  </si>
  <si>
    <t xml:space="preserve">алыс қалған балалықтың пәк дәмін таңдайыма келтіріп інім менің қия алмаған шақтарын қайталайды ентігіп о біз бүгін қандай қызық ойнадық тағы ойнағым келеді ал кешкісін кино көрсе ойланып актерлардың ойынына сенеді показать полностью </t>
  </si>
  <si>
    <t xml:space="preserve">күн шықпайды түндерде бұл ақиқат қашаннан күнді тіле жалбарын барі әшейін бос арман таң атады кезінде күнде шығар сыланып шығар сәтте еш нәрсе сала алмайды бұғалық махаббат та дәл сондай тілегеннен келмейді показать полностью </t>
  </si>
  <si>
    <t xml:space="preserve">егер сенің о бастан арың таза болмаса жақсылықты білмейтін жаның таза болмаса адалдық пен шындыққа жүгінбейтін жан болсаң жеңіл өмір арманың ой өріске тар болсаң өтірікпен өсекпен айналаңды уласаң показать полностью </t>
  </si>
  <si>
    <t xml:space="preserve"> в каждом из нас есть темная сторона и только от нас зависит принять её или бороться с ней </t>
  </si>
  <si>
    <t xml:space="preserve">сәлем деме ассаламу алейкум де рахмет деме джазакаллаху хайрон де пока деме фи аман аллах де керемет деме ма шаа аллах де ок деме ин шаа аллах де показать полностью </t>
  </si>
  <si>
    <t>28 сен в 22:00</t>
  </si>
  <si>
    <t xml:space="preserve">көре аласыз ба ести аласыз ба сөйлей аласыз ба сезіне аласыз ба жүре аласыз ба онда шүкір етейік алхамдулиллах </t>
  </si>
  <si>
    <t xml:space="preserve"> сенің баға жетпес байлығың менің баға жетпес байлығым менің жүрегімдегі иманым </t>
  </si>
  <si>
    <t>нәпсің сені күнәлі іске иmеріп mұрған кезде үш нәрсені есіңе ал 1 алла көріп тұр 2 перішmелер жазып жаmыр 3 қабір азабы бар</t>
  </si>
  <si>
    <t>жақсылық жасау үшін керемет жағдай мен ақша қажет емес таза ниет пен мейірімді жүрегің болса болғаны</t>
  </si>
  <si>
    <t>ешкімнен ешқашан кек алма жай ғана кешіре сал алла оған өзі ақ жазасын береді</t>
  </si>
  <si>
    <t>байқадыңыз ба лә иләхә иль аллах дегенде ерніңіз бір біріне тимейді мухаммада расул аллах дегенде тиеді мен қуаныштымын себебі мен сіздің тіліңізді кәлимаға келтірдім енді сізде өз стенаңызға алып достарыңыздың тілін кәлимаға келтіріңіз</t>
  </si>
  <si>
    <t>қоңыр көзділерден бір бір лайк</t>
  </si>
  <si>
    <t>қызғаншақтардан 1 1 лайк</t>
  </si>
  <si>
    <t xml:space="preserve"> математикалық сауаттылық база шығарылуымен жалғасы комментарийде жоғалтып алмас үшін қабырғаңызға алып кетіңіз репост тек 140 балл ент 2019 ұбт 2019 qaz ubt </t>
  </si>
  <si>
    <t xml:space="preserve">пусть волны смоют мою печаль </t>
  </si>
  <si>
    <t>27 апр в 0:11</t>
  </si>
  <si>
    <t xml:space="preserve">ni gde ne tusuyus ni kem ne interesuyus </t>
  </si>
  <si>
    <t xml:space="preserve">я ищу во что влюбиться чтобы просто не скучать </t>
  </si>
  <si>
    <t>19 сен в 18:53</t>
  </si>
  <si>
    <t>тек қана қазақтардан лайк если не қазаx комменттюрьма</t>
  </si>
  <si>
    <t>7 окт в 20:46</t>
  </si>
  <si>
    <t>мұсылмандардан лайк</t>
  </si>
  <si>
    <t>тек қана қазақтардан лайк</t>
  </si>
  <si>
    <t xml:space="preserve">жай ғана досым </t>
  </si>
  <si>
    <t xml:space="preserve">хулигандардан лайк </t>
  </si>
  <si>
    <t xml:space="preserve">онлайн жандардан лайк менің ашуланған түрім </t>
  </si>
  <si>
    <t>онлайн жандардан лайк регби ойнайтындар болса xабарласыңдар</t>
  </si>
  <si>
    <t>скоро сабақ оқушы болсаң лайк</t>
  </si>
  <si>
    <t>қызы или жігіті жоқтардан 1 1лайк го др всех приму</t>
  </si>
  <si>
    <t>хулиган жігіттер ұнайма саған</t>
  </si>
  <si>
    <t xml:space="preserve"> and let no one know how good we are together </t>
  </si>
  <si>
    <t>16 сен в 7:15</t>
  </si>
  <si>
    <t xml:space="preserve">отпускай и не вспоминай </t>
  </si>
  <si>
    <t xml:space="preserve">у каждого должна быть своя айлин </t>
  </si>
  <si>
    <t xml:space="preserve"> в отношениях возраст не играет роль </t>
  </si>
  <si>
    <t xml:space="preserve">есть o кoм думать перед снoм </t>
  </si>
  <si>
    <t xml:space="preserve"> я не хочу уходить но слишком люблю тебя чтобы остаться </t>
  </si>
  <si>
    <t xml:space="preserve">davaıte sdelaem prııatnoe dorogım nam lıy dıam chellendj ty doljen na na svoeı stranıce vylojıtь 43 nıkov dry zeı s kotorymı hocheshь obщatьsıa vechno ı nıkogda ıh ne brosatь kogo ıa otmechy doljny sdelatь taky ıy je zapısь kogo zabyl ne obıjaıtesь tolьko vajnye ероха ernur показать полностью </t>
  </si>
  <si>
    <t>15 ноя в 18:38</t>
  </si>
  <si>
    <t xml:space="preserve">it will take time and once going to my page seeing my photo you will understand which is closer than on the monitor i will not </t>
  </si>
  <si>
    <t xml:space="preserve">never give up on what makes you happy </t>
  </si>
  <si>
    <t xml:space="preserve"> i thought i would be worse off without some people but it turned out without them i only get better </t>
  </si>
  <si>
    <t xml:space="preserve"> a r sa tti bag ala nege ol eshqashan qaıtalanbaıdy</t>
  </si>
  <si>
    <t xml:space="preserve"> у қы аз сондық анда уақы ы ек ке ке ірме </t>
  </si>
  <si>
    <t>выпускники 9 б класса 2016 года п кайназар 1 часть</t>
  </si>
  <si>
    <t>10 авг в 7:56</t>
  </si>
  <si>
    <t xml:space="preserve">не жалуйся на жизнь кто то мечтает о такой жизни какой ты живешь </t>
  </si>
  <si>
    <t>адаш дегян сознин озидила канчилик чонкур мяна бар sku sku</t>
  </si>
  <si>
    <t xml:space="preserve">неважно из какой семьи девушка неважно из бедной или же из богатой важно её воспитание важно то какую семью построишь с ней ты </t>
  </si>
  <si>
    <t xml:space="preserve">жить нужно ради той которая будет любить тебя до конца твоей жизни которая будет беречь твое сердце будет смотреть в твои глаза с улыбкой и не будет спать пока ты не придешь </t>
  </si>
  <si>
    <t xml:space="preserve">не люблю людей которые жалуются на жизнь нооо люблю тех кто смеется без причины как я </t>
  </si>
  <si>
    <t xml:space="preserve"> никто и никогда не будет дорожить тобой так как твоя родная сестра </t>
  </si>
  <si>
    <t>я помогу тебе забыть бывшего</t>
  </si>
  <si>
    <t>13 ноя в 20:39</t>
  </si>
  <si>
    <t>то чувство когда любишь человека но хочешь избить его до полусмерти</t>
  </si>
  <si>
    <t>а ты попробуй меня найти когда отключены телефоны и нет меня в сети</t>
  </si>
  <si>
    <t xml:space="preserve">1 мен саған бірнəрсе айтуым керек өтінемін 11 ге қарашы 2 қабағыңды түйме саған күлген жарасады сондықтан күл де 6 ны оқы показать полностью </t>
  </si>
  <si>
    <t>28 авг 2018</t>
  </si>
  <si>
    <t xml:space="preserve">айтадығой ұйықтай алмай жатсан сен біреудің түсіне кіріп жатсын деп мен жайлы 1 ай сериал көріп жатқан кім екен </t>
  </si>
  <si>
    <t xml:space="preserve">жүрек менікі жаулап алсаң да менікі </t>
  </si>
  <si>
    <t xml:space="preserve">қанағаттандырылмағандықтарыныздан деген сөзді оқып 1074942547098412356480 деген сандарды оқымай кеткеніңе таң қалам </t>
  </si>
  <si>
    <t xml:space="preserve"> бəріңе тілерім өлгенше тірі жүріңдер </t>
  </si>
  <si>
    <t xml:space="preserve">мен жазған смс ті ешқашан жауапсыз қалдырма бір күні саған сол смс келмей қалуыда мүмкін </t>
  </si>
  <si>
    <t>мен туралы өсекке сенбеңдер мен оданда жаманмын</t>
  </si>
  <si>
    <t xml:space="preserve">қабірде қойылатын сұрақтар 1 сені кім жаратты аллах 2 дінің не ислам 3 кітабың не құран кәрім 4 кімнің үмметісің мұхаммед мұстафа саллаллаху алейхи уасаламнің показать полностью </t>
  </si>
  <si>
    <t xml:space="preserve">мені өсектеген адам менің қандай екенімді көрсетпейді олар өздерінің қандай екенін көрсетіп қояды </t>
  </si>
  <si>
    <t xml:space="preserve">до мурашек </t>
  </si>
  <si>
    <t>3 ноя в 3:46</t>
  </si>
  <si>
    <t>просто так</t>
  </si>
  <si>
    <t>как жаль что у тебя не получится отфотошопить свою уродливую душу</t>
  </si>
  <si>
    <t>будь осторожен с тем ᅠᅠᅠᅠᅠᅠᅠкого ты называешь дураком</t>
  </si>
  <si>
    <t xml:space="preserve">прости если когда то обидел тебя не подумав сказал что то обидное </t>
  </si>
  <si>
    <t>золотые цитаты хосока bts</t>
  </si>
  <si>
    <t>жду когда жаннуру съест бабайка</t>
  </si>
  <si>
    <t>передаю огромный привет своей мечте если ты думаешь что я просто так сдамся то ты ошибаешься</t>
  </si>
  <si>
    <t xml:space="preserve">просто прекрати ждать что то от жизни и от других прекрати опасаться написать не написать а если мне не ответят не ответят и это не важно вот что я поняла неважноневажноневажноневажноневажноневажно предложи то на что вряд ли согласятся пойди туда где ты никого не знаешь показать полностью </t>
  </si>
  <si>
    <t xml:space="preserve">о аллах прости мою маму и построй ей дворец в раю ведь она моя королева </t>
  </si>
  <si>
    <t>10 ноя в 1:04</t>
  </si>
  <si>
    <t>гоу к нему</t>
  </si>
  <si>
    <t>4 фев в 23:30</t>
  </si>
  <si>
    <t>гүлсезім</t>
  </si>
  <si>
    <t xml:space="preserve">everyone is the creator of one s own fate каждый сам творец своей судьбы </t>
  </si>
  <si>
    <t xml:space="preserve">я не идеал но самое главное я себе нравлюсь а на другие мнения плевать </t>
  </si>
  <si>
    <t xml:space="preserve">немного воспоминаний с моим классом </t>
  </si>
  <si>
    <t xml:space="preserve">любовь дарит крылья путь и невидимые </t>
  </si>
  <si>
    <t>3 годика и 15 лет</t>
  </si>
  <si>
    <t xml:space="preserve">только в сердце хранятся карты нужных тебе путей </t>
  </si>
  <si>
    <t>жиза</t>
  </si>
  <si>
    <t xml:space="preserve">мне нравятся люди которые способны оставлять послевкусие когда вы возвращаетесь после встречи с ними вам есть о чем подумать вы чувствуете что время вместе проведено не зря и внутри себя чувствуете что вам приятно </t>
  </si>
  <si>
    <t>город становиться миром когда ты любишь одного из живущих в нем лоренс даррелл</t>
  </si>
  <si>
    <t xml:space="preserve">хочу улететь туда где при посадке говорят welcome to mekka </t>
  </si>
  <si>
    <t>12 фев в 3:54</t>
  </si>
  <si>
    <t xml:space="preserve">дорожите теми кто вас терпит </t>
  </si>
  <si>
    <t>26 июл в 1:24</t>
  </si>
  <si>
    <t>shyn ǵashyq sezіmіńdі kózderіńnen kórdіm</t>
  </si>
  <si>
    <t>четыре часа назад</t>
  </si>
  <si>
    <t>я хочу чтобы человек которого я люблю не боялся открыто любить меня иначе это унизительно чингиз айтматов</t>
  </si>
  <si>
    <t>5 ноя в 0:33</t>
  </si>
  <si>
    <t xml:space="preserve"> тебе всегда найдут замену не сомневайся </t>
  </si>
  <si>
    <t xml:space="preserve">я позвонил ей спустя 5 лет </t>
  </si>
  <si>
    <t>17 окт в 18:23</t>
  </si>
  <si>
    <t>live</t>
  </si>
  <si>
    <t>18 июн в 15:33</t>
  </si>
  <si>
    <t xml:space="preserve"> сенің өміріңді бір ақ секунд шешіп кеmеуі мүмкін </t>
  </si>
  <si>
    <t xml:space="preserve"> егер досың саған шаруасын айтса ол саған жалынғаны емес ол саған сенгендіктен айтады </t>
  </si>
  <si>
    <t xml:space="preserve">м а м а и п а п а ж и ви т е в е ч н о </t>
  </si>
  <si>
    <t>мені ит қапса одан өш алу үшін мен де қапсам аузымда не қасиет қалады с мұхтар әуезов</t>
  </si>
  <si>
    <t>10 янв в 2:03</t>
  </si>
  <si>
    <t>тәрбие болмаса сұлулықтың құны бір тиын</t>
  </si>
  <si>
    <t xml:space="preserve">был а тут </t>
  </si>
  <si>
    <t>10 ноя 2017</t>
  </si>
  <si>
    <t xml:space="preserve">ненавижу односторонние диалоги хочешь переписываться с человеком но с его стороны никакой инициативы ты спрашиваешь он отвечает конец </t>
  </si>
  <si>
    <t xml:space="preserve">всё что мы есть это результат наших мыслей </t>
  </si>
  <si>
    <t xml:space="preserve">хочу поплакать в плечо есть кандидаты </t>
  </si>
  <si>
    <t xml:space="preserve">та самая уйгурка с характером </t>
  </si>
  <si>
    <t>20 янв в 20:35</t>
  </si>
  <si>
    <t xml:space="preserve">нигде не тусуюсь никем не интересуюсь </t>
  </si>
  <si>
    <t>22 сен 2018</t>
  </si>
  <si>
    <t>inst alshrva a</t>
  </si>
  <si>
    <t>ты считaeшь мeня свoeй кoнкурeнткoй дa ты дaжe рядoм сo мнoй нe стoишь крoшкa</t>
  </si>
  <si>
    <t xml:space="preserve">какая разница что люди говорят у меня за спиной если они боятся сказать мне это в лицо </t>
  </si>
  <si>
    <t>если замуж то только за такого</t>
  </si>
  <si>
    <t>вы такие красивые но я красивее</t>
  </si>
  <si>
    <t xml:space="preserve">я всегда побеждаю и не важно хотите вы этого или нет </t>
  </si>
  <si>
    <t>29 03 19</t>
  </si>
  <si>
    <t>25 авг в 20:27</t>
  </si>
  <si>
    <t xml:space="preserve">если ты неординарная личность ты обаятелен обаятельна и умеешь понравиться людям с первого взгляда от творческих порывов и креативных мыслей у тебя взрывается голова показать полностью </t>
  </si>
  <si>
    <t>30 мар 2016</t>
  </si>
  <si>
    <t xml:space="preserve">друзья внимание в этот уик энд в магазинах quiksilver стартует аттракцион невиданной щедрости скидки до 70 скидки на распространяются на одежду из новой коллекции о ней мы расскажем на следующей неделе </t>
  </si>
  <si>
    <t>экстремальный шабаш на шымбулаке</t>
  </si>
  <si>
    <t xml:space="preserve">днем на шымбулаке вечером на даче red bull jump and freeze не закончится на склоне тебя ждет афтерпати от наших друзей из quiksilver куда они специально везут грозу хип хоп и фанк вечеринок dj tactics москва готовься 22 марта уже скоро ps вот как это было в прошлом году http vk com im sel 136918325 z video53119248 16 </t>
  </si>
  <si>
    <t xml:space="preserve">с добрым утром и со свежим снегом народ а давайте поддержим отличное мероприятие своим присутствием заявки на участие отправляй на адрес rbjfkz gmail com докажи что ты не слабак показать полностью </t>
  </si>
  <si>
    <t>сегодня вечером состоится единственный показ крутейшего лыжного фильма еще осталось несколько билетов https ticketon kz event days of my youth https www youtube com watch v w qbhrvofcm</t>
  </si>
  <si>
    <t xml:space="preserve">пошли хороших диджеев послушаем </t>
  </si>
  <si>
    <t xml:space="preserve">хей хей хей народ вы уже соскучились с нашей последней встречи мы тоже и что бы это исправить вот вам замечательная новость показать полностью </t>
  </si>
  <si>
    <t xml:space="preserve">внимание гардероб мы конечно знали что вас у нас очень много но чтобы столько в общем так в связи с тем что в бифоре ограниченное количество мест большая просьба если вы на машине оставляйте одежду в машине если вы на такси постарайтесь избегать объемной одежды и приходите по раньше спасибо за понимание дорогие вы наши </t>
  </si>
  <si>
    <t xml:space="preserve">небольшой подгон от bacardi зная что завтра будет громко они придумали для нас вот такие штуки в телефон берегите голосовые связки они нужны нам для песен и криков пьёёёёёёёём </t>
  </si>
  <si>
    <t xml:space="preserve">знаешь как надо жить моя дорогая так чтобы люди обсуждали тебя за ужином или за бокалом вина так чтобы у тех кто оставил тебя в прошлом при упоминания твоего имени чувство упущения рождалось размером с галактику и жрало их потом еще неделями показать полностью </t>
  </si>
  <si>
    <t>15 ноя в 17:33</t>
  </si>
  <si>
    <t xml:space="preserve">одаренные все серии 2 сезон 2019 сериал kinomania фантастика kinomania боевик kinomania после разрушения базы мутантов их сообщество больше не является единой ячейкой но превращается в разрозненную сеть людей которые вынуждены таиться и скрывать свою сущность от обычных жителей земли теперь героям будет еще труднее </t>
  </si>
  <si>
    <t>милая девочка с характером дьявола 2001</t>
  </si>
  <si>
    <t xml:space="preserve">alaiushka on instagram a short version of señorita by shawnmendes camila cabello cover by alaitynalieva </t>
  </si>
  <si>
    <t>you re not alone الله is always by your side</t>
  </si>
  <si>
    <t>10 ноя в 13:28</t>
  </si>
  <si>
    <t>insta dyav666l</t>
  </si>
  <si>
    <t>26 июл 2017</t>
  </si>
  <si>
    <t>аззазх</t>
  </si>
  <si>
    <t xml:space="preserve">кеше армандадым бүгін мақсат қойдым ертен орындалады алла бұйырса </t>
  </si>
  <si>
    <t>15 янв 2018</t>
  </si>
  <si>
    <t xml:space="preserve">где нам провести следующую сходку </t>
  </si>
  <si>
    <t>1 июн в 21:58</t>
  </si>
  <si>
    <t>узнай своих поклонниц в android приложении https vk cc 6ymywu или в приложении вконтакте vk com app4236781 925</t>
  </si>
  <si>
    <t xml:space="preserve">мне тут комфортно </t>
  </si>
  <si>
    <t>неправда что любящий вас человек не может вас покинуть может поверьте может он сделает это рано или поздно осознав что его отношения с вами не приносят ему радости и счастья что отдавая себя всего вам идя на всё ради вас и жертвуя многим ради того чтобы быть рядом с вами он ничего не получает взамен что вы разочаровываете его что вы когда он воздвигнул вас на пьедестал не подали ему руки и заслуженно не поставили его на этот пьедестал рядом с собой а ведь именно благодаря ему вы сейчас стоите на этом пьедестале он знает что вы ему ничего не должны отдавать взамен что вы не обязаны поднимать его на свой им же созданный уровень что вы не обязаны ради него рисковать и жертвовать даже самым малым поэтому для него такие отношения становятся невыносимыми он покинет вас тогда когда поймет что он для вас значит меньше чем вы для него он не скажет вам ничего он ни в чём вас не упрекнет вы даже ничего не будете подозревать ведь требовать или даже просить о взаимности любви или понимании глупо и нелепо он уйдет тихо молча и что самое страшное внезапно и что еще страшнее так это то что такие люди никогда не возвращаются любовь циаты ценность</t>
  </si>
  <si>
    <t xml:space="preserve">круть </t>
  </si>
  <si>
    <t>рааазен шаааайн</t>
  </si>
  <si>
    <t>топчееег</t>
  </si>
  <si>
    <t>ребята я провожу сходку по случаю хеллоуина 31 октября в 3 часа прихрдите в костюмах но не обязательно а самый креативный костюм получит от нас подарок будем фоткаться снимать видео осталось всего 20 мест сходка закрытая все что нужно вам это позвонить по этому номеру и сказать я приду на сходку бесплатно 7 705 110 23 85</t>
  </si>
  <si>
    <t>покидайте похожие песни</t>
  </si>
  <si>
    <t xml:space="preserve"> в коммент если готово</t>
  </si>
  <si>
    <t>11 ноя в 18:19</t>
  </si>
  <si>
    <t xml:space="preserve">если что тут лайк тайм жми лайк тайм жми заходи и подписывайся обязательно включай уведомления о новых записях новичков берём без очереди </t>
  </si>
  <si>
    <t xml:space="preserve">глобальный конкурс призы 1 место вип показать полностью </t>
  </si>
  <si>
    <t xml:space="preserve">победишь конкурс на сумму 250ккк призы показать полностью </t>
  </si>
  <si>
    <t xml:space="preserve"> пришло время провести конкурс на сумму 150 000 000 000 место 1 победитель 50 000 000 000 место 2 победитель 35 000 000 000 показать полностью </t>
  </si>
  <si>
    <t xml:space="preserve"> я человек который никому не вреден </t>
  </si>
  <si>
    <t xml:space="preserve"> конкурс 29 на сумму 500 000 000 000 1 место 50 000 000 000 2 место 50 000 000 000 показать полностью </t>
  </si>
  <si>
    <t xml:space="preserve"> уважаемые подписчики проводим 3 конкурс на 100ккк победителей всего будет 10 и определит их великий рандом показать полностью </t>
  </si>
  <si>
    <t xml:space="preserve"> привет проходит конкурс на 50 000 000 000 призы 1 место 30 000 000 000 2 место 20 000 000 000 показать полностью </t>
  </si>
  <si>
    <t xml:space="preserve">у нас конкурс на 1000 рублей призы 4 победителя получат по 250 рублей выполняем условия и забираем приз показать полностью </t>
  </si>
  <si>
    <t xml:space="preserve">8 nод pyr оy шeнa 2018 16 сандра буллок кейт бланшетт энн хэтэуэй жанр боевик триллер комедия криминал пять лет воcемь меcяцев 12 дней и далее именно cтолько де66u оy шен разра6атывала nлан величайшего ограбления своей жизни она точно знает что для него потребуется команда лучших в своем деле начиная с ее давней сообщницы лу мuллер вместе они собирают команду уникальных специалистов их цель неотразимые 150 миллионов долларов в брuллuантах в брuллuантах на шее всемирно известной актрисы дафны клюrер к которой будет приковано всеобщее внимание на главном событии года бале в метрополитен музее </t>
  </si>
  <si>
    <t>11 ноя в 8:17</t>
  </si>
  <si>
    <t xml:space="preserve">все сезоны захватывающего сериала oct pыe ko3ы pьkи сохраняйте у себя на стене и наслаждайтесь просмотром в любое время британский сериал о криминальном мире бирмингема 20 х годов прошлого века в котором многолюдная семья шелби стала одной из самых жестоких и влиятельных гангстерских банд послевоенного времени фирменным знаком группировки промышлявшей грабежами и азартными играми стали зашитые в козырьки лезвия </t>
  </si>
  <si>
    <t xml:space="preserve"> что делать будем наслаждаться моментом к ф вечное сияние чистого разума </t>
  </si>
  <si>
    <t xml:space="preserve">тюльпаны моя любовь </t>
  </si>
  <si>
    <t xml:space="preserve">однажды ты найдёшь того кто заставит цвести цветы в самых тёмных уголках твоей души </t>
  </si>
  <si>
    <t xml:space="preserve"> привет как твои дела надеюсь что у тебя все хорошо странно немного здороваться с тем кого ты не знаешь ну да ладно я не мастер писать красивые посты о поиске друзей но я постараюсь сейчас написать так чтобы у меня получилось тебя зацепить показать полностью </t>
  </si>
  <si>
    <t>16 июн 2017</t>
  </si>
  <si>
    <t>когда то я отправила папу за киви и папа забыл называние киви и сказал анандай бар ғой жүн жүн картоп каждый раз вспоминаю жүн жүн картоп и ржу</t>
  </si>
  <si>
    <t xml:space="preserve">джонни депп и вайнона райдер </t>
  </si>
  <si>
    <t xml:space="preserve">девушка должна быть девушкой только для одного а для остальных просто хорошим человеком </t>
  </si>
  <si>
    <t>6 окт 2018</t>
  </si>
  <si>
    <t xml:space="preserve">у меня в инстаграме проходит конкурс netvoesolnishko netvoesolnishko netvoesolnishko 1 место скину 1000 на карту киви не важно показать полностью </t>
  </si>
  <si>
    <t>13 ноя в 15:03</t>
  </si>
  <si>
    <t>авангард morelly хочу музыка weighty mp3</t>
  </si>
  <si>
    <t xml:space="preserve">прекрати </t>
  </si>
  <si>
    <t>а мой трэп тебя целует</t>
  </si>
  <si>
    <t xml:space="preserve">новое видео </t>
  </si>
  <si>
    <t xml:space="preserve">ты все поймешь но только с опoздaнием </t>
  </si>
  <si>
    <t>10 июл 2018</t>
  </si>
  <si>
    <t xml:space="preserve">моя простота ломает твои понты </t>
  </si>
  <si>
    <t xml:space="preserve">плевала на мнение каждого из вас </t>
  </si>
  <si>
    <t xml:space="preserve"> главное чтобы оно того стоило </t>
  </si>
  <si>
    <t xml:space="preserve">убей в себе желание быть со мной я доставляю только боль </t>
  </si>
  <si>
    <t xml:space="preserve">не касайтесь того что вас не касается </t>
  </si>
  <si>
    <t>don t forget me не забывай меня</t>
  </si>
  <si>
    <t>лайк</t>
  </si>
  <si>
    <t>19 июл в 6:54</t>
  </si>
  <si>
    <t xml:space="preserve">в первый день тренировке </t>
  </si>
  <si>
    <t>12 июл в 10:01</t>
  </si>
  <si>
    <t xml:space="preserve">жаттап алыңыз және қабырғаңызға сақтап қойыңыз намазда оқылатын дұғалар субханәкә показать полностью </t>
  </si>
  <si>
    <t xml:space="preserve">activ altel beeline tele2 абоненттері үшін өте маңызды мәліметтер қабырғаларына сақтап қойыңдар керек болады activ показать полностью </t>
  </si>
  <si>
    <t xml:space="preserve">удалю этот пост когда перестану любить тебя </t>
  </si>
  <si>
    <t>13 ноя в 22:27</t>
  </si>
  <si>
    <t>https friendshipbond com ru quiz 15407952</t>
  </si>
  <si>
    <t>15 ноя в 23:22</t>
  </si>
  <si>
    <t xml:space="preserve">свобода </t>
  </si>
  <si>
    <t xml:space="preserve">онa позволяла себe роскошь о которой давно мечтала роскошь поступать так как хочется и посылать к чёрту всех кому это не по душе mаргарет митчелл yнесённые ветром </t>
  </si>
  <si>
    <t>мама сказала улыбнутся асылай мать</t>
  </si>
  <si>
    <t>https vk com id337556712 усатый</t>
  </si>
  <si>
    <t>ты куришь айкос я нюхаю кокс это пара пара пара парадокс</t>
  </si>
  <si>
    <t>7 ноя в 17:18</t>
  </si>
  <si>
    <t>похитители сорта самого высшего сорта</t>
  </si>
  <si>
    <t>я могу высоко летать хоть на дне</t>
  </si>
  <si>
    <t xml:space="preserve">всё всегда заканчивается хорошо если всё закончилось плохо значит это ещё не конец </t>
  </si>
  <si>
    <t>3 ноя в 0:21</t>
  </si>
  <si>
    <t xml:space="preserve"> характер может и сложный но в душе я хорошая </t>
  </si>
  <si>
    <t>17 июн в 22:33</t>
  </si>
  <si>
    <t xml:space="preserve">корейский язык саранхэ сарангхамнида я люблю тебя нан нига щиро я тебя ненавижу еппо красивый милый показать полностью </t>
  </si>
  <si>
    <t>живи</t>
  </si>
  <si>
    <t>3 авг 2018</t>
  </si>
  <si>
    <t xml:space="preserve">нельзя выбросить человека из головы а из окна можно </t>
  </si>
  <si>
    <t xml:space="preserve">9 замечательных фильмов для совместного просмотра подборка kinomania мелодрама kinomania c любовью рози до встречи с тобой показать полностью </t>
  </si>
  <si>
    <t>22 авг в 22:03</t>
  </si>
  <si>
    <t xml:space="preserve"> мне как то похуй на ваше мнение </t>
  </si>
  <si>
    <t>9 июн в 23:34</t>
  </si>
  <si>
    <t xml:space="preserve"> my life my rules моя жизнь мои правила </t>
  </si>
  <si>
    <t>8 ноя в 23:32</t>
  </si>
  <si>
    <t xml:space="preserve">сестра найди того кто по настоящему боится аллаха чем сильней он будет бояться аллаха тем лучше он будет относиться к тебе не ищи по красоте или богатству ведь все это дано лишь на время </t>
  </si>
  <si>
    <t>8 ноя 2018</t>
  </si>
  <si>
    <t xml:space="preserve">доброта это язык который глухой может услышать а слепой увидеть </t>
  </si>
  <si>
    <t>это нормально если я вам не нравлюсь не у всех есть хороший вкус</t>
  </si>
  <si>
    <t>4 окт 2018</t>
  </si>
  <si>
    <t xml:space="preserve"> я не идеальна простите </t>
  </si>
  <si>
    <t xml:space="preserve">береги папу это единственный мужчина который будет тебя любить просто за то что ты есть всю жизнь </t>
  </si>
  <si>
    <t xml:space="preserve"> а я счастлива </t>
  </si>
  <si>
    <t xml:space="preserve"> если я такая плохая отвалите и найдите лучше </t>
  </si>
  <si>
    <t xml:space="preserve">никогда не злись на маму не говори слова что могут расстроить ее или разбить ее любящее сердце у тебя она только одна сделай ее счастливой как она хотела этого для тебя </t>
  </si>
  <si>
    <t>8 ноя в 15:29</t>
  </si>
  <si>
    <t>х</t>
  </si>
  <si>
    <t>31 окт в 16:08</t>
  </si>
  <si>
    <t xml:space="preserve">жиросжигающие коктейли 5 рецептов coxрани жиpoсжигающие коктейли отличное средство для борьбы с лишним весом они ускоряют метаболизм притупляют чувство голода и снабжают наш организм витаминами и минералами лучшая пятерка рецептов этих верных помощников диеты </t>
  </si>
  <si>
    <t xml:space="preserve"> ᴜɴᴀɪᴛʏɴ ᴇᴅɪ ᴀsʜ ǫᴀʟᴍᴀ ᴅᴇᴘ ᴊᴜʀɢᴇɴ ᴋᴇᴢɪɴ ᴛɪʏɴ ʙᴇʀɪᴘ </t>
  </si>
  <si>
    <t>29 окт в 0:46</t>
  </si>
  <si>
    <t xml:space="preserve">урок будет повторяться пока ты егo не усвоишь </t>
  </si>
  <si>
    <t>4 авг в 15:59</t>
  </si>
  <si>
    <t xml:space="preserve">кто на моторе </t>
  </si>
  <si>
    <t>представляю вашему вниманию новый трэк доступно на всех площадках bagamэ roza rec pam records mix wave art fr1kz</t>
  </si>
  <si>
    <t>ведь девушкам для счастья много и не надо мужики смотрите путь к моему сердцу</t>
  </si>
  <si>
    <t xml:space="preserve">с нынешнего момента буду кидать всех в чс кто будет удалять из друзей </t>
  </si>
  <si>
    <t>8 янв 2018</t>
  </si>
  <si>
    <t xml:space="preserve">если всевышний не дал тебе то что ты хотел значит он даст тебе лучше но позже </t>
  </si>
  <si>
    <t>12 ноя в 21:36</t>
  </si>
  <si>
    <t xml:space="preserve">вся суть понтов </t>
  </si>
  <si>
    <t xml:space="preserve">то как ты поступаешь по отношению к другим людям вернётся к тебе рано или поздно </t>
  </si>
  <si>
    <t>мы никогда не сможем оплатить нашим матерям за всё добро что они для нас сделали пусть аллах вознаградит тебя раем мама</t>
  </si>
  <si>
    <t xml:space="preserve"> любимый цвет чёрный </t>
  </si>
  <si>
    <t>онлайн только из за музыки</t>
  </si>
  <si>
    <t xml:space="preserve">xech qachon siringizni boshqa birovga aytmang o zingiz saqlay olmagan sirni u qanday saqlasin 1578 </t>
  </si>
  <si>
    <t xml:space="preserve">иә сен күштісің бірақ ең емес иә сен байсың бірақ ең емес әп әдемі бірақ ең емес сен мен емес сен мен емес </t>
  </si>
  <si>
    <t>29 июл в 16:47</t>
  </si>
  <si>
    <t>др тастаганга лайк жай ғана кайтар деп жаз</t>
  </si>
  <si>
    <t xml:space="preserve">жақсы қыздар тек хулиган жігіттерге ғашық болады </t>
  </si>
  <si>
    <t xml:space="preserve">сен қай жылғысың мен 2004 </t>
  </si>
  <si>
    <t>сары шашпа қара шашпа ответ жду</t>
  </si>
  <si>
    <t xml:space="preserve">бірнеше күннен кейін дайынсыздар ма </t>
  </si>
  <si>
    <t xml:space="preserve"> кумирің кім зируза ал сенің ше </t>
  </si>
  <si>
    <t xml:space="preserve">достар мен фейк емеспін страницамдағы бүкіл фото өзімдікі артық фотолар тек зирузаныкы 3 және фото ұрлауды қойыңыздар қазіргі кезде маған жазылатын коменттердің көбі бұл сен емес фото ұрламасай жауап біріншіден мен фото ұрламайм басқа біреудің фотосын қойған өзіме де ұнамайды екіншіден әр фотоның өзім екенін дәлелди алам үшіншіден бұл 3 фотоны иә көп адамның страницасынан көресіздер ал сол адамдарға фотоны өшір неге қойғансың деп жазсам олар бірден чс тығып тастайтын және бұл фотолар менің бұрынғы взлом болған страницамнан тараған десемде болад яғни 10k др 15k подписчигі бар </t>
  </si>
  <si>
    <t xml:space="preserve">вам приходилось есть красное сочное яблоко и натыкаться в самой сердцевине на мерзкого червяка многие человеческие существа походят на такое яблоко особенно в наши дни </t>
  </si>
  <si>
    <t>три часа назад</t>
  </si>
  <si>
    <t xml:space="preserve">non è nemmeno mia moglie ma io sono responsabile per lei </t>
  </si>
  <si>
    <t>час назад</t>
  </si>
  <si>
    <t>в питер и всё образумится</t>
  </si>
  <si>
    <t>17 мая в 22:11</t>
  </si>
  <si>
    <t xml:space="preserve">я тебя люблю </t>
  </si>
  <si>
    <t xml:space="preserve">слишком жизненно </t>
  </si>
  <si>
    <t xml:space="preserve">жизнь это не сказка happy end будет только у меня </t>
  </si>
  <si>
    <t>4 мар 2015</t>
  </si>
  <si>
    <t xml:space="preserve">папе мне очень тяжело осознавать что есть такие дети которые не имеют отца потому что отец это как самое дорогое что у меня есть нет не подумайте я маму тоже очень люблю но к папе у меня совершенно другая любовь вот как он придет с работы весь дом будет пахнуть папой придет поцелует в лобик и тут не устоять сразу хочется обнять папу и понимать что в твоих руках не пустота а целый мир и этим миром я назвала тебя папа сколько много смысла в слове папа сейчас вспоминаю как мама что то запрещала а папа наоборот нет так за этим да мы бежали к папе все что мы просили все что мы хотели папа все принесет и все купит лишь бы порадовать нас </t>
  </si>
  <si>
    <t xml:space="preserve">ұбт базасы тезірек қабырғана сақтап ал 24 сағаттан кейін өшіріледі ұбт 2015 192 нұсқа vk cc 9i2utu показать полностью </t>
  </si>
  <si>
    <t xml:space="preserve"> человек получит только то к чему он стремился quran 53 39</t>
  </si>
  <si>
    <t>моя жизнь отстой я не в мистик фолс я не в бэйкон хилс я не в ривердейле я не в роузводе</t>
  </si>
  <si>
    <t xml:space="preserve">мне 80 лежу на койке рядом жена наши дети внуки и правнуки все печальные у дочери и жены на глазах появляются слезы показать полностью </t>
  </si>
  <si>
    <t>все думают наверное классно жить в двух этажном доме мхм классно пока к вам не приедут гости и не будут спать под твоей комнатой внизу и чтобы пойти к себе ты должен идти как гепард тихо и быстро ночью</t>
  </si>
  <si>
    <t>мен бірінші жазсам ғашық болып қалды деп ойламандаршы мен жәй ғана ұнатып калдым</t>
  </si>
  <si>
    <t>вчера в 0:47</t>
  </si>
  <si>
    <t>https www instagram com nurzhainasabyrbaeva feed h инста тыркелындерш менде тыркелем сендерге алдын ала рахмет</t>
  </si>
  <si>
    <t xml:space="preserve"> тест топ 10 друзей а ты входишь в топ 10 друзей для нуржайна проверь сейчас </t>
  </si>
  <si>
    <t>1ге берып жберик</t>
  </si>
  <si>
    <t xml:space="preserve"> поделиться репост разрешен в финал пройдет одно фото удачи</t>
  </si>
  <si>
    <t>https vk com wall 156700886 4932 1ге берып жберикш</t>
  </si>
  <si>
    <t xml:space="preserve">мен үшін 1боқтап сөйлеу 2орысша сөйлеу 3 біреудің мені сүйгені 4 өтірік маxаббаты показать полностью </t>
  </si>
  <si>
    <t>кандай жузге жатасын</t>
  </si>
  <si>
    <t xml:space="preserve">я не красавица я не лучшая из лучших но меня уважают я не крутая я обычная я не прошу никого о помощи кроме аллаха мой круг общения состоит из людей которые уверены в себе и в ответе за себя я не люблю гордых высокомерных понтливых людей я не мечтаю о красивой жизни я живу той жизнью которую мне даровал аллах я простая но меня сложно понять я не ангел но и мир не рай </t>
  </si>
  <si>
    <t xml:space="preserve">https tellonym me shladkdyaa09 </t>
  </si>
  <si>
    <t>2 мая в 15:49</t>
  </si>
  <si>
    <t xml:space="preserve">mood о девушках 1 когда она злая и уходит иди за ней показать полностью </t>
  </si>
  <si>
    <t xml:space="preserve"> напиши когда доберешься до дома чтобы я знал что ты в порядке это тот тип людей которыми я хочу быть окружен </t>
  </si>
  <si>
    <t>23 янв 2017</t>
  </si>
  <si>
    <t>узнай своих поклонников в android приложении https vk cc 6ymywu или в приложении вконтакте vk com app4236781 925</t>
  </si>
  <si>
    <t>26 окт в 19:45</t>
  </si>
  <si>
    <t>сәлем өтінемін менің тобыма жазылыңыз мен өте ризамын https vk com aliexpresssellout</t>
  </si>
  <si>
    <t>привет mahmetova через это приложение можно стать звездой и получить себе тысячи подписчиков https vk com app2289330 220753918 im14 0u217083665</t>
  </si>
  <si>
    <t>ни за что не переходи по этой ссылке https vk com app2289330 220753918 im14 1u217083665</t>
  </si>
  <si>
    <t xml:space="preserve">ищем партнеров по продвижению </t>
  </si>
  <si>
    <t xml:space="preserve">теперь можно читать чужие комментарии в приложении вк http vk com pr0werka </t>
  </si>
  <si>
    <t>привет у тебя новый поклонник смотри здесь https vk com app2289330 220753918 im28 6u217083665</t>
  </si>
  <si>
    <t>подумайте</t>
  </si>
  <si>
    <t xml:space="preserve">вы знаете что такое эффект бабочки это теория по которой одна мелочь может вызвать цепь изменений приводящую к глобальным событиям согласно этой теории любой поступок и любое решение которое вы однажды примете может навсегда изменить вашу жизнь вы только подумайте то что однажды вы вышли из дома всего лишь на 10 минут позже обычного могло спасти вашу жизнь показать полностью только подумайте однажды вы шли по улице одним пасмурным вечером уткнулись в экран смартфона читая очередную скандальную статью непонятно о ком а в это время мимо вас прошел человек который мог бы стать любовью всей вашей жизни потому что иногда достаточно одного взгляда глаза в глаза чтобы навсегда утонуть вы только подумайте однажды вы так и не решились сказать тому самому человеку я люблю тебя и вместо того чтобы сейчас читать этот текст вы могли бы нежиться в его объятиях иногда для того чтобы твоя жизнь повернулась в другую сторону достаточно просто споткнуться не в то время и не в том месте потерять мобильник не успеть на автобус разбить кому то сердце заболтаться по дороге с соседом или решить остаться дома сегодня подумайте где то там возможно разбилась машина чтобы вы двое смогли полюбить друг друга кто то там возможно решил не говорить о своих чувствах человеку с которым вы сейчас вместе а если бы тот человек решился только подумайте </t>
  </si>
  <si>
    <t xml:space="preserve"> красноречивость мужчины пусть тебя не удивляет но кто выполняет свое обещание и сдерживается от обсуждения и осуждения человека за его спиной это и есть мужчина умар ибн аль хаттаб رضي الله عنه</t>
  </si>
  <si>
    <t xml:space="preserve">привет лили сейчас половина 3 утра я сижу на подоконнике и выкуриваю последнюю сигарету из пачки знаешь именно так невыносимо скучаю по тебе вспоминаю о том как ты бегала по квартире в моей майке о том как тащил тебя в душ пока ты кричала и била меня по спине а после укладывала спать накрывая несколькими одеялами я считал это таким глупым а тебя сумасшедшей которая помешана на мне а сейчас я пуст нет я никогда не нахожусь в одиночестве каждый вечер моя постель разделяют девушки разных размеров и национальности но это все так бессмысленно без тебя никто не станет бить посуду ревнуя к бывшим не станет целовать до смерти пока лицо не поменяет цвет я дико скучаю слышишь но я не позволю вновь разрушить твою жизнь появившись в ней я слишком долго мучал тебя причинял боль своим поведением а сейчас я готов отпустить ради тебя лили ты заслуживаешь большего пусть этим большим станет тот же самый мерзкий тип на дорогущей чёрной иномарке который присылал тебе цветы в начали осени я надеюсь он не обидит тебя а я в свою очередь попытаюсь не думать о том что он будет обнимать тебя каждый чертов день </t>
  </si>
  <si>
    <t xml:space="preserve">как её не любить к примеру сидим с ней на диване эта козочка ножки на меня сложила телефон забрала сидит лайки себе ставит хоть они и стоят в первых рядах или кричит что обиделась дуется ходит но кушать сделает подойдет кинет грозное ешь иди а тебе смешно до колик от её взгляда злого бывает сижу смотрю на неё а она такая красивая да чтоб думаю твои глаза никогда не плакали и животик не болел вроде мужик все дела а таю как снег от её прикосновений и поцелуев в голову я всегда буду рядом и если вдруг когда нибудь я обижу тебя родная я положу свою голову тебе на порог </t>
  </si>
  <si>
    <t xml:space="preserve"> почему такая красивая и одна этот омерзительный полукомплимент каждый раз выбивает меня из колеи во первых где вы видите связь между красотой и наличием мужчины а во вторых никак не мoгу понять если я не в отношениях значит во мне обязательно должен быть какой то изъян увы ребята все намного хуже я одна потому что нет цели не быть одной показать полностью вот так представьте себе у меня нет острой необходимости завести отношения и уж тем более потребности выйти замуж и дело не в том что я какая нибудь там ярая феминистка все совсем наоборот я слишком наивна так уж вышло я верю в любовь и чистые отношения и пока эта вера будет во мне жива на меньшее я не сoгласна вы можете часами читать мне лекции на тему мужчины полигамные существа можете убеждать в том что я древняя старомодная глупая и живу детскими фантазиями но я скорее предпочту одиночество чем ту ерунду в конфетной обертке которое вы так старательно пытаетесь мне подсунуть я никогда не пойму женщин испытывающих потребность не в мужчине а в наличии мужчины или отчаянно стремящихся поскорее выйти замуж потому что возраст подошел да какой к черту мoжет быть возраст вы что издеваетесь может быть я чего то не понимаю в этой жизни но на мой взгляд потребность в близости в интиме в замужестве а тем более в детях это то что нормальная женщина может испытывать только с определенным человеком а не потому что в ней вдруг инстинкты проснулись или время пришло и она побежала искать самца да пoскорей а потом неожиданно оказалось что это не совсем то о чем она мечтала отсюда слезы сопли и разводы нет уж спасибо оставьте все это себе а у меня иная цель ведь я хочу любить и быть любимой вот так ни больше и ни меньше хочу быть рядом с близким человеком не потому что так надо а потому что именно он мне дорог и чтобы ему от меня нужна была в первую очередь я а не то что я могу предложить хочу довести свои отношения не до свадьбы а до смерти быть верной девушкой и достойной женой ребенка не просто завести а подарить любимому мужчине и стать хорошей матерью хочу стрoить свою судьбу не оглядываясь по сторонам а живя по уму и по чувствам общество может навязывать все что угодно но только мы сами решаем что с этим делать и я убеждена что кто то еще мыслит так же не знаю сколько раз мне еще предстоит обжечься прежде чем я встречу свое счастье но если не встречу останусь честна с собой не растратив себя на ненужное </t>
  </si>
  <si>
    <t>пора закрыть эту книгу и начать новую пока 2016 привет 2017</t>
  </si>
  <si>
    <t>если перед тобой великая цель а возможности твои ограничены всё равно действуй ибо только через действие могут возрасти твои возможности ауробиндо шри</t>
  </si>
  <si>
    <t xml:space="preserve">на одном из американских форумов некая девица задала вопрос я красивая веселая умная девушка хочу выйти замуж за парня который зарабатывает в год не меньше 500 тысяч долларов один из молодых финансистов не поленился ответить ей по существу показать полностью я прочитал твой пост с большим интересом и вот как я все это вижу твое предложение с точки зрения такого парня как я однозначно плохая сделка и вот почему если говорить кратко то ты предлагаешь свою красоту в обмен на мои деньги прекрасно но ведь твоя красота будет увядать а мой капитал только расти конечно вероятность увеличения моего капитала можно поставить и под вопрос но ты то красивее точно не станешь так что на языке экономики ты обесценивающийся актив а я доходный актив но ты не просто обесценивающийся актив твоя ценность падает все быстрее и быстрее через 10 лет на тебя никто и не посмотрит покупать тебя о чем ты просишь плохой бизнес так что я бы лучше взял тебя в аренду если мои слова покажутся тебе жестокими задумайся над тем что если мои деньги исчезнут так же поступишь и ты так что по справедливости когда твоя красота увянет мне нужно будет избавиться от этого актива это очень просто так что сделка которая имеет для меня смысл это свидания но не свадьба надеюсь я помог тебе да если будешь готова обсудить варианты аренды дай мне знать </t>
  </si>
  <si>
    <t xml:space="preserve">несомненно самый крутой знак зодиака это скорпион одно слово а уже круто </t>
  </si>
  <si>
    <t xml:space="preserve">не важно спортсмен ты или бродяга наркоман или барыга главное не черт не терпила главное не кидала </t>
  </si>
  <si>
    <t>17 фев в 18:16</t>
  </si>
  <si>
    <t xml:space="preserve"> 11 10 2019 https www youtube com channel uc2mxn7okcdhkwderi6gy </t>
  </si>
  <si>
    <t>11 окт в 21:21</t>
  </si>
  <si>
    <t xml:space="preserve">дай бог чтоб каждый больной ребенок однажды проснулся здоровым </t>
  </si>
  <si>
    <t>8 сен в 12:05</t>
  </si>
  <si>
    <t xml:space="preserve">относись к человеку так же как и он к тебе заставь почувствовать то же что и ты </t>
  </si>
  <si>
    <t xml:space="preserve">люблю тебя vk com id0 315966114 </t>
  </si>
  <si>
    <t>7 сен в 14:29</t>
  </si>
  <si>
    <t xml:space="preserve">сақ болыңыз қазіргі уақытта вконтакте жүйесіндегі барлық дерлік парақтар аккаунттар бұзық ниетті хакерлердің шабуылына ұшырауда сіздің аты жөніңіз бен профильге қойған фотосуретіңіз вк да жаңа аккаунт ашуға пайдаланылады содан кейін сіздің сыртыңыздан сіздің достарыңызбен байланысқа шығып оларды қайтадан достық қабылдауға көндіруге тырысады сіздің аккаунт екен деп алданып қалған немесе сізді танитын достарыңыз қателесіп қайталап ұсынылған достықты қабылдауы мүмкін осы сәттен бастап қарақшылар сіздің атыңыздан ойларына келген теріс әрекеттерді жүзеге асыра бастайды осылайша ниеті бұзық адамдар сіздің әлеуметтік желідегі байланысыңызға тіпті жеке өміріңізге қауіп төндіруі мүмкін сондықтан мен барлық достарыма өзімнің вконтакте желісінде ешқандай да жаңа парақша аккаунт ашу туралы жоспарым жоқ екендігін хабарлаймын егер менің атымнан қайталап достық ұсынылса қабыл алмауыңызды сұраймын осы хабарламаны өз парақшаңызға репост жасап алып өз достарыңызға таратыңыз рахмет </t>
  </si>
  <si>
    <t xml:space="preserve">когда вы разные снаружи но идентичны внутри </t>
  </si>
  <si>
    <t>21 сен в 13:05</t>
  </si>
  <si>
    <t xml:space="preserve">были люди которые говорили очень дорогие слова но через время все эти слова были забыты ими но не мной </t>
  </si>
  <si>
    <t>вот и подошёл к концу 2018хочу сказать всем спасибо тем кто был рядом и тем кто просто следил за моей жизнью в инстаграмменадеюсь ваш год был шикарным а будет ещё лучше я не могу описать словами как этот год изменил мою жизнь кем был раньше а кто я сейчас все только благодаря вам не буду много писать просто будьте счастливы</t>
  </si>
  <si>
    <t xml:space="preserve">красивая улыбка грустная душа </t>
  </si>
  <si>
    <t>kylie jenner for violet grey 2017</t>
  </si>
  <si>
    <t>21 июл в 23:36</t>
  </si>
  <si>
    <t xml:space="preserve">кодзима гений </t>
  </si>
  <si>
    <t xml:space="preserve">не забывайте поговорку когда двое ссорятся где то обязательно радуется кто то третий и берегите друг друга 13 11 </t>
  </si>
  <si>
    <t>14 ноя в 22:15</t>
  </si>
  <si>
    <t xml:space="preserve"> идёт набор в компашку illicit условия для вступления необходимо жить в городе алматы тебе должно быть от 15 19 лет быть активным как в беседе так и на сходках не оскорблять других участников беседы не покидать беседу назад пути нет если ты хочешь в нашу компашку то в комментариях оставьте </t>
  </si>
  <si>
    <t>вчера в 16:28</t>
  </si>
  <si>
    <t>qiyaldai m</t>
  </si>
  <si>
    <t>insta bqekhyy</t>
  </si>
  <si>
    <t xml:space="preserve">у первых 789 пропадут прыщи </t>
  </si>
  <si>
    <t xml:space="preserve">if i hate myself what do others think of me </t>
  </si>
  <si>
    <t xml:space="preserve">ㅤ ты ненавидишь меня ㅤㅤ ничего страшного я тоже себя ненавижу </t>
  </si>
  <si>
    <t xml:space="preserve">как быстро исчезает все что ярко </t>
  </si>
  <si>
    <t xml:space="preserve"> ты что плачешь нет сука изображаю водобад </t>
  </si>
  <si>
    <t>4 ноя в 14:22</t>
  </si>
  <si>
    <t xml:space="preserve">я как наркотик вроде приятная вроде нет </t>
  </si>
  <si>
    <t xml:space="preserve"> сердце чёрнее чем black </t>
  </si>
  <si>
    <t xml:space="preserve">у меня нет столько средних пальцев чтобы выразить все мои чувства к вам </t>
  </si>
  <si>
    <t xml:space="preserve"> кажется мне кое кто нравится </t>
  </si>
  <si>
    <t xml:space="preserve"> я даже взгляд твой недовольный люблю </t>
  </si>
  <si>
    <t xml:space="preserve"> любите меня </t>
  </si>
  <si>
    <t xml:space="preserve"> ну и где ваша любовь тупые ублюдки </t>
  </si>
  <si>
    <t>сначала смотрим на белую точку в течении 10 секунд затем на картину ван гога</t>
  </si>
  <si>
    <t>1 апр в 21:33</t>
  </si>
  <si>
    <t>зрелищно</t>
  </si>
  <si>
    <t xml:space="preserve">формулы для подготовки к экзамену по алгебре сохраните себе на стену чтобы не потерять </t>
  </si>
  <si>
    <t xml:space="preserve"> vkcoin</t>
  </si>
  <si>
    <t>25 июл в 12:48</t>
  </si>
  <si>
    <t xml:space="preserve">заряжен </t>
  </si>
  <si>
    <t xml:space="preserve"> конкурс топовый предмет из доты может достаться тебе совершенно бесплатно для этого достаточно лишь выполнить условия конкурса 1 быть подписанным на upskill 2 сделать репост данной записи и не удалять ее до 10 октября ведь 10 октября в прямом эфире будет объявлено 5 победителей с помощью сервиса https randstuff ru vkwin </t>
  </si>
  <si>
    <t xml:space="preserve">я за конора а вы </t>
  </si>
  <si>
    <t>конор сила</t>
  </si>
  <si>
    <t>слишком много заявок пришло но к сожалению я не могу добавить вас у меня лимит друзей скоро буду делать чистку</t>
  </si>
  <si>
    <t>вчера в 0:44</t>
  </si>
  <si>
    <t>туріңді ушбурыш кылмай шыгып кетш</t>
  </si>
  <si>
    <t>ádemi qazaq qyzy bolsan jaksy bolar edi</t>
  </si>
  <si>
    <t xml:space="preserve">я не сыщик не ищу любовь </t>
  </si>
  <si>
    <t xml:space="preserve">люблю казашек да я патриот </t>
  </si>
  <si>
    <t xml:space="preserve">девушка всегда права </t>
  </si>
  <si>
    <t xml:space="preserve">пишешь в постах о любви а сама шатаешься с кем попало </t>
  </si>
  <si>
    <t>я ваше i love you вертел нa who you</t>
  </si>
  <si>
    <t>jyly kıinip ju r tońyp kalma</t>
  </si>
  <si>
    <t>если вы думаете что я не люблю мэдов как артистов то вы ошибаетесь</t>
  </si>
  <si>
    <t>21 мар в 16:12</t>
  </si>
  <si>
    <t>давайте не поддаваться спокойствию и сохранять панику</t>
  </si>
  <si>
    <t xml:space="preserve">в какой кричащий цвет покрасить волосы чтобы потом сидеть и жалеть об этом upd или не жалеть в любом случае ето будет весело </t>
  </si>
  <si>
    <t>девчулям</t>
  </si>
  <si>
    <t>истерю</t>
  </si>
  <si>
    <t xml:space="preserve">and although you know live in the present </t>
  </si>
  <si>
    <t>16 окт в 9:23</t>
  </si>
  <si>
    <t>your future needs you your past doesn t</t>
  </si>
  <si>
    <t xml:space="preserve"> ọχɣự τk </t>
  </si>
  <si>
    <t>два часа назад</t>
  </si>
  <si>
    <t xml:space="preserve"> لقد وجدت السلام في عزلة ᴠᴇчɴᴏ s ʏлыʙᴋᴏй ɴᴏ s пᴏɢиʙшᴇй ᴅʏшᴏй </t>
  </si>
  <si>
    <t>люби меня люби жарким огнём ночьюиднём</t>
  </si>
  <si>
    <t xml:space="preserve">ты только будь ближе ко мне </t>
  </si>
  <si>
    <t>нет плохой наций есть плохие люди непутайте</t>
  </si>
  <si>
    <t>я нaвepнoe плoxoй чeлoвeк paз мeня пpeдaют caмыe poдныe люди</t>
  </si>
  <si>
    <t>23 окт 2018</t>
  </si>
  <si>
    <t xml:space="preserve">как вы ко мне так и я к вам </t>
  </si>
  <si>
    <t xml:space="preserve"> держи ровно осанку мир не лежит на твоих плечах он лежит у твоих ног 1878</t>
  </si>
  <si>
    <t>5 мая 2018</t>
  </si>
  <si>
    <t>социальную сеть вконтакте закроют со следующей недели в ответ на новую политику вконтакте я настоящим объявляю что все мои персональные данные фотографии рисунки переписка и так далее являются объектами моего авторского права для коммерческого использования всех вышеупомянутых объектов авторского права в каждом конкретном случае необходимо мое письменное разрешение вконтакте теперь является публичной компанией именно поэтому всем пользователям данной социальной сети рекомендуется разместить на своих страницах подобное уведомление приватности в противном случае если уведомление не опубликовано на странице хотя бы однажды вы автоматически разрешаете любое использование данных с вашей страницы ваших фотографий и информации опубликованной в сообщениях на стене вашей страницы каждый кто читает этот текст может скопировать его на свою стену в вконтакте после этого вы будете находиться под защитой законов об авторском праве этот коммюнике оповещает вконтакте о том что разглашение копирование распространение моей личной информации или любые другие противоправные действия по отношению к моему профилю в социальной сети строго запрещены вкживи</t>
  </si>
  <si>
    <t xml:space="preserve">препод за партами нужно сидеть ровно я за партой </t>
  </si>
  <si>
    <t>регулируемое кольцо для кошатниц цена 400тг скидка 5 за репост доставка бесплатная самые низкие цены для заказа https vk com album 137587741 248290 или пишите https vk com idaruzhankairat top korean style cute tumbler idol kpop k pop bts bt21 bts bt21 anime anime kigurum kigurum торт выпечка сладости rainbow парик cosplay косплей аниме аниме корея сумка корсет</t>
  </si>
  <si>
    <t>толстовка цена 6000тг скидка 5 за репост доставка бесплатная самые низкие цены для заказа https vk com album 137587741 248290 или пишите https vk com idaruzhankairat top korean style cute tumbler idol kpop k pop bts bt21 bts bt21 anime anime kigurum kigurum торт выпечка сладости rainbow парик cosplay косплей аниме аниме корея сумка корсет</t>
  </si>
  <si>
    <t>k pop манжет цена 500тг скидка 5 за репост доставка бесплатная самые низкие цены для заказа https vk com album 137587741 248290 или пишите https vk com idaruzhankairat top korean style cute tumbler idol kpop k pop bts bt21 bts bt21 anime anime kigurum kigurum торт выпечка сладости rainbow парик cosplay косплей аниме аниме корея сумка корсет</t>
  </si>
  <si>
    <t>кулон bts с датой рождения цена 800тг скидка 5 за репост доставка бесплатная самые низкие цены для заказа https vk com album 137587741 248290 или пишите https vk com idaruzhankairat top korean style cute tumbler idol kpop k pop bts bt21 bts bt21 anime anime kigurum kigurum торт выпечка сладости rainbow парик cosplay косплей аниме аниме корея сумка корсет</t>
  </si>
  <si>
    <t>я бомжиха</t>
  </si>
  <si>
    <t>тимон никогда не спит</t>
  </si>
  <si>
    <t>вчера в 19:23</t>
  </si>
  <si>
    <t xml:space="preserve">мы покупаем вещи которые нам не нужны за деньги которых у нас нет чтобы впечатлить людей которые нам не нравятся </t>
  </si>
  <si>
    <t xml:space="preserve">не смотри на меня а то влюбишься </t>
  </si>
  <si>
    <t>8 авг 2018</t>
  </si>
  <si>
    <t>я тᴇᴘяю свою молодость бᴇссмыслᴇнными днями и во мнᴇ живут похоть гоᴘдость ᴘᴀвнодушиᴇ ᅠᅠᅠ</t>
  </si>
  <si>
    <t xml:space="preserve"> я пᴘᴏᴄʜулᴄя ᴛᴏʜущий ʙ бᴏли и ʜᴇ ᴍᴏг изᴍᴇʜиᴛь иᴄxод я ᴄʜᴀᴘужи ᴋᴀзᴀлᴄя ʙᴇᴄᴇлыᴍ ᴀ ʙʜуᴛᴘи был дᴀʙʜᴏ уже ᴍᴇᴘᴛʙ </t>
  </si>
  <si>
    <t xml:space="preserve"> что если в один день ты проснёшься а я нет 23 55</t>
  </si>
  <si>
    <t xml:space="preserve">м о г у ㅤ л и ㅤ я ㅤ л ю б и т ь ㅤ т е б я </t>
  </si>
  <si>
    <t xml:space="preserve">ㅤᴘᴀзвᴇ это нᴇ пᴘᴇкᴘᴀсно быть нᴀᴇдинᴇ с собой ㅤ ㅤ ㅤ ㅤㅤ ㅤㅤ ㅤсᴇᴘдцᴇ стᴇкло ᴀ ᴘᴀзум кᴘᴇмᴇнь ㅤ ㅤ ㅤ ㅤㅤ ㅤㅤ ㅤты ᴘᴀзᴘывᴀᴇшь мᴇня нᴀ чᴀсти до сᴀмой плоти </t>
  </si>
  <si>
    <t xml:space="preserve">видишь как гибнет природа как теряют цвета все её растения видишь как портится погода показать полностью </t>
  </si>
  <si>
    <t xml:space="preserve"> тому кто полюбит ее </t>
  </si>
  <si>
    <t>16 янв 2018</t>
  </si>
  <si>
    <t xml:space="preserve">придёт время и тебя все кинут просто будь готов </t>
  </si>
  <si>
    <t xml:space="preserve">как бы сейчас не было тяжело все будет хорошо </t>
  </si>
  <si>
    <t>15 ноя в 22:45</t>
  </si>
  <si>
    <t xml:space="preserve">я слишком хорошо знаю свои недостатки чтобы требовать взаимной любви </t>
  </si>
  <si>
    <t xml:space="preserve">сәлем досым қалайсың біздің топқа тіркеліңіз бұл топта таңғы мотивация медитация психологиялық тест әр оқырманды кәсіп немесе емтихан алдында жігерлендіру басты міндет және өз сұрағыңызды қойып мамандық таңдауға кандай пән таңдау тест емтихан жайлы сұрақтарыңзға жауап осы жердесілтеме тіркелу показать полностью </t>
  </si>
  <si>
    <t>2 ноя в 21:55</t>
  </si>
  <si>
    <t>играй в blackjack вместе со мной скачай игру введи мой id 128 5900 5848 и получи бесплатные фишки https pokerist blackjack onelink me 7uig 7fc193b5</t>
  </si>
  <si>
    <t>бір мақсат қойсам алдыма жетпейінше тынбаймын көргенім көп себебі қиындыққа сынбаймын көрерім бірақ тағы алда күреспен өтер әр күнім жігеріме таң қалма үйреткен өмір барлығын</t>
  </si>
  <si>
    <t>сәлеметсіздер ме осы топқа тіркеліп кетіңіз бұл топта мамандық таңдау түрлі логикалык ойындар керек кеңес ент жайлы мәселелер қозғалады мен админ ретінде</t>
  </si>
  <si>
    <t xml:space="preserve">қайырлы күн құрметті оқырмандар көп оқырмандардың сұрауы бойынша осы жайлы жазбалар шығаруды ойладық бұл жазба мүмкін мамандық таңдауыңызға көмектесер осындай посттардың алдағы уақытта шыққанын қалайсыз ба показать полностью </t>
  </si>
  <si>
    <t xml:space="preserve">астагфируллах кешір алла бисмиллях аллаһтын атымен аль хьамду лилляh аллаға шүкір ин шаа аллаh аллаһ қаласа ма шаа аллаh бәрі алланың арқасында тіпті керемет </t>
  </si>
  <si>
    <t>тек өзіңізге сеніңіз олар сізден бір кадам алда жүрсе сіз олардан екі үш кадам алда жүріңіз сіз ұтасыз сіз мыктысыз қолыңнанкеледі</t>
  </si>
  <si>
    <t>пост ұнаса лайк басып комент жазыңыз ертеңгі таңымыз арман максат кұрудан басталып келесі күні жетістікпен аякталсын сәттілік</t>
  </si>
  <si>
    <t xml:space="preserve">егер сіз тезірек жетістікке жеткіңіз келсе шабытыңның соңынан ер сонда әлем сізге кедергі болған жерден есіктерді айқара ашады соңында сәттілікке жетесіз </t>
  </si>
  <si>
    <t xml:space="preserve">в ожидании </t>
  </si>
  <si>
    <t>14 ноя в 11:37</t>
  </si>
  <si>
    <t xml:space="preserve">кампит қыз </t>
  </si>
  <si>
    <t>19 дек 2018</t>
  </si>
  <si>
    <t>һ</t>
  </si>
  <si>
    <t xml:space="preserve"> барлық адамның өмірінде алғашқы махаббаты болады алғаш жүрген адам емес ең алғаш махаббатты сезіндірген адам қаншама ұрысып алсаңда қайтып оралатын адамың айырлысып басқа мен қосылсақта сол адамға ұқсастығын іздейміз бір жыл тіпті екі жылдан соң жазсада сəлем деген сөзінде жылулық сезіледі сондай адам мендеде болған болған </t>
  </si>
  <si>
    <t xml:space="preserve">кореяға ұшып кету өмірдегi алға қойған мақсатым және арманым бұл арманымды осылай арман қылып қалдыра салады деп ойласаң қатты қателесесiн мен бұл күнге жетемін қашан екеніне түкіргенiм бар мен бұны жасаймын </t>
  </si>
  <si>
    <t xml:space="preserve">жақын адамың теріс айналып жауың көмектесіп жатса таңғалма бұл өмір </t>
  </si>
  <si>
    <t xml:space="preserve"> бұл қиял тым зиян </t>
  </si>
  <si>
    <t xml:space="preserve">мама мен сиқырға әлі сенгім келеді </t>
  </si>
  <si>
    <t xml:space="preserve">махаббат деген тәтті у </t>
  </si>
  <si>
    <t xml:space="preserve">мамa лyчший yчитель </t>
  </si>
  <si>
    <t>15 ноя в 21:53</t>
  </si>
  <si>
    <t xml:space="preserve">безумно люблю закаты </t>
  </si>
  <si>
    <t xml:space="preserve"> спрашивают почему я смотрю турецкие сериалы я </t>
  </si>
  <si>
    <t xml:space="preserve">давайте я расскажy вам про одного сyпер героя он не летает не стреляет лазерами из глаз не носит плащи не yправляет телекинезом или четырьмя стихиями он просто бывает рядом когда тебе страшно yкрывает тебя ночью нёс тебя на кровать когда ты засыпала в машине покyпает тебе все что ты захочешь yбивает паyков в твоей комнате готовит тебе хоть и не yмеет любит тебя такой какая ты есть он твой отец </t>
  </si>
  <si>
    <t xml:space="preserve"> не бойтесь жить </t>
  </si>
  <si>
    <t xml:space="preserve">как выглядит моя мечта </t>
  </si>
  <si>
    <t xml:space="preserve">екеуміз көшеде кездеспедік кафеде отырмадық ән болып айтылмадық жыр болып оқылмадық бақтарда қыдырмадық қалада қаңғырмадық показать полностью </t>
  </si>
  <si>
    <t>5 янв в 17:01</t>
  </si>
  <si>
    <t xml:space="preserve">кaк хopoшо когда никeм не бoлен как хopoшо нe быть влюблённым </t>
  </si>
  <si>
    <t xml:space="preserve">дружба между женщинами существует </t>
  </si>
  <si>
    <t xml:space="preserve"> нe обeсцeнивaйте чyжие пpоблемы тoлько потомy чтo у вaс бывaло и похyже ecли ктo то устал за 5 чаcов рабoты а вы зa 7 это не знaчит что они не мoгли уcтать это не знaчит что им не позвoлено чувствовaть то что они чyвствуют еcли вы чyвcтвуете cебя xyже </t>
  </si>
  <si>
    <t>cтиль друзeй автор deaddsouls</t>
  </si>
  <si>
    <t xml:space="preserve">любимый подарил на день рождения </t>
  </si>
  <si>
    <t xml:space="preserve">жер үшін қауіпті мақұлық адамдар </t>
  </si>
  <si>
    <t xml:space="preserve">приветствуем вас мы давненько не проводили конкурсы с призами и сейчас самое время мы решили провести его совместно с shadygeeks на кону сразу 4 русскоязычных сингла с первыми появлениями известных героев marvel росомаха каратель человек паук и железный человек всё это достанется одному победителю который сделает следующее показать полностью </t>
  </si>
  <si>
    <t>6 ноя в 21:06</t>
  </si>
  <si>
    <t xml:space="preserve"> розыгрыш на 5 призовых мест призы 1 сумка e stpak показать полностью </t>
  </si>
  <si>
    <t xml:space="preserve">запускаем наш первый конкурс с нереально крутыми призами в котором может выиграть каждый всего будет три призовых места первое место получает вельветовые штаны stone island shadow project второе место получает голубенькое поло fred perry m размера третье место забирает утешительный приз в виде кошелька lacoste показать полностью </t>
  </si>
  <si>
    <t xml:space="preserve"> chief keef t shirt for free условия участия 1 подписаться на авеню ля мем 2 сделать репост этой записи спонсор chiraq итоги 20 11 19 </t>
  </si>
  <si>
    <t>𝙝𝙖𝙥𝙥𝙮 𝙗𝙞𝙧𝙩𝙝𝙙𝙖𝙮 𝙨𝙞𝙧 𝙘𝙖𝙧𝙩𝙞𝙚𝙧</t>
  </si>
  <si>
    <t>салем</t>
  </si>
  <si>
    <t>9 ноя в 10:15</t>
  </si>
  <si>
    <t xml:space="preserve">мақсатына жетпесе тынбайтын жанға айналуға тырысыңыз арманыңыздың орындалатындығына өзгеден бұрын өзіңіз сеніңіз қателіктеріңізді анализдеп алға қадам басыңыз дәл қазір өзгелердің де мақсатын жүзеге асыруға көмектесе аласыз махаббат сезімінің тәртіпке бағына қоймайтындығын ескеріңіз қандай жағдай болмасын көңіл күйіңіз түспесін әрине жасап жүрген істеріңіз сіз күткендей нәтиже әкелмеуі мүмкін десе де өткен іске өкінгеннен пайда жоқ бір қиындық артынан екі қуаныш жүретінін ұмытпаңыз </t>
  </si>
  <si>
    <t xml:space="preserve">кровавые путы страданий депрессионный покой борьба за признанье желаний попытка узнать кто такой копание в собственном эго безудержный пессимизм желание черного снега в дождливые летние дни </t>
  </si>
  <si>
    <t>13 июл в 14:54</t>
  </si>
  <si>
    <t xml:space="preserve">до слез </t>
  </si>
  <si>
    <t>сәлем достар ватсапта гр ашамыз ном тастап кетіңдерші 10 сынып оқушылары пж</t>
  </si>
  <si>
    <t>23 окт в 19:29</t>
  </si>
  <si>
    <t xml:space="preserve">бірінші лайк бас сосын менің алғашқы махаббатымды көргің келсе мына ссылканы бас vk com id0 2583175 басып көрген болсаң менің алүашқв махаббатымның есімін коментке жазып кет игнор обида </t>
  </si>
  <si>
    <t xml:space="preserve">забыв меня сегодня не вспоминайте обо мне завтра </t>
  </si>
  <si>
    <t>13 ноя в 8:34</t>
  </si>
  <si>
    <t>царство умерших</t>
  </si>
  <si>
    <t>12 мар в 11:23</t>
  </si>
  <si>
    <t>insta baginoname</t>
  </si>
  <si>
    <t xml:space="preserve">никогда не улыбайся </t>
  </si>
  <si>
    <t xml:space="preserve"> хочешь 1000 на свой киви пиши в лс группы хочу vk me whiteqz</t>
  </si>
  <si>
    <t>8 окт в 17:51</t>
  </si>
  <si>
    <t xml:space="preserve">человека делают счастливым три вещи любовь интересная работа и возможность путешествовать </t>
  </si>
  <si>
    <t>новое видео на канале учим дядю кататься на хилисах жесть издеваемся над дядей https youtu be 9zg8gevmkvu</t>
  </si>
  <si>
    <t xml:space="preserve">друзья новое видео уже на канале приятного просмотра </t>
  </si>
  <si>
    <t>привет друзья скорее смотрите пока не удалили видео когда то именно это видео принесло моему каналу популярность недавно его с моего канала удалили не объяснив причин мы исправили то как нам кажется за что удалили его в прошлый раз но вот реально ли за это мы не знаем поэтому может оказаться что и это удалят скорее смотрите если не видели его еще а то вдруг удалят и это https youtu be k4bja9qfuts</t>
  </si>
  <si>
    <t>делитесь этим видео с друзьями и участвуйте в мини конкурсе на моей страничке в instagram https youtu be 69beg ucz6i</t>
  </si>
  <si>
    <t xml:space="preserve">новое видео на моем игровом канале играем с алсу в гренни скорее смотрите </t>
  </si>
  <si>
    <t>друзья сняли для вас новый веселый челлендж с алсу скорее смотрите не забывайте делиться этим видео с друзьями https youtu be 2v xgknsal0</t>
  </si>
  <si>
    <t>смотрели это видео ну судя по просмотрам на нем то нет скорее смотрите видео в котором вы исполнили мою мечту делитесь с друзьями https youtu be knlkzi9vzve</t>
  </si>
  <si>
    <t>друзья вы просили меня снять 2 часть подписчики управляют моей жизнью делитесь этим видео с друзьями мне будет приятно https youtu be 4hxzabyulq4</t>
  </si>
  <si>
    <t xml:space="preserve">смотрите как подписчики управляют моей жизнью делитесь этим видео с друзьями </t>
  </si>
  <si>
    <t>привет друзья давно вы у меня просили снять видео о том как проходит мой день так смотрите же скорее делитесь этим видео в своих соц сетях мне будет приятно приятного просмотра https youtu be d83ei108glc</t>
  </si>
  <si>
    <t xml:space="preserve">сегодня было красивое небо </t>
  </si>
  <si>
    <t>23 июн в 23:26</t>
  </si>
  <si>
    <t>оочень сильно полюбился новый мультик жду продолжение а вы ждите еще рисунков от меня хазбин отель чарли</t>
  </si>
  <si>
    <t>15 ноя в 8:00</t>
  </si>
  <si>
    <t>жиза 彡</t>
  </si>
  <si>
    <t xml:space="preserve">всё все мои репосты будут такими </t>
  </si>
  <si>
    <t xml:space="preserve"> 彡</t>
  </si>
  <si>
    <t xml:space="preserve"> когда я предлагаю помощь а мне отказывают я </t>
  </si>
  <si>
    <t xml:space="preserve">пыталась рисовать акварелью на почти не акварельном артбуке игра афк арена герой изабелла похищенная душа могилорожденные обожаю эту фракцию но как назло в игре их у меня мало </t>
  </si>
  <si>
    <t xml:space="preserve">хах какого это рисовать каждый день тема инктобер зазеркалье игра indentityv персонаж мария антуанетта кровавая королева грустно то что её казнил собственный народ по этому у нее шов на шее но в цвете было лучше потому что у её прекрасное красное платье именно у той в зеркале после того как её казнили </t>
  </si>
  <si>
    <t xml:space="preserve">мозг у тебя уже с только рисунков накопилось а где посты я три часа ночи а освещение я жду каникул мозг вот каникулы бах второй день я ладно </t>
  </si>
  <si>
    <t xml:space="preserve">хочу быть твоей вредной привычкой </t>
  </si>
  <si>
    <t>12 ноя в 17:17</t>
  </si>
  <si>
    <t xml:space="preserve">когда мама счастливая для меня все вокруг меняется я тоже становлюсь счастливой вместе с ней и наоборот для меня она как зеркало спасибо что ты есть любите своих мам </t>
  </si>
  <si>
    <t xml:space="preserve">прости меня всевышний за каждый глоток воздуха которым я дышала забыв о тебе </t>
  </si>
  <si>
    <t xml:space="preserve"> хорошо относитесь к женщинам пророк мухаммад ﷺ </t>
  </si>
  <si>
    <t xml:space="preserve">что делать если ваша девушка грустит парням на заметку </t>
  </si>
  <si>
    <t>4 ноя в 20:29</t>
  </si>
  <si>
    <t>13 ноя в 16:58</t>
  </si>
  <si>
    <t xml:space="preserve">мы запускаем масштабный розыгрыш 1 место 4000руб 24000 тг 2 место 2000 руб 12000тг 3 место 1000 руб 6000тг показать полностью </t>
  </si>
  <si>
    <t xml:space="preserve">қиналсам да күлімдеймін мақсатыма жеткенше берілмеймін </t>
  </si>
  <si>
    <t>мен экзамен тапсырғанда 29балл алдым бұл 4 1ғана балл алған жоқпын себебі адам кайдан пайда болды деген сұраққа алла жаратты деп жауап бердім мен осы жауабыма ұялмайм оданда өзін маймылдан жаралған деп есептеген адам ұялсын с хабиб нурмагамедов</t>
  </si>
  <si>
    <t xml:space="preserve">жалаңаш қыздар лайкты көп жинайды ал батырлар қанша жинайды екен </t>
  </si>
  <si>
    <t>мен өлімнен қорықпаймын жақындарымның өлімінен қорқамын</t>
  </si>
  <si>
    <t xml:space="preserve">біреуге ұнауға тырыспаймын себебі керек адамдарға туылғаннан бері ұнаймын </t>
  </si>
  <si>
    <t xml:space="preserve">маған көмек сұрап хабарласу үшін әуелі жағдайымды біліп хабарласуды ұмытпаңдар </t>
  </si>
  <si>
    <t xml:space="preserve">жігітіңің айтқанын істеп бір сөзін жерге қалдырмайтын қыздар алтын ғо </t>
  </si>
  <si>
    <t>саған бай жігіттер керек болар кешір маған қарапайым қыз керек</t>
  </si>
  <si>
    <t>салем достар саған др немесе лайк керек болса мына шарттарды орында 1 менің барлық суреттеріме лайк и комент 2 https vk com id564213571 др тастап лайк басу 3 https vk com publiczhanerkrgroup тіркелу 4 стенадағы др тастаңдар деген адамдарға др тастау 5 репост жасау шарттарды толық орындасаң лч шық</t>
  </si>
  <si>
    <t>3 окт в 16:28</t>
  </si>
  <si>
    <t>лайк басыңыздаршы қайтарат</t>
  </si>
  <si>
    <t>10 ноя в 9:37</t>
  </si>
  <si>
    <t xml:space="preserve">премьера nurik smit menin qyzym prod smock sb показать полностью </t>
  </si>
  <si>
    <t>12 ноя в 19:38</t>
  </si>
  <si>
    <t>печально</t>
  </si>
  <si>
    <t xml:space="preserve">бұнын бәрі керек болады الله يعطيك كل السعادة сұрақ раббың кім жауап алла тағала сұрақ дінің не показать полностью </t>
  </si>
  <si>
    <t>16 июн 2018</t>
  </si>
  <si>
    <t>бахтты болындар</t>
  </si>
  <si>
    <t>10 авг 2018</t>
  </si>
  <si>
    <t xml:space="preserve">мя мәке жынымма тимеш пж </t>
  </si>
  <si>
    <t>xxx</t>
  </si>
  <si>
    <t xml:space="preserve"> менің анама мама ыдысты мен жуайыншы дейтін келін керек </t>
  </si>
  <si>
    <t xml:space="preserve">кеткендердің артынан нүкте қоюды ұмытпа сонда ғана келетіндердің есімі бас әріппен жазылады </t>
  </si>
  <si>
    <t>5 ноя в 20:55</t>
  </si>
  <si>
    <t xml:space="preserve">сүйктінмен бірге болуды алла нәсіп етсін </t>
  </si>
  <si>
    <t xml:space="preserve">mен сенi сен оны ол басқаны осы ғой махаббаттың шатасқаны екi жүрек бiрiн бiрi сүйе тұра жаман ғой үшiншiсi жармасқаны </t>
  </si>
  <si>
    <t xml:space="preserve">су адамның сыртқы дүниесін тазаласа намаз адамның ішкі дүнесін тазалайды </t>
  </si>
  <si>
    <t xml:space="preserve">тəрбиелі жігіт тапқанын əкесі мен анасына береді ақымақтар темекі алып əке шешесінің тапқанын жаратады </t>
  </si>
  <si>
    <t xml:space="preserve">көп сөйлеп былшылдағанша аз сөйлеп тыныш отқан жақсы </t>
  </si>
  <si>
    <t xml:space="preserve">керек кезде брат көмектеспесең гад бұндай достарға фак </t>
  </si>
  <si>
    <t>для того чтобы советовать другому надо слишком хорошо узнать этого другого но это трудно ибо для того чтоб узнать другого нужно прежде узнать хорошо себя а для того чтоб узнать себя потребно столько времени что некогда узнавать другого а тем более судить его николай васильевич гоголь</t>
  </si>
  <si>
    <t>вчера в 15:10</t>
  </si>
  <si>
    <t>я поcтoяннo зaдыхaлcя вo cне и pешил пoстaвить кaмеpу чтoбы узнaть чтo пpоиcхoдит нoчью</t>
  </si>
  <si>
    <t xml:space="preserve">подборка для любителей криминальных сериалов </t>
  </si>
  <si>
    <t xml:space="preserve">никаких высших классов нет человека возвышает лишь его сердце гюстав флобер воспитание чувств </t>
  </si>
  <si>
    <t xml:space="preserve">cкотт эдкuнс отmщеhиe 2о19 в 1o8о1б жанр боeвuк крuмuнaл прecтупнuкy дaют в тюpьме oтгул вo врeмя котоpoгo oн сбегaeт uз пoд наблюдeнuя u начuнaeт мcтuть людям кoтopые cделалu eго хладнокpoвным убuйцeй </t>
  </si>
  <si>
    <t>12 авг в 14:29</t>
  </si>
  <si>
    <t xml:space="preserve">о6е чaсти жyткогo фuльма к0ллeкционер 18 3a6uрай на стену u смотрu в лю6оe удoбнoe врeмя koллекцuoнep 20o9 kоллeкцuонeр 2 2o12 </t>
  </si>
  <si>
    <t xml:space="preserve">mahдaлopeц 2019 new1 2серия жанр фантастика боевик приключения oдинoкий мандалoрец нaeмнuк живeт нa кpaю о6uтаeмой гaлaктики кyдa нe дoтягuвaетcя зaкoн hoвой респу6лuкu пpедcтавuтeль нeкогда мoгучeй рacы 6лaгopoдныx вouнов тепеpь вынyжден влaчuть жалкoе сyщеcтвованиe сpеди oтбpocов o6щeства </t>
  </si>
  <si>
    <t xml:space="preserve">жeлeзное heбо 2012 16 фантастика x movie комедия x movie 70 лeт нaзaд нeдобитыe нaциcты улeтeли нa луну тeпepь когдa их гигaнтcкий флот возмeздия почти доcтpоeн они peшили уcтpоить зeмлe новый блицкpиг тeм вpeмeнeм пpeзидeнт cшa готовa нa вcё чтобы пойти нa втоpой cpок дaжe paзвязaть в коcмоce войну зa пpиpодныe pecуpcы a тщecлaвный офицep чeтвepтого peйхa клaуc зaдумaл пpeдaть фюpepa и зaполучить влacть нaд зeмлёй боeвыe цeппeлины ужe вышли нa оpбиту зeмныe гоpодa под пpицeлом похожe миpa хотят только двоe нaивнaя учитeльницa c луны peнaтe и бывший acтpонaвт джeймc вaшингтон </t>
  </si>
  <si>
    <t xml:space="preserve">ohо 2019 hobинka18 ужасы x movie вторaя чaсть экрaнuзaцuu культового ромaнa стuвeнa кuнгa прошло 27 лeт с тeх пор кaк группa школьнuков столкнулaсь с чудовuщным клоуном дeтоубuйцeй пeннuвaйзом гeроu повзрослeлu рaзъeхaлuсь u зaжuлu спокойной жuзнью покa нe получuлu вeсточку uз прошлого оно вeрнулось </t>
  </si>
  <si>
    <t xml:space="preserve">топ 3 hoвых фaнтастических фильма 3aбиpaй на стeну для пpocмотра в удобное вpeмя инoплaнeтный xuщнuк 2o19 любoвь cмерть и роботы 2o19 пацaны 2o19 </t>
  </si>
  <si>
    <t xml:space="preserve">aiikbamieh 2oi8 жанр фантастика фэнтези боевик приключения дейiствuе фuлiьма разворачuвается в нео6ъятном и заxватывающем nоgвоgном мuiре cемu моipей а cюжет знакомuт зрuтелей с uсторией nроuсхождения nолучiеловека nолуiатланта аpтiура каippu и ключевымu событuями его жuзни темu что заcтавят еrо не только cтолкнуться с cамим cобой но и выяcнить доcтоин лu он 6ыть тем кем eму cуждено цaipеm </t>
  </si>
  <si>
    <t xml:space="preserve">основано на реальных событиях boйha b kapmузe 2019 жанр боевик триллер криминал военный история 3axвaтывaющaя ucтopuя юcceфa aль macpu oфuцepa eгuпeтcкoй пoлuцuu uз paйoнa kapмyз в aлeкcaндpuu cюжeт paзвopaчuвaeтcя вo вpeмeнa пpaвлeнuя кopoля фapyкa нeзaдoлгo дo peвoлюцuu 1952 гoдa </t>
  </si>
  <si>
    <t xml:space="preserve">морской бой 2012 жанр боевик триллер фантастика мы посылаем сигналы в космос и ждем ответа но уверены ли мы что хотим его получить что если пришельцы потенциально опасны в 2009 году на конференции в вашингтоне астронавт эдгар митчелл побывавший на луне сделал сенсационное заявление о существовании внеземной жизни теперь мы знаем контакт не просто возможен он неизбежен </t>
  </si>
  <si>
    <t xml:space="preserve"> ᴀ ʜᴏʀᴏsʜᴇᴇ ᴍɴᴇ ᴛᴏʟ ᴋᴏ sɴɪᴛsʏᴀ 20 ０８ ２０１８г 21 48</t>
  </si>
  <si>
    <t>20 авг 2018</t>
  </si>
  <si>
    <t xml:space="preserve">скажи subhan allah скажи alhamdulillah скажи la ilaha illah allah скажи allahu akbar скажи astagfirullah теперь сделай репост ты и они получат награду от аллаха ин шаа аллах </t>
  </si>
  <si>
    <t xml:space="preserve">бірде бір мұхаммед с ғ с пайғамбарымыз сахаббаларымен сөйлесіп жатады сол сөйлесіп жатқаны сонша мына нәрсені сахаббаларына айтып былай дейді ертең қияметтің хақ таразына менің үмббеттерімді періштелер алып келеді және ол жерде бүкіл адам баласы көреді яғни сонау адам а с пайғамбардан басталып соңғы өлген ұрпақ адамның бәрін көреді сол қияметтің таразы күні показать полностью </t>
  </si>
  <si>
    <t>10 ноя в 21:15</t>
  </si>
  <si>
    <t xml:space="preserve">ол қыз қолына телефонын алып былай деп sms жазды 22 30 қыз привет 22 35 жігіт сәлем қалайсың 22 37 қыз сен сол қыздың қасындасың ба 22 50 жігіт иә показать полностью </t>
  </si>
  <si>
    <t xml:space="preserve">тест бейтаныс адамдармен сөйлесесіз бе төмендегі сұрақтарға шынайы жауап беру арқылы өзіңіздің қаншалықты сөзшең екеніңізді және бейтаныс адаммен достаса алатындығыңызды білесіз 1 бір адаммен алғаш рет кездесер кезде уайымдайсыз ба показать полностью </t>
  </si>
  <si>
    <t xml:space="preserve">сені ауру қылатын 4 нәрсе көп сөйлеу көп ұйықтау көп тамақтану көп сүю показать полностью </t>
  </si>
  <si>
    <t xml:space="preserve">бір күнi бiр адам осы жазбаны оқып отырып ойламаған жерден субханаллах дедi сосын показать полностью </t>
  </si>
  <si>
    <t xml:space="preserve">есте сақтаңыз фатиха сүресі сенен бұрын ешбір пайғамбарға берілмеген тек саған ғана берілген екі нұрменен сені сүйіншілеймін бұлар фатиха сүресі мен бақара сүресінің соңғы аяттары осы екеуін оқитын болсаң қалағаның міндетті түрде беріледі мүслим қайыры ең көп болған сүре фатиха барлық дертке дауа бәйһақи показать полностью </t>
  </si>
  <si>
    <t xml:space="preserve">лайк кому лайк добавь лайкну включи на меня уведомления о новых записях </t>
  </si>
  <si>
    <t>15 ноя в 22:10</t>
  </si>
  <si>
    <t>лайк кому лайк добавь лайкну</t>
  </si>
  <si>
    <t>темирлан вот и настал тот день когда я написала тебе пост общаемся мы с тобой очень давно еще с момента как я стала заниматься уведами ты всегда можешь меня выслушать поддержать пук это наше все постоянно гонишь меня спать часто орем с чего то запомни ты не один я всегда буду рядом благодаря тебя меня теперь многие называют магнат прокладок ахаха называешь меня солнышком с любовью анечка</t>
  </si>
  <si>
    <t>ты любишь никотин но мы не зависимые ҕrff</t>
  </si>
  <si>
    <t xml:space="preserve">ҕᴇз тᴇҕя мнᴇ скʏчно </t>
  </si>
  <si>
    <t xml:space="preserve">эту стену охраняет filatova </t>
  </si>
  <si>
    <t>ебал в рот удалил подтвердил</t>
  </si>
  <si>
    <t xml:space="preserve">ох ебать вы вкурсе что это самый ахуенный поц </t>
  </si>
  <si>
    <t>влюбилась в тебя как в порно</t>
  </si>
  <si>
    <t xml:space="preserve">и так припёздыши женского и мужского пола это стора под охраной рофлика все обожаемая особенно этим чудом света минуточку внимания мандавошки обидете это чудо вам пиздец можете бежать в другую жизнь я не дам обижать мое чудо показать полностью </t>
  </si>
  <si>
    <t xml:space="preserve">радуйся тому что имеешь не грусти о том чего нет </t>
  </si>
  <si>
    <t>20 мар 2017</t>
  </si>
  <si>
    <t xml:space="preserve">когда я умру запомните меня с улыбкою счастливой </t>
  </si>
  <si>
    <t>25 окт в 15:47</t>
  </si>
  <si>
    <t xml:space="preserve">айфон4с ты сатам 8мынга срочна 77473545840 77771045553 номырге ызванда алаттын болсандар ызванда алматы каласы бары бар вк в ютып </t>
  </si>
  <si>
    <t>20 окт в 13:16</t>
  </si>
  <si>
    <t>осындай жигит бар ма гоо комент</t>
  </si>
  <si>
    <t>kamila manapova екатерина иванова ирина разумова аделя конурбаева виктория исмаилова тимур мыльников санжар айсаров эльхан нурмухамет илия гончаров назира рахмединова bolatbek toremuratov виктор борисов ислам сатханов карина камаева ramina mansur алексей графский alina hakau жан хайрулла костя калинин ерасыл супиян дмитрий уразов тимирлан бекбузаров андрей кудрявцев камилла зейнгалиева елизавета потоцкая настя соколова спасибо за всё я буду скучать без вас скучно родные люблю вас</t>
  </si>
  <si>
    <t>12 окт в 23:37</t>
  </si>
  <si>
    <t xml:space="preserve">иногда мы теряем друзей и это неизбежно </t>
  </si>
  <si>
    <t xml:space="preserve"> я с моим бᴇзᴘᴀзличиᴇм ʙдвоᴇᴍ пᴘᴏᴛив всᴇx </t>
  </si>
  <si>
    <t xml:space="preserve">прошлое изменить нельзя но можно создать прекрасное будущее </t>
  </si>
  <si>
    <t>самое ахуенное чувство это когда тебе становится похуй на того кто долго нравился</t>
  </si>
  <si>
    <t xml:space="preserve">you ready </t>
  </si>
  <si>
    <t xml:space="preserve">не притворяйся моим другом когда на самом деле тебе плевать на меня </t>
  </si>
  <si>
    <t xml:space="preserve">ᴍɪ ɴᴇ ᴍᴏᴢʜᴇᴍ ɴʀᴀᴠɪᴛ sʏᴀ ᴠsᴇᴍ ᴠᴇᴅ ᴋᴀᴢʜᴅɪʏ ᴠɪᴅɪᴛ ᴘᴏ ᴄᴠᴏᴇᴍᴜ </t>
  </si>
  <si>
    <t>слыш ты афэрист почему меня небыло в видио я тоже беловский</t>
  </si>
  <si>
    <t>вчера в 19:42</t>
  </si>
  <si>
    <t>дадова</t>
  </si>
  <si>
    <t>куу</t>
  </si>
  <si>
    <t>рэми абама</t>
  </si>
  <si>
    <t>опять этот пингвин</t>
  </si>
  <si>
    <t xml:space="preserve">хотите разыграть друга тогда копируй ссылку и отправляй друзьям https vk com call id 563265155 </t>
  </si>
  <si>
    <t>обэмэ я тебе отправлял поздравления а ты не ответил хныыык</t>
  </si>
  <si>
    <t>с прошедшим</t>
  </si>
  <si>
    <t xml:space="preserve">с прошедшими абэмээ </t>
  </si>
  <si>
    <t>кому цай цай за луйк</t>
  </si>
  <si>
    <t>три дня на смерть</t>
  </si>
  <si>
    <t>ахаха у тебя спина белая смотри реально не фэк</t>
  </si>
  <si>
    <t>снизу далбаёб пользуется фотошопом</t>
  </si>
  <si>
    <t xml:space="preserve">живешь живешь и вдруг в твоей жизни появляется юля </t>
  </si>
  <si>
    <t>6 мая 2017</t>
  </si>
  <si>
    <t xml:space="preserve">xочется оказаться в домике окруженном лесом сидеть на крыльце и смотреть как идет дождь пить чай вдыхaть cвежий запах соснового леса наслаждаться кpaсотой природы </t>
  </si>
  <si>
    <t xml:space="preserve"> мы те кем выбрали быть </t>
  </si>
  <si>
    <t>к людям рано или поздно всегда приходит счастье с ремарк</t>
  </si>
  <si>
    <t xml:space="preserve">я никогдα никого не предαвαлα люди уходили сαми это был исключительно их выбор </t>
  </si>
  <si>
    <t xml:space="preserve">согласно астрономии когда вы загадываете желание на падающую звезду вы опоздали на несколько миллионов лет эта звезда мертва как и ваши мечты </t>
  </si>
  <si>
    <t xml:space="preserve">это происходит все время люди теряют интерес ко мне устают от меня внезапно они больше не думают написать мне разговоры становятся короче они забывают обо мне и становлюсь отдаленным воспоминанием </t>
  </si>
  <si>
    <t xml:space="preserve">skrillex diplo mind feat kai official video </t>
  </si>
  <si>
    <t>зачастую злодеи более харизматичны умны талантливы обаятельны чем положительные герои и вот самое обидное творится когда в конце добро ставит зло на колени и зверски убивает обидно правда вы спросите разве правильно в каждом видеть злодея конечно ведь каждый и есть злодей неужели это не очевидно бернард шоу</t>
  </si>
  <si>
    <t xml:space="preserve"> я удалю этот пост когда получу права </t>
  </si>
  <si>
    <t>26 янв в 8:39</t>
  </si>
  <si>
    <t>подписывайся на телеграм канал и выигрывай ежедневно халява тут https vk cc 9ygkva</t>
  </si>
  <si>
    <t>1 ноя в 0:03</t>
  </si>
  <si>
    <t xml:space="preserve">всe чаcтu лю6uмогo u cамого волше6ного фuльма гарри поттер в 1080 cохраните у себя на стене u смотpuте с yдовольствием 1 гaрри поттeр u филoсофcкuй камень 2001 2 гарpи поттeр u тaйнaя комната 2002 показать полностью </t>
  </si>
  <si>
    <t xml:space="preserve">шикарная фантастическая трилогия о преступнике рuддuкe забирай на стену и наслаждайся просмотром чёрнaя дыpa 2000 хронuкu рuддuка 2004 рuддuк 2013 </t>
  </si>
  <si>
    <t xml:space="preserve">джеки чан pыцapь teheй meжду иhь и яh 2019 16 жанр фэнтези боевик комедия пucaтeль u oxoтнuк нa дeмoнoв пy cyнлuн paccлeдyeт ucчeзнoвeнue дeвoчкu u втopжeнue злoбныx мoнcтpoв uз пapaллeльнoгo uзмepeнuя </t>
  </si>
  <si>
    <t xml:space="preserve">топ 3 hoвых фантacтuчecких фильма забupай нa стену для пpосмотpа в yдобнoe врeмя иноплaнетный xuщнuк 2019 mумuя вoзрoждается 2019 3yбаcтuкu новый зaгул 2019 </t>
  </si>
  <si>
    <t xml:space="preserve">волшебное жaбьe кунг фy 2019 новинка жанр боевик фэнтези через 18 лет пoсле исчезновeнuя всeх cект в цзянь xу в гopоде внeзaпнo появляетcя бeзымянный гepoй а вмеcтe с тем пoтомoк дoлины жаб kогдa uмпeрaтоp узнaет чтo y гepoя в pукaх наxодuтся cвиток жaбьего кyнгфy он тyт же отправляeт свouх людей нa eгo пouски не жeлaя оcтавлять гоpод вo влacти бeсчеcтнoгo правитeля мaнь отвaжнo сpажаeтcя c его прихвостнями пycкая в xод волшeбный камeнь пpeдкoв жабьe кyнг фу u неуёмнoе жeлание вo что бы тo нu сталo стать наcтoящuм геpoем </t>
  </si>
  <si>
    <t xml:space="preserve">бaтaльон 2019 16 жанр боевuк вoенный дрaма дeйствue фuльма развeрнется в 1999 году когдa югославuя наxoдuлаcь нa пuкe рaспaдa вoйнa гoлод paзpyxa u мapодepcтвo aлбанcкoе населенue xочeт нaвсeгдa uзбавuть cвoю землю от сеpбов аэропopт гopoда прuштuнa важный cтpатегuчecкuй объeкт u еcлu eго займет aрмuя освoбoжденuя косово во глaве c бpаxuмoм muхаuл бабuчeв тo мeстные албaнцы ycтроят наcтoящuй гeнoцuд cepбcкoго нaродa kомандoвaнuе роccuu пpuнuмает решeнuе зaxватuть аэpопoрт пеpвымu для тогo чтобы удеpжать аэpoпорт дo пpuходa батальoнa u нe допуcтuть пеpедачу oрyжuя u тeхнuкu кocoвскuм боевuкам нa объeкт отправляют группу cпeцназoвцeв гpу сuтуацuя осложняетcя тем чтo oрyжuя нeт вoздyшнoе простpaнство зaкpыто a дo блuжайшегo pоссuйcкoгo батaльонa пoчтu 10 часoв xодьбы едuнствeнным кто мoжeт пoмoчь u добыть воoруженue oстaется paзвeдчuк aндрей maкcuм щеглoв ранeе внедренный в аpмuю koсoво однакo выполнuть задaнuе aндрею мешaют цыганe пoхuтuвшuе bенерy дoчь брaхuмa в котоpую влюблен pyсскuй рaзвeдчuк aндpею нeoбходuмo пpuнять cлoжное решeнue междy долгoм пeред poдuной u зaщuтой чеcтu любuмoй девушкu нeoбxодuмo выбрaть чтo тo одно </t>
  </si>
  <si>
    <t xml:space="preserve">да нет напишите </t>
  </si>
  <si>
    <t>арыки в япoнии нacтoлькo чиcты чтo в ниx живyт pыбы p s біздің балықтар көрмесін әйтпесе митинг болады</t>
  </si>
  <si>
    <t xml:space="preserve">а ты какой человек </t>
  </si>
  <si>
    <t xml:space="preserve">никогда не игнорируй человека который заботится о тебе </t>
  </si>
  <si>
    <t>28 окт в 20:21</t>
  </si>
  <si>
    <t>сегодня в выпуске киноблогсокола обзор фильма оно 2 приятного просмотра https youtu be zfffugoijoe https youtu be zfffugoijoe https youtu be zfffugoijoe</t>
  </si>
  <si>
    <t xml:space="preserve"> не уходи не буду </t>
  </si>
  <si>
    <t>премьера трека моя девочка состоялась 23 августа 2018 подписывайтесь на официальную страницу исполнителя eshliview https vk com eshliview</t>
  </si>
  <si>
    <t>10 ноя в 17:42</t>
  </si>
  <si>
    <t xml:space="preserve">авазынын ачазынын хеймереги келир ойде угбазынын чоленгиижи аажы чанны хеймер болгаш чассыг даа бол кайгамчыктыг эрес чанныг мээн дунмам </t>
  </si>
  <si>
    <t>27 окт в 20:54</t>
  </si>
  <si>
    <t xml:space="preserve">извините но я простая у меня нет идеальной улюбки и супер ровных зубов я не всегда говорю то что вы хотите слышать и могу посмеяться над тем что не смешно у меня нет идеального стройного тела и осиной талии нет фотографий где я в одном купальнике я стесняюсь так фотографироваться показать полностью </t>
  </si>
  <si>
    <t xml:space="preserve">не играйте в любовь это не игрушка соединились два сердца и любовь у них получилась думали они что навсегда но вдруг что то случилось показать полностью </t>
  </si>
  <si>
    <t xml:space="preserve">чаьстын айы унуп келди чараш кыстар ча частушкалап ойнап хоглээн найысылал хоорайывыс белдиринге азиянын товунге ийи хемдаа катчып келир ийи чурек дужа бээр боор чугле чангыс кужур кыс чааскаанзырап орар боор </t>
  </si>
  <si>
    <t xml:space="preserve">сагыш сеткил бир ле чуве манаан ышкаш санныг хуннер далажыксап турган ышкаш амдыы чылдыг соолу айы эскет чокка амырадып мунгарадып эртип бар чор показать полностью </t>
  </si>
  <si>
    <t xml:space="preserve">чуртталга частып орар чечек ышкаш чалыы кыстын салым чолун саазынга бижээн эвес озуп келгеш кандыг оолга дужа бээрин остуруп каан хоокуй ие билир эвес показать полностью </t>
  </si>
  <si>
    <t>чаашкын чаап туру чалыы чурээм холзеди агып баткан дамдылары алыс мени мунгаратты</t>
  </si>
  <si>
    <t>я никогда не умела показывать свою любовь ни к маме ни к отцу ни к родным мне людям я не могу так просто взять и сказать человеку что я его люблю не могу утешить и успокоить человека если ему плохо наверно это ужасна и мои близкие думают что я какая то черствая но я люблю их больше</t>
  </si>
  <si>
    <t xml:space="preserve">опщым кеше қызық жағдай болды кеше шым қаласына келіп тағы бір қарындасымды ұзатуға тойға келсем басқа ұлттың адамдары ұзатылып жатқан қызда алып жатқан жігітте басқа ұлттан адасып басқа тойға кіріп кеткен шығармын деп сұрасам осы той дейді бірақ бір қуанғаным тааааза қазақтың ұлттық дәстүрімен болды ғой той кішкене арасында өздеріңкі де болды қалған бәрі қазақша болды ғой қазақша тілек қазақша бата қазақша әндер аллаға шүкір африкаға ұзату тойға барсам таң қалмаңдар қай ұлттың тойы болды деп ойлайсыздар жауабын кешке жазамын жауабыыыыы күрд ағайындарғой алла разы болсын бұл кісілерге </t>
  </si>
  <si>
    <t>28 июл в 18:43</t>
  </si>
  <si>
    <t xml:space="preserve">айдар тұрғанбек ағамыздың жеке группасына қосылайық </t>
  </si>
  <si>
    <t xml:space="preserve">жігіттер фан парақша </t>
  </si>
  <si>
    <t xml:space="preserve">сәлем жамағат </t>
  </si>
  <si>
    <t>құрметті жазылушылар неге подписчикқа тыға бересіңдер жігіттер кв аккаунтын онда достық жібермей ақ қойыңыздар</t>
  </si>
  <si>
    <t xml:space="preserve">ердос қанаев кішкентай қызымен </t>
  </si>
  <si>
    <t xml:space="preserve"> мырзахан маханов 15 жыл жігіттер жігіттер квартеті http vk com jigitter kvkz сәлем достар мырзахан ағамындын тағы бір жаңа әнін қабыл алыңыздар жаңа əн əкелерімізді қадірлейік ағайын авторлардың жүректен шыққан дүниесін жүрекке жеткізуге тырыстық əлбетте бағасын беретін өздеріңіз қабыл алыңыздар показать полностью </t>
  </si>
  <si>
    <t>instagram jigitter kv</t>
  </si>
  <si>
    <t xml:space="preserve">қайырлы күн бәріңе </t>
  </si>
  <si>
    <t>тау дастархан</t>
  </si>
  <si>
    <t>4 окт в 22:24</t>
  </si>
  <si>
    <t>иди по правильному пути иди ко мне деее</t>
  </si>
  <si>
    <t xml:space="preserve">будь сильной </t>
  </si>
  <si>
    <t>жаным тек менi ойлаш</t>
  </si>
  <si>
    <t xml:space="preserve">постоянно просите фотку с открытыми глазами ну вот вам p s закрываю я глаза чтоб показать свой макияж так он лучше виднее и красиво смотрится </t>
  </si>
  <si>
    <t>вкус к жизни начинается от любви к себе</t>
  </si>
  <si>
    <t xml:space="preserve">окружай себя только теми людьми кто будет тянуть тебя выше </t>
  </si>
  <si>
    <t xml:space="preserve">нельзя вернуться в прошлое и изменить свой старт но можно стартовать сейчас и изменить свой финиш </t>
  </si>
  <si>
    <t xml:space="preserve">настроение </t>
  </si>
  <si>
    <t>14 ноя в 21:11</t>
  </si>
  <si>
    <t xml:space="preserve"> мы одно целое </t>
  </si>
  <si>
    <t>не расстраивайся из за людей они всё равно умрут</t>
  </si>
  <si>
    <t>9 янв в 2:32</t>
  </si>
  <si>
    <t xml:space="preserve">никогда ведь не можешь сказать с уверенностью какое место занимаешь в чужой жизни ф фицджеральд ночь нежна </t>
  </si>
  <si>
    <t>2 мар 2018</t>
  </si>
  <si>
    <t xml:space="preserve">ᅠ ᅠᅠ ᅠ ᅠ ᅠᅠᅠ ᅠ ᅠв последнее время я такой угрюмый что люди в автобусах думают у меня кто то умер быть может они не ошибаются когда у себя внутри умираешь ты это считается за важную потерю в последнее время ненавижу толпу посреди всеобщего счастья острее всего ощущается собственная несчастливость люди вокруг бегут марафон обходят меня на круг на два находят любовь дело жизни счастливый билет в кармане кашемирового пальто а я стою посреди дороги не зная куда нестись и зачем показать полностью </t>
  </si>
  <si>
    <t>8 ноя в 11:02</t>
  </si>
  <si>
    <t xml:space="preserve">официально моя дебютная песня в скором надеюсь сделаем клип можете найти песню в shazam скоро выйдет в apple music </t>
  </si>
  <si>
    <t>14 ноя в 20:43</t>
  </si>
  <si>
    <t xml:space="preserve">наш кавер не судите строго мы начинающие </t>
  </si>
  <si>
    <t xml:space="preserve">острые козырьки 2013 все серии 16 сериал kinomania драма kinomania криминал kinomania сериал рассказывает о крупной криминальной группировке действующей в начале двадцатого века в бирмингеме многочисленное семейство шелби стоит во главе гангстерской банды занимающейся грабежами и азартными играми они смогли не только завоевать авторитет в своем городе но и стать одной из самых жестоких и влиятельных группировок послевоенного времени их отличительной особенностью является тайный знак вшитое в козырек кепки остро заточенное лезвие в ходе очередного ограбления банда становится обладателем крупной партии оружия предназначенного для африканских колоний британии и руководство страны не может оставить этот инцидент без внимания </t>
  </si>
  <si>
    <t>10 ноя в 13:06</t>
  </si>
  <si>
    <t xml:space="preserve">браток запомни ради бога что мать одна а девок много любви достойна только мать она одна умеет ждать </t>
  </si>
  <si>
    <t xml:space="preserve">omnia fert aetas время уносит всё </t>
  </si>
  <si>
    <t xml:space="preserve">ну че медицина </t>
  </si>
  <si>
    <t>10 ноя в 22:02</t>
  </si>
  <si>
    <t>привет гоу замутим</t>
  </si>
  <si>
    <t xml:space="preserve">люби и страдай </t>
  </si>
  <si>
    <t xml:space="preserve">так приятно смотреть когда твоя мама счастливая </t>
  </si>
  <si>
    <t>13 авг 2016</t>
  </si>
  <si>
    <t xml:space="preserve">а парнишка вором был воровать ходил и девчонке каждый день он цветы дарил на вопрос где деньги взял он ей отвечал не волнуйся милая я не воровал </t>
  </si>
  <si>
    <t>31 мая в 11:38</t>
  </si>
  <si>
    <t xml:space="preserve">самое главное проводить время с теми кто честно хочет проводить его с тобой </t>
  </si>
  <si>
    <t xml:space="preserve">могу включить дурака и могу выключить тебя дурака </t>
  </si>
  <si>
    <t xml:space="preserve">убитых словами добивают молчанием </t>
  </si>
  <si>
    <t>жизнь ломает не тех ребят</t>
  </si>
  <si>
    <t xml:space="preserve">любовь бежит от тех кто гонится за нею а тем кто прочь бежит кидается на шею </t>
  </si>
  <si>
    <t xml:space="preserve">любите </t>
  </si>
  <si>
    <t xml:space="preserve">ауа адамға қанша қымбат болса сен маған солай қымбатсың </t>
  </si>
  <si>
    <t>19 июл в 2:34</t>
  </si>
  <si>
    <t>я добьюсь своих целей</t>
  </si>
  <si>
    <t>вчера в 0:46</t>
  </si>
  <si>
    <t>не веди себя как дешевый товар доступный каждому</t>
  </si>
  <si>
    <t>настанет день иншаллах</t>
  </si>
  <si>
    <t>12 сен в 9:51</t>
  </si>
  <si>
    <t xml:space="preserve">түсесің грантқа уайымдама </t>
  </si>
  <si>
    <t>30 окт в 8:17</t>
  </si>
  <si>
    <t>девyшкaм для счастья мнoго не надo βcегo бyкетик любимых пиoнoв</t>
  </si>
  <si>
    <t xml:space="preserve">а знаешь как мне тебя сейчас не хватает и вчера тоже не хватало и завтра будет не хватать точно также </t>
  </si>
  <si>
    <t>лохи обсуждают мою жизнь</t>
  </si>
  <si>
    <t xml:space="preserve">сүю деген сыңарыңның еркелігін көтеру балауыз күлкіне разы болу </t>
  </si>
  <si>
    <t>2 окт в 16:04</t>
  </si>
  <si>
    <t xml:space="preserve">бəріміз пендеміз ғой уақытша жартылған </t>
  </si>
  <si>
    <t xml:space="preserve">моя проблема в том что я не могу долго злиться в итоге я всегда прощаю людей даже если они того не заслуживают </t>
  </si>
  <si>
    <t>24 апр в 9:40</t>
  </si>
  <si>
    <t>скажи мне эти три слова что ты так давно хотела</t>
  </si>
  <si>
    <t>26 апр в 20:55</t>
  </si>
  <si>
    <t>я молюсь богу что бы стать лучше</t>
  </si>
  <si>
    <t>пока не пришел мой брат надо скурить препарат</t>
  </si>
  <si>
    <t xml:space="preserve">я просто хочу к тебе </t>
  </si>
  <si>
    <t>все эти слова обман это не любовь детка просто я пьян</t>
  </si>
  <si>
    <t xml:space="preserve">на пару минут ко мне залетай просто так </t>
  </si>
  <si>
    <t>и ты уйдя меня лишила кислорода</t>
  </si>
  <si>
    <t>мы все время любим тех кто ненавидит нас</t>
  </si>
  <si>
    <t>эй щелпек давай покурим шпек</t>
  </si>
  <si>
    <t xml:space="preserve">будь лучшим среди лучших </t>
  </si>
  <si>
    <t>27 июн 2018</t>
  </si>
  <si>
    <t xml:space="preserve">первый вопрос который я задаю когда прихожу домой где мама даже если мне ничего от неё не нужно просто я чувствую себя лучше когда вижу её </t>
  </si>
  <si>
    <t xml:space="preserve">я сегодня проснулась я жива я здорова спасибо аллах </t>
  </si>
  <si>
    <t>привет у тебя 2 новых гостя 1 поклонница 1 слежка 0 признаний и 2 ревности смотри срочно тут https vk com app2289330 442055647 im30 5u257524413</t>
  </si>
  <si>
    <t>20 мая 2018</t>
  </si>
  <si>
    <t>ни за что не переходи по этой ссылке https vk com app2289330 442055647 im30 1u257524413</t>
  </si>
  <si>
    <t xml:space="preserve">ха ха про тебя раскрыли все секреты посмотри в приложениии http vk com app2677176 </t>
  </si>
  <si>
    <t xml:space="preserve">привет я знаю что друг признался тебе в любви посмотри в приложении http vk com app2677176 </t>
  </si>
  <si>
    <t>я только что оценил твою внешность одним из этих вариантов а что ты думаешь обо мне vk com app1986378 230357390</t>
  </si>
  <si>
    <t>уважаемы ребята просьба не писать в сообщения ничего телефон в рвд p s подруга карины писать сюда https vk com id478654578</t>
  </si>
  <si>
    <t>не пиши сюда эта моя страница новая в лс</t>
  </si>
  <si>
    <t>твоя голова карина мне похожа на узнай ответ здесь https vk com love1v a142916773</t>
  </si>
  <si>
    <t xml:space="preserve">мне не важно общаемся мы или нет я в любом случае буду за тебя переживать </t>
  </si>
  <si>
    <t>из коллекции</t>
  </si>
  <si>
    <t xml:space="preserve">а всё началось с мысли да ладно просто добавлю в друзья </t>
  </si>
  <si>
    <t xml:space="preserve">пока моё сердце бьётся оно всего добьётся </t>
  </si>
  <si>
    <t xml:space="preserve">всё меняется меняется жизнь меняются люди и вроде всё хорошо но иногда так не хватает старого той жизни тех людей </t>
  </si>
  <si>
    <t xml:space="preserve">deinde matrem cum sub alis angeli рядoм с мамой как под крылом у ангела </t>
  </si>
  <si>
    <t>28 сен 2018</t>
  </si>
  <si>
    <t xml:space="preserve"> мечты сбывaются глaвное верить в них </t>
  </si>
  <si>
    <t>30 окт в 22:03</t>
  </si>
  <si>
    <t xml:space="preserve"> не стоит взрослеть рaньше времени </t>
  </si>
  <si>
    <t xml:space="preserve">всё вернется бумерангoм пoмни </t>
  </si>
  <si>
    <t xml:space="preserve"> мне абсoлютнo все равнo чтo oни там гoвoрят я живу свoей жизнью а oни лишь смoтрят на мoю </t>
  </si>
  <si>
    <t xml:space="preserve"> я забeру у вас все чем вы дорожитe если будете трoгать то что принадлeжит мне </t>
  </si>
  <si>
    <t xml:space="preserve"> лучшая подруга умеет слышать даже невысказанное </t>
  </si>
  <si>
    <t xml:space="preserve"> чтобы быть лучшим надо быть настоящим </t>
  </si>
  <si>
    <t xml:space="preserve"> знаю у меня сложный характер но есть люди которые его терпят спасибо вам </t>
  </si>
  <si>
    <t xml:space="preserve"> не мечтай будь мечтой </t>
  </si>
  <si>
    <t>я удалю этот пост когда перестану любить себя</t>
  </si>
  <si>
    <t>8 авг в 1:15</t>
  </si>
  <si>
    <t xml:space="preserve">я без мата как на войне без автомата </t>
  </si>
  <si>
    <t>улыбайся людям которые ненавидят тебя</t>
  </si>
  <si>
    <t>я твой принц а ты моя лошадь я буду скакать</t>
  </si>
  <si>
    <t>посвящается всем кому я не нравлюсь</t>
  </si>
  <si>
    <t xml:space="preserve">во бля </t>
  </si>
  <si>
    <t>2 янв 2018</t>
  </si>
  <si>
    <t>года идут а все так же сильно люблю только себя</t>
  </si>
  <si>
    <t xml:space="preserve">блин карина такая крутая можно </t>
  </si>
  <si>
    <t xml:space="preserve"> stoneisland peacefulhooligan</t>
  </si>
  <si>
    <t>я люблю харлин квинзель</t>
  </si>
  <si>
    <t>это могли быть мы</t>
  </si>
  <si>
    <t>я ваше i love you вертела нa who you</t>
  </si>
  <si>
    <t>плачут небеса о любви о луиви</t>
  </si>
  <si>
    <t>джокер в рукаве так что нахуй короля</t>
  </si>
  <si>
    <t>станет плохо звони будем курить одну на двоих</t>
  </si>
  <si>
    <t>клубничный блеск для губ белёсые ресницы персиковые веснушки</t>
  </si>
  <si>
    <t xml:space="preserve">хочешь жить умей вертеться </t>
  </si>
  <si>
    <t>3 июн 2018</t>
  </si>
  <si>
    <t xml:space="preserve">всем привет моя история моя самая большая ошибка в жизни год назад я встречался с девушкой она жила в другом городе в том же городе жили мои друзья туда я ездил тусоваться гулять и случайно познакомился с ней начали встречаться все было хорошо мы любили друг друга и у меня опять началось тусовки гулянки ездил по городам везде общение изменял жестко она знала и все равно прощала показать полностью </t>
  </si>
  <si>
    <t xml:space="preserve">когда летишь с моста понимаешь что все твои проблемы решаемы кроме одной ты уже летишь с моста с выживший самоубийца </t>
  </si>
  <si>
    <t>не ценят не цепляйся шли нахуй и улыбайся</t>
  </si>
  <si>
    <t xml:space="preserve"> pur video осенние движения с алма аты</t>
  </si>
  <si>
    <t>25 сен 2018</t>
  </si>
  <si>
    <t xml:space="preserve">инста guldaanna </t>
  </si>
  <si>
    <t>9 июн 2017</t>
  </si>
  <si>
    <t>хочу такой букетик</t>
  </si>
  <si>
    <t xml:space="preserve">а жаль </t>
  </si>
  <si>
    <t>маған қажетті сөздер</t>
  </si>
  <si>
    <t xml:space="preserve">на cлучай еcли не знаешь как пoднять мнe нacтpоeниe </t>
  </si>
  <si>
    <t xml:space="preserve"> встань на час раньше чем обычно поверь ты за утро успеешь на много больше чем обычно повтори домашнее задание сделай зарядку и приготовь вкусный завтрак включи любимую песню и отправься на пробежку ты будешь чувствовать себя лучше весь день все зависит от твоего утра сделай его прекрасным </t>
  </si>
  <si>
    <t>9 ноя в 8:38</t>
  </si>
  <si>
    <t>премьера сингла smock sb dalinskki роза слушать в boom vk cc 9voar7</t>
  </si>
  <si>
    <t xml:space="preserve">өтірік күліп жанымда жүріп жүрекке кіріп сырымды біліп ішінен тіліп кететіндерден сақта аллам </t>
  </si>
  <si>
    <t>16 мар в 16:42</t>
  </si>
  <si>
    <t xml:space="preserve">ندعو لا تكتب ثم هناك بدونك كل شيء على ما يرام не звонят не пишут значит там и без тебя всё хорошо </t>
  </si>
  <si>
    <t xml:space="preserve">за добро добром за зло злом за любовь любовью за измену кровью с людьми по людски с блядями по блядски жизнь есть жизнь </t>
  </si>
  <si>
    <t xml:space="preserve">сен білмеûmін шығарсың бірақ мен сені әлі gе kүmіn жүрмін </t>
  </si>
  <si>
    <t xml:space="preserve">керек кезде ғана жазатын адамдарға ішім пысқанда жауап қайтарамын </t>
  </si>
  <si>
    <t xml:space="preserve">уа раббым гүл сияқты көрініп тікен болып бататындардан дос сияқты көрініп жылан болып шағатындардан сақтай гөр </t>
  </si>
  <si>
    <t xml:space="preserve"> кешегі жылы сөздер бүгін тоңдырып барады енді сөйлеме құры бар</t>
  </si>
  <si>
    <t>я удалю этот пост когда поступлю на грант 2020</t>
  </si>
  <si>
    <t>20 авг в 0:05</t>
  </si>
  <si>
    <t xml:space="preserve"> жаза avlu телехикаядағы әуендер алдағы болатын бөлімдердікі де бар лайк басуды ұмытпайық </t>
  </si>
  <si>
    <t xml:space="preserve">relax </t>
  </si>
  <si>
    <t xml:space="preserve"> я бoюcь но идy пpямо зa мeчтой </t>
  </si>
  <si>
    <t xml:space="preserve">қанның құдіреті бала кезімізде қаны бір ғой қаны тартып тұр ғой деген сөзді жиі естіп өстік қанына тартпағанның қары сынсын тағы басқа қан деген қасиетті ұғымдардың астарында туыстық жақындықтың нышаны жататынын аңғаратын едік бірақ қазақ неге осы сөзге тоқтаған мұның ғажап құпиясы мен терең мәнін қарапайым ғана қазақ шалы дәлелдегенде халықтың даналық көрегендігі мен өмірдің адам біле бермейтін кез келген ғұламалардың өзі шеше алмайтын сансыз сырларына көз жеткіздік показать полностью </t>
  </si>
  <si>
    <t xml:space="preserve"> потому что ему это действительно надо </t>
  </si>
  <si>
    <t>12 ноя в 21:19</t>
  </si>
  <si>
    <t xml:space="preserve"> ты такая молчаливая да не на самом деле я не такая я разговариваю много лол просто не с тобой </t>
  </si>
  <si>
    <t xml:space="preserve">мен бақыттымын себебі 12 мүшем сау денсаулығым бар мен бақыттымын себебі қасымда ата анам бар мен бақыттымын себебі алла берген денсаулығым бар мен бақыттымын себебі демеу берер достарым бар мен бақыттымын себебі жүрегімде иманым бар </t>
  </si>
  <si>
    <t>10 апр в 19:05</t>
  </si>
  <si>
    <t xml:space="preserve">я провожу онлайн слишком много времени за это время можно было успеть множество дел в 2020 обещаю появляться тут поменьше и больше готовиться к экзаменам p s свой онлайн можно измерить в этом приложении https vk com app7158388 </t>
  </si>
  <si>
    <t xml:space="preserve"> құрбым ау сен болашақ жарыңның қандай болғанын қалар едің алламның бұйырғаны болады гой енді ту айтсаңшы аллам бұйыртқаны болғанымен əрбір қызда арман болады гой показать полностью </t>
  </si>
  <si>
    <t xml:space="preserve">мухтар и мухамедали выпустили новый трек под названием навсегда келші келші слушать можете вконтакте </t>
  </si>
  <si>
    <t xml:space="preserve">моя жена будет самой счастливой </t>
  </si>
  <si>
    <t>21 янв в 22:22</t>
  </si>
  <si>
    <t xml:space="preserve">этo очень жизнeнно </t>
  </si>
  <si>
    <t>20 окт в 0:43</t>
  </si>
  <si>
    <t xml:space="preserve">қазақстан тарихы қажет кестелер сақтап ал </t>
  </si>
  <si>
    <t xml:space="preserve">адам қоғам құқық 2018 жаңа формат ұто нцт репост жасауды ұмытпа 1 мәдениеттің дамуындағы тұрақты жағы a мәдени әрекет b мәдени сабақтастық показать полностью </t>
  </si>
  <si>
    <t xml:space="preserve"> адам қоғам құқық міндетті түрде репост жасап парақшаңа сақтап қой 1 абсолютті кайталанбайтын кеңістіктің сол нүктесінде сол мезетте өмір сүретін іштей шексіздік даралық 2 мәдениеттің дамуындағы тұрақты жағы мәдени дәстүр 3 материалдық және рухани мәдениет жетістіктерінің жиынтығы құрайды мәдени игіліктерді показать полностью </t>
  </si>
  <si>
    <t xml:space="preserve"> қоғам құқық а корпусына еңбейтін мемлекеттік әкімшілік лауазым мектеп мұғалімі заңдар диалогінің авторы платон показать полностью </t>
  </si>
  <si>
    <t>жаңа ұто нұсқасы сақтап алып талдап тастайық qtarih easyubt140</t>
  </si>
  <si>
    <t>вкусно</t>
  </si>
  <si>
    <t>23 янв в 15:40</t>
  </si>
  <si>
    <t>30 бесплатных билетов от aviasales kz</t>
  </si>
  <si>
    <t xml:space="preserve">праздник к нам приходит </t>
  </si>
  <si>
    <t>верно</t>
  </si>
  <si>
    <t>повод задуматься</t>
  </si>
  <si>
    <t xml:space="preserve">пёсик 2017 мультфильм kinomania короткометражный kinomania семья сталкивается с естественным желанием любимого сына и внука дениса иметь домашнее животное дедушка дракула не может отказать внуку и дарит гигантского монструозного щенка </t>
  </si>
  <si>
    <t xml:space="preserve">мраморный рулет из курицы ингредиенты окорок куриный 700 г грудка куриная 500 г показать полностью </t>
  </si>
  <si>
    <t xml:space="preserve">аппетитный салатик из грудки сведёт тебя с ума </t>
  </si>
  <si>
    <t xml:space="preserve">яблочный штрудель ингредиенты 2 листа слоеного теста разморозить до комнатной температуры показать полностью </t>
  </si>
  <si>
    <t>должен быть у каждого</t>
  </si>
  <si>
    <t>10 ноя в 13:05</t>
  </si>
  <si>
    <t xml:space="preserve">но ты особо не вникай </t>
  </si>
  <si>
    <t xml:space="preserve">хочешь узнать чёртову правду всем плевать как ты одет всем плевать как ты выглядишь люди осуждают других людей из за собственной неуверенности в вас нет никаких недостатков кто вообще придумал это слово у вас есть много особенностей и это выглядит чертовски красиво </t>
  </si>
  <si>
    <t xml:space="preserve"> превыше всего </t>
  </si>
  <si>
    <t xml:space="preserve">7 днeй в нeдeлю 24 часа в сутки чeлoвeкoм кoтoрoгo ты ставишь на пeрвoe мeстo в свoeй жизни дoлжна быть ты сама </t>
  </si>
  <si>
    <t xml:space="preserve">не бойся если что то не получится с первого раза все с чего то начинают попробовать новое жизнь это опыт совершать ошибки на них мы учимся показать полностью </t>
  </si>
  <si>
    <t xml:space="preserve">луна моя bff </t>
  </si>
  <si>
    <t xml:space="preserve">ночь как же я люблю это время суток время когда тебя никто не трогает ты никому не нужен только ты и твои мысли в это время твои мечты и фантазии становятся еще более безумней в тебе просыпается тот кем ты никогда не будешь утром тот сумасшедший который готов на все эти неистовые поступки какими бы они не были в это время можно быть другим собой с любимой музыкой с любимыми книгами и не важно где ты находишься и сколько проблем тебя окружает просто в определённый момент в это время ты отключаешься </t>
  </si>
  <si>
    <t xml:space="preserve">и если ты опять захочешь войну ты намекай мы пoвторим мою победу </t>
  </si>
  <si>
    <t xml:space="preserve"> нас убивает то что мы любим </t>
  </si>
  <si>
    <t>4 мая в 19:36</t>
  </si>
  <si>
    <t>zin</t>
  </si>
  <si>
    <t xml:space="preserve">пацанам в динамики </t>
  </si>
  <si>
    <t xml:space="preserve">kpyтoй snoop dogg </t>
  </si>
  <si>
    <t xml:space="preserve">свежий рэп </t>
  </si>
  <si>
    <t xml:space="preserve">в динамики </t>
  </si>
  <si>
    <t>кайфовый vocal trance</t>
  </si>
  <si>
    <t>кайфуй</t>
  </si>
  <si>
    <t xml:space="preserve">я добьюсь всех своих целей и неважно верите вы в меня или нет </t>
  </si>
  <si>
    <t xml:space="preserve">семейное положение все можно </t>
  </si>
  <si>
    <t>3 мая 2017</t>
  </si>
  <si>
    <t xml:space="preserve">вот он знак удачи который обязательно в ближайшее время проявит себя в реальной жизни процветанием и прибылью </t>
  </si>
  <si>
    <t xml:space="preserve">ну это супер пышные красотки как считаете </t>
  </si>
  <si>
    <t xml:space="preserve">как забыли меня так и не вспоминайте </t>
  </si>
  <si>
    <t>20 фев в 14:40</t>
  </si>
  <si>
    <t>я тебя люблю http vk com id6858656655</t>
  </si>
  <si>
    <t xml:space="preserve"> кopoче нaм всю жизнь внушают что смысл жизни это типо школа paбoта вся херня но на самом деле cмыcл жизни тусить понимаете</t>
  </si>
  <si>
    <t>10 ноя в 23:15</t>
  </si>
  <si>
    <t xml:space="preserve">если вы до сих пор не знаете какой фильм посмотреть то это подборка для вас </t>
  </si>
  <si>
    <t>если ты не будешь выглядеть со мной в отпуске вот так то пошёл ты нахуй еблан лучше удали мой номер</t>
  </si>
  <si>
    <t>я после того как сказал кому то что я прощаю их а затем понял что я на самом деле все еще злюсь и ничего не могу с этим поделать</t>
  </si>
  <si>
    <t>полезная шпаргалка по использованию предлoгов</t>
  </si>
  <si>
    <t>3 ноя в 1:10</t>
  </si>
  <si>
    <t xml:space="preserve">топ 5 самых известных в мире и наиболее эффективных учебников по грамматике английского языка для уровня b1 b2 pre intermediate intermediate средний и выше среднего от издательсв кэмбридж оксфорд макмиллан и лонгман </t>
  </si>
  <si>
    <t xml:space="preserve"> сфокусируйся на хорошем</t>
  </si>
  <si>
    <t>лучшие методы самостоятельного изучения английского</t>
  </si>
  <si>
    <t xml:space="preserve">moщнeйшиe пocoбия для изучения английскогo </t>
  </si>
  <si>
    <t xml:space="preserve">я бы много отдал за эти 22 правила в свои юности 1 детство заканчивается как только вы заработаете первые деньги с этого момента вы становитесь объектом возможного материального обогащения для всех кто вас окружает на данный момент 2 образовательная система устаревает в момент когда вы в первый день сели за парту показать полностью </t>
  </si>
  <si>
    <t xml:space="preserve"> ecли ты почyвcтвуeшь ceбя oдиноко </t>
  </si>
  <si>
    <t>12 ноя в 21:26</t>
  </si>
  <si>
    <t>оу конечно же наш малыш тэйп опять создал контент</t>
  </si>
  <si>
    <t xml:space="preserve">го </t>
  </si>
  <si>
    <t xml:space="preserve">inst t tkhmn </t>
  </si>
  <si>
    <t>10 окт в 19:40</t>
  </si>
  <si>
    <t>премьера альбома вконтакте t fest цвети либо погибни послушать в boom vk cc a0bcqw послушать вконтакте vk cc a1upnb</t>
  </si>
  <si>
    <t xml:space="preserve">просто лучшая кто же знал что танк нас так сблизит спасибо за чистоту в комнате спасибо за то что всегда было что надеть спасибо за терпение и поддержку спасибо за эмоции и шутки спасибо за лучшую смену люблю бесконечно </t>
  </si>
  <si>
    <t>таха кама каха ведь мы в танке спасибо за уборку и за твои тупняки лучшие 20 дней с тобой в комнате</t>
  </si>
  <si>
    <t xml:space="preserve">моя украинская любовь </t>
  </si>
  <si>
    <t>10 18</t>
  </si>
  <si>
    <t xml:space="preserve">новый альбом t fest иностранец 2018 nr audionr audio 13 треков vk cc 8jbgxb boom vk cc 8jbhb2максимальный репост в поддержку выхода свежей пластинки </t>
  </si>
  <si>
    <t>этo фиаскo</t>
  </si>
  <si>
    <t>28 окт в 6:41</t>
  </si>
  <si>
    <t xml:space="preserve">когда y мeня появится ребенок </t>
  </si>
  <si>
    <t xml:space="preserve">прoчти </t>
  </si>
  <si>
    <t xml:space="preserve">tweet </t>
  </si>
  <si>
    <t>hennessy s drownin all of my issues</t>
  </si>
  <si>
    <t xml:space="preserve">would you rescue me </t>
  </si>
  <si>
    <t xml:space="preserve"> шоy цeною в жизнь cоциальная рeклама против эксплyатации живoтных в циркаx</t>
  </si>
  <si>
    <t xml:space="preserve">мен сені сүйемін 88 тілде 1 абхазский сара бара бзия бзо 2 арабский ана ахебеки 3 адыгейский сэ оры плэгун 4 алтайский мэн сэни турар показать полностью </t>
  </si>
  <si>
    <t>instagram saduakasovasabina</t>
  </si>
  <si>
    <t>4 ноя в 21:41</t>
  </si>
  <si>
    <t>узнай на сколько ты популярен сегодня полная информация в приложении https vk com app7068769</t>
  </si>
  <si>
    <t>15 окт в 21:52</t>
  </si>
  <si>
    <t xml:space="preserve">ешкімді іздемеймін алла жазған адам өзі келеді </t>
  </si>
  <si>
    <t xml:space="preserve"> в отсутствии солнца сияю самостоятельно </t>
  </si>
  <si>
    <t>13 мар в 18:28</t>
  </si>
  <si>
    <t xml:space="preserve">перестань возвращаться к ним перестань верить в их оправдания в обещания в ложь люди не меняются за одну ночь они не меняются из за аргумента из за извинения люди не меняются вот так они не учатся ценить тебя так поэтому если ты продолжаешь принимать их назад и продолжаешь делать возвращение более лёгким для них для них легко не меняться или расти или понимать что такого они сделали я говорил это раньше некоторые люди хороши в словах некоторые люди заставят тебя поверить в то что они говорят а не в то что они делают не принимай это легкомысленно но реальная вещь которую любой может сделать это сдержать слово поддержать свои извинения действиями и придерживаться своих обещаний с усилиями всё остальное следует принимать с зерном соли все остальное не стоит твоего времени ты заслуживаешь того кто не поступит дерьмово с тобой тот кто правдив в своих словах и тот кто захочет построить заново с тобой не позволяя твоему королевству пасть </t>
  </si>
  <si>
    <t>15 ноя в 23:45</t>
  </si>
  <si>
    <t xml:space="preserve"> дарите нежность друг другу </t>
  </si>
  <si>
    <t xml:space="preserve">обсуждая за спиной говори тише ты не знал но стены тоже могут слышать </t>
  </si>
  <si>
    <t xml:space="preserve">хочешь завтрак в постель спи на кухне </t>
  </si>
  <si>
    <t xml:space="preserve">дефекты мозга тоналкой не замажешь </t>
  </si>
  <si>
    <t>мне кажется до встречи с ним я даже внешне была совсем другая по другому одевалась улыбалась просто когда встречаешь своего человека ты в его руках расцветаешь любовь это не сжав кулаки а разжав руки марина александрова</t>
  </si>
  <si>
    <t xml:space="preserve">не общайся со мной со скуки я здесь не для того чтобы тебя развлекать и не приходи ко мне только тогда когда тебе что то нужно от меня я не люблю когда меня используют мне нужен человек который захочет со мной поговорить потому что он искренне этого хочет такой тип людей стоит того чтобы тратить на них время </t>
  </si>
  <si>
    <t xml:space="preserve">посмотри мост в терабитию говорили они будет весело говорили они </t>
  </si>
  <si>
    <t>12 июл в 16:49</t>
  </si>
  <si>
    <t>ана деген ким десе алаулаган тан дерем канша сулу болсада анам ушин жан берем</t>
  </si>
  <si>
    <t>бейбизура пидор</t>
  </si>
  <si>
    <t>12 ноя в 21:42</t>
  </si>
  <si>
    <t xml:space="preserve">думаешь конец неизбежный </t>
  </si>
  <si>
    <t>мне нужно забыть не сжигая мосты</t>
  </si>
  <si>
    <t xml:space="preserve">назарбаев уходить что </t>
  </si>
  <si>
    <t xml:space="preserve">help her gather all my things and bury me in all my favorite colors </t>
  </si>
  <si>
    <t xml:space="preserve">здрасьте мы химики </t>
  </si>
  <si>
    <t>1 ноя в 2:26</t>
  </si>
  <si>
    <t>инста goldstann</t>
  </si>
  <si>
    <t>всем удачи в учёбе</t>
  </si>
  <si>
    <t>2 сен в 23:12</t>
  </si>
  <si>
    <t xml:space="preserve">огромное спасибо всем тем кто присутствовал на вчерашнем стриме 3 было очень даже интересно и весело ну а теперь как и было обещано я устраиваю конкурс на игру don t starve together и что бы получить эту игру а так же возможность поиграть со мной и никитой нужно выполнить простые действия подписаться на группу показать полностью </t>
  </si>
  <si>
    <t xml:space="preserve">пожалуй это будет первый раз когда я выкладываю себя на своей странице так что можете полюбоваться мной и димой думаю пойдёт на аву 3 сыендук алмакон 2019 </t>
  </si>
  <si>
    <t>вот и выходные пролетели</t>
  </si>
  <si>
    <t>взрослая жизнь отстой</t>
  </si>
  <si>
    <t>с праздничком вас</t>
  </si>
  <si>
    <t>на на на</t>
  </si>
  <si>
    <t>2 окт в 21:29</t>
  </si>
  <si>
    <t xml:space="preserve">я не могу жить и работать пока в интернете есть страница с моим именем счастливо оставаться безвольные овощи </t>
  </si>
  <si>
    <t>менің болашақ жұмысым оны таң намазына ояту таңғы ас киімін дайындау үй тазалығы жылы шыраймен жұмыстан қарсы алу ұрпақ сыйлау тәрбиелеу ата анасын туыстарын достарын сыйлау қонаққа келсе құшақ жайып қарсы алу оның қас қабағына қарау оған дауыс көтермек түгілі ашуландырмау үйдегіні сыртқа шығармау шариғатқа қарсы келмесе айтқанын бұлжытпай орындау осы сауап жинайтын күндерді аллам баршамызға нәсіп етсін ин ша аллаh</t>
  </si>
  <si>
    <t>28 фев в 22:28</t>
  </si>
  <si>
    <t xml:space="preserve">анaм жылaмaйтындaй әкeм ұялмaйтындaй бaуыpлapым cыйлaйтындaй аллah тaн бacқa eшкімнeн қopықпaйтындaй eтiп өмip cүpемін </t>
  </si>
  <si>
    <t>мен әрдайым өзімді бақытты сезінемін неге екенін білесіздер ме себебі ешкімнен ештеңе күтпеймін өмір өте қысқа сондықтан өз өміріңізді сүйіңіз</t>
  </si>
  <si>
    <t>бiрнеше жыл өткен соң сенiң ұсынысыңды қабыл алсам деймiн yйiңе ақ жаулықпен келiн болып барсам деймiн анаңа келiн әкеңе қызы сенiң жарың болсам деймiн таң атқаннан кеш батқанша сенiң ғана қамыңмен журсем деймiн күндер өте үйiңдi сәби күлкiсiмен толтырсам деймiн ұйқыдан тұрып сенi ғана көрсем деймiн ата анаңның қызы болып өтсем деймiн жылдар өте қара шашқа ақ түскенде әй кемпiрiм жарайсың деп мақтасаң деймiн</t>
  </si>
  <si>
    <t xml:space="preserve">выбрала тебя как своё счастье </t>
  </si>
  <si>
    <t>11 ноя в 16:41</t>
  </si>
  <si>
    <t xml:space="preserve">внутри меня плачет любовь </t>
  </si>
  <si>
    <t xml:space="preserve">поделись последней песней в аудиозаписях </t>
  </si>
  <si>
    <t>11 окт в 21:30</t>
  </si>
  <si>
    <t xml:space="preserve"> ninety one mv cr asselsadvakassova саундтрек к фильму ninety one эксклюзивные кадры из фильма смотрим и наслаждаемся на телеканале нтк и на официальной странице ninety one в ютубе</t>
  </si>
  <si>
    <t>13 авг 2017</t>
  </si>
  <si>
    <t xml:space="preserve">eaglez дар сіздер мұны ұзақ күттіңіздер мұз атты су жаңа бейнебаянның премьерасы ертең тек қана нтк арнасында шығатын уақыт аралықтары жексенбі 09 00 09 10 15 10 15 20 16 15 16 30 17 00 17 10 18 09 18 10 18 20 18 40 02 00 02 10 дүйсенбі және сейсенбі 09 00 09 10 15 10 15 40 16 20 16 30 16 50 17 00 18 10 18 20 22 20 22 30 23 20 23 30 показать полностью </t>
  </si>
  <si>
    <t xml:space="preserve"> ninety one movie cr askar567cl из инстаграма режиссера фильма ninety one аскара узабаева до премьеры осталось 14 дней </t>
  </si>
  <si>
    <t xml:space="preserve"> ninety one chart gakku top 10 чартында дауыс берудің жаңа және соңғы аптасы новая и последняя неделя голосования в чарте gakku top 10 для голосования переходим по ссылке https gakku kz ru chart</t>
  </si>
  <si>
    <t xml:space="preserve"> xcialem трансляция alem 08 08 17 трансляция записана не полностью толық емес </t>
  </si>
  <si>
    <t xml:space="preserve"> ninetyone eaglez 91</t>
  </si>
  <si>
    <t xml:space="preserve"> ninety one video cr ntk channel уже близко </t>
  </si>
  <si>
    <t xml:space="preserve"> ninetyone eaglez acetagrammy</t>
  </si>
  <si>
    <t xml:space="preserve"> acetagrammy обновление официального аккаунта ace в instagram</t>
  </si>
  <si>
    <t xml:space="preserve">я буду скучать </t>
  </si>
  <si>
    <t>25 мар в 18:18</t>
  </si>
  <si>
    <t xml:space="preserve">пожалуйста сортируйте мусор </t>
  </si>
  <si>
    <t xml:space="preserve">дарья 1997 2001 </t>
  </si>
  <si>
    <t xml:space="preserve">受过良好教育的女孩 我尊重别人的意见 我不喜欢强加自己 当我觉得一个人不像以前那样对待我时 我开始远离自己 我讨厌他们先给出希望 然后假装什么也没发生 我不想与众不同 我讨厌谎言和复仇 命运注定了我 就是这样 是什么 </t>
  </si>
  <si>
    <t>26 ноя 2018</t>
  </si>
  <si>
    <t xml:space="preserve">зацените </t>
  </si>
  <si>
    <t>29 сен в 12:20</t>
  </si>
  <si>
    <t>играть сердцем девушки которая тебя любит самая низкая подлость</t>
  </si>
  <si>
    <t>го</t>
  </si>
  <si>
    <t>смотрим ставим лайки</t>
  </si>
  <si>
    <t xml:space="preserve">нахрень мне ваш любовькогда есть мамина забота </t>
  </si>
  <si>
    <t>давно не было новых фото поддержите меня лайком и комментом будет мотивацией продолжать первых 500 пролайкаю</t>
  </si>
  <si>
    <t>1 ноя в 22:56</t>
  </si>
  <si>
    <t xml:space="preserve"> девачки прямо сейчас встаньте идите обнимите свою маму и скажите как сильно вы ее любите </t>
  </si>
  <si>
    <t xml:space="preserve"> если понадобится я буду долго ждать человека который станет мне братом по вере другом по душе мужем в жизни </t>
  </si>
  <si>
    <t>не я сказала себе что красивая это сказал твой парень</t>
  </si>
  <si>
    <t>пepeдaю плaмeнный пpивeт вceм кoгo бeшy</t>
  </si>
  <si>
    <t xml:space="preserve">жыныма тимей журиндерш итак қаным басыма шауып жур </t>
  </si>
  <si>
    <t xml:space="preserve"> not arrogant i just don t open anyone s soul </t>
  </si>
  <si>
    <t xml:space="preserve">короче го любить друг другα а </t>
  </si>
  <si>
    <t xml:space="preserve">давай я тебя обнимy cильно </t>
  </si>
  <si>
    <t xml:space="preserve">запомни </t>
  </si>
  <si>
    <t>14 ноя в 21:00</t>
  </si>
  <si>
    <t xml:space="preserve"> ηикoму никoгдa ничeгo нe oбъяcняйтe кaждый вcё paвнo пoймёт тaк кaк ему выгoднo </t>
  </si>
  <si>
    <t>сен жоқ жерде сен туралы жақсы айта алған адам нағыз дос</t>
  </si>
  <si>
    <t>18 окт в 16:31</t>
  </si>
  <si>
    <t xml:space="preserve">деньги машины все фигня цените братство </t>
  </si>
  <si>
    <t xml:space="preserve">я конечно не идеал но и ты не мерседес </t>
  </si>
  <si>
    <t>что для тебя любовь f3 cool araika</t>
  </si>
  <si>
    <t>5 ноя в 23:28</t>
  </si>
  <si>
    <t xml:space="preserve">забудьте тех кто вас забыл вспомните кто рядом </t>
  </si>
  <si>
    <t>31 июл 2015</t>
  </si>
  <si>
    <t>қазақстан тарих 2020 жыл кестелер репост жасап сақтап қой</t>
  </si>
  <si>
    <t xml:space="preserve"> математикалық сауаттылық ең маңызды формулалар 200 репост болса жаңа формулалар шығады</t>
  </si>
  <si>
    <t>математика формулалар интеграл туынды репост жасап ал</t>
  </si>
  <si>
    <t xml:space="preserve"> ұбт 2020 мат сауаттылык лайк және репост аямайық 140 балл бұйырсын</t>
  </si>
  <si>
    <t>ұбт да кездесу ықтималдылығы 75 репост жасап жаттап ал</t>
  </si>
  <si>
    <t xml:space="preserve">всех к черту </t>
  </si>
  <si>
    <t>годы правления ханов для ент 2020 сохрани себе чтобы не потерять ент онлайн 2020 http megamozg kz index php page online test</t>
  </si>
  <si>
    <t xml:space="preserve">её нельзя одну оставлять понимаешь её обнимать надо крепко крепко и не отпускать чтоб не плакала больше никогда не плакала </t>
  </si>
  <si>
    <t>4 сен в 11:04</t>
  </si>
  <si>
    <t>kaк этo пpиятнo пoлучaть цвeты пpocтo тaк бeз пoвoда</t>
  </si>
  <si>
    <t xml:space="preserve"> у кaждoй дeвушки дoлжeн быть тaкoй пapeнь кoтopый вce жe дoзвoнитcя нa 86 й paз чтoбы зaдaть вoпpoc зaчeм тeбe тeлeфoн </t>
  </si>
  <si>
    <t xml:space="preserve">не люблю когда обещают и не выполняют когда сначала любят а потом кидают когда дают надежду а сами убегают </t>
  </si>
  <si>
    <t xml:space="preserve">я нaглыx пapнeй очень люблю кoтopыe дoбивaтьcя yмeют a нe cдaютcя пpи пepвoм же нeт </t>
  </si>
  <si>
    <t xml:space="preserve">қыз қылықтан айырылса көркем емес жігіт серттен айныса еркек емес </t>
  </si>
  <si>
    <t>11 ноя в 13:12</t>
  </si>
  <si>
    <t>сүйген екенсің таусылып сүй екінші біреуге қарайтын хәлің болмасын қадыр мырза әли</t>
  </si>
  <si>
    <t>людям не всегда нужны советы иногда им нужна рука которая поддержит ухо которое выслушает и сердце которое поймет сельма лагерлёф</t>
  </si>
  <si>
    <t xml:space="preserve">я ничего не чувствую во мне не живет любовь ненависти тоже нет есть просто утро просто день и просто вечер </t>
  </si>
  <si>
    <t xml:space="preserve">свободные вакансии санкт петербург заработай на подарки к новому году наши возможности для вас для жизни з п от 32 800 до 40 000 рублей показать полностью </t>
  </si>
  <si>
    <t>6 ноя в 21:05</t>
  </si>
  <si>
    <t xml:space="preserve"> в конце дня всё что у тебя остается это ты сам и твои гребанные мысли </t>
  </si>
  <si>
    <t xml:space="preserve">no i m fine </t>
  </si>
  <si>
    <t xml:space="preserve">я не знaю что будет дaльше но мне с тобой хорошо очень </t>
  </si>
  <si>
    <t xml:space="preserve">забей на всё не падай низко будь смелой радуйся мечтай не принимай всё слишком близко да и вообще не принимай слова всего лишь чьё то мнение показать полностью </t>
  </si>
  <si>
    <t xml:space="preserve">мы обижаемся ссоримся и злимся лишь на тех кого так боимся потерять кого искренне любим </t>
  </si>
  <si>
    <t>15 ноя в 18:09</t>
  </si>
  <si>
    <t xml:space="preserve">красота твоя не вянет восхищение в глазах с днем рождения поздравитьочень хочется в стихах показать полностью ты прекрасна грациозна и добра ты и умна но задумчива серьезна а порою и грустна на тебя не наглядеться глаз не можем отвести а теплом можно согреться дальше рядышком идти будь здорова и любима не теряя красоты богом будь всегда хранима пусть исполнит все мечты с днем рождения тибяяя </t>
  </si>
  <si>
    <t>с днем рождения</t>
  </si>
  <si>
    <t>яна неужели правда что это может довести тебя до слёз узнай ответ здесь https vk com love1v a189486188</t>
  </si>
  <si>
    <t>яна я знаю в какую пору года ты бы сделала свою свадьбу узнай ответ здесь https vk com love1v a189435674</t>
  </si>
  <si>
    <t xml:space="preserve">лайк тайм в комментарии кто хочет попасть ставьте уведомления на новые записи чтобы точно попасть беру активных все лайки переходят к вам на фото комментируйте и лайкайте все записи и фото самых активных буду брать удачи цмок </t>
  </si>
  <si>
    <t>на повторе</t>
  </si>
  <si>
    <t>10 ноя в 18:20</t>
  </si>
  <si>
    <t xml:space="preserve">кто любит индийские песни больше меня </t>
  </si>
  <si>
    <t xml:space="preserve">мені жақын білмегендер тек сыртымнан сөйлегендер анығына жетсеңдер де мен жайында үндемеңдер показать полностью </t>
  </si>
  <si>
    <t xml:space="preserve">айдана султан менiң күнәмды санамаңызшы адамдар өздерін акылдымын анадан гөрі дурыспын мынадан гөрі дұрыспын дегенді қашан қояды екен сіз күнəдəн пəксіз бе бұған сену қиындау болып тұрғаны бірақ сеніп көрейін күнəдəн пəк болсаңыз мен сіз үшін қуаныштымын сіз ендеше ең бақытты жан екенсіз мен сіз сияқты күнəдəн пəк жан показать полностью </t>
  </si>
  <si>
    <t xml:space="preserve">мына әлемнен бөтенсим </t>
  </si>
  <si>
    <t xml:space="preserve">только ты причина моей улыбки </t>
  </si>
  <si>
    <t>28 окт 2018</t>
  </si>
  <si>
    <t>14 ноя в 19:10</t>
  </si>
  <si>
    <t xml:space="preserve">prod by levicecat lyrics by leespye mix by leespye cover by levicecat chikatilos </t>
  </si>
  <si>
    <t xml:space="preserve">чекаем </t>
  </si>
  <si>
    <t xml:space="preserve">prod by levicecat lyrics by leespye mix by leespye cover by levicecat friendzone </t>
  </si>
  <si>
    <t>какой мусор внизу</t>
  </si>
  <si>
    <t>стенка открыта</t>
  </si>
  <si>
    <t>ебать</t>
  </si>
  <si>
    <t>определён человек который тебя любит полная информация в приложении https vk com app7049584</t>
  </si>
  <si>
    <t>залетаем</t>
  </si>
  <si>
    <t>levicecat x elespy im riding bitches prod by levicecatbeatz lyrics by levicecatbeatz x elespy mixed by elespy mastered by levicecatbeatz x elespy</t>
  </si>
  <si>
    <t xml:space="preserve">узнай своих поклонников vk com app4236781 429934797 cp3 доступно на android https vk cc 6ymywu </t>
  </si>
  <si>
    <t>6 окт в 23:27</t>
  </si>
  <si>
    <t xml:space="preserve">с днём рождения и желаю тебе здоровья счастья успехов и удачи моя сладкая </t>
  </si>
  <si>
    <t>tuwilgan kuninmen</t>
  </si>
  <si>
    <t>моя офигенная подругажаным роднулькааа поздравляю тебя с днюхооой от всей души желаю тебе всего лучшего успеха здоровья а также бесконечной любвии будь всегда такой же веселой а главное дружелюбной пусть этот день принесет тебе самые лучшие моменты которые ты будешь вспомнить потом с наилучшими пожеланиями твоя подруга камшат</t>
  </si>
  <si>
    <t>29 окт в 17:18</t>
  </si>
  <si>
    <t xml:space="preserve"> олар біз туралы жаман айтқанымен біз секілді болуды армандайды </t>
  </si>
  <si>
    <t>31 окт в 16:00</t>
  </si>
  <si>
    <t xml:space="preserve">захочешь найдешь время не захочешь найдешь причину </t>
  </si>
  <si>
    <t>μeня выгнaли из шкoлы в 6 клacce нo я нe дуpaк</t>
  </si>
  <si>
    <t xml:space="preserve">люди которые предполагают что я не добьюсь того чего хочу наблюдайте </t>
  </si>
  <si>
    <t xml:space="preserve">he бoйcя ecли ты oдин бoйcя ecли ты нoль </t>
  </si>
  <si>
    <t xml:space="preserve">меня называют идиотом когда я делаю то на что у них не хватает духа </t>
  </si>
  <si>
    <t xml:space="preserve">вместо тысячи слов один уверенный шаг вместо веры в богов чистая душа вместо тысячи книг знание что не врал ложь это тупик черная дыра </t>
  </si>
  <si>
    <t>30 мая 2018</t>
  </si>
  <si>
    <t xml:space="preserve">не удалю этот пост пока не выйдет the last of us 2 </t>
  </si>
  <si>
    <t xml:space="preserve">помни ты можешь начать всё сначала в любой момент твой день не испорчен твой мир не разрушен глубоко вдохни и начни сначaла </t>
  </si>
  <si>
    <t xml:space="preserve">каждый день я вижу детей и родителей гуляющих вместе даже вчера я видела девочку и папу которые сидели в kfc и просто о чем то говорили им было хорошо они веселились я видела мальчика с мамой которые шли и весело обсуждали покупку нового робота на его день рождения это классно показать полностью </t>
  </si>
  <si>
    <t xml:space="preserve">если я тебе надоем найди смелость сказать мне это в лицо </t>
  </si>
  <si>
    <t xml:space="preserve">исчезающий вид детства </t>
  </si>
  <si>
    <t>5 ноя в 22:08</t>
  </si>
  <si>
    <t>самый пьяный округ в мире</t>
  </si>
  <si>
    <t xml:space="preserve">вcе cпят a я </t>
  </si>
  <si>
    <t xml:space="preserve"> дружите с тем с кем вы можeте петь песни не зная всех слов и при этом не чувствовать себя странно </t>
  </si>
  <si>
    <t xml:space="preserve">я никогда не хотел быть с кем то еще </t>
  </si>
  <si>
    <t xml:space="preserve">обладание хорошим сердцем в нашем поколении погубит тебя </t>
  </si>
  <si>
    <t xml:space="preserve">нельзя полюбить другого человекα если в сердце уже кто то живёт </t>
  </si>
  <si>
    <t xml:space="preserve"> если вы бросаете человека хотя бы скажите ему почему вы это делаете потому что больнее чем быть брошенным может быть только осознание того что ты не стоишь даже объяснений</t>
  </si>
  <si>
    <t xml:space="preserve">это ранит </t>
  </si>
  <si>
    <t xml:space="preserve">когда доверие нарушено извинения ничего не значат </t>
  </si>
  <si>
    <t xml:space="preserve"> ηa caмoм дeлe вы дaжe пoнятия нe имeeтe cкoлькo бoли я cкpывaю </t>
  </si>
  <si>
    <t>14 ноя в 22:07</t>
  </si>
  <si>
    <t xml:space="preserve">сама придумала сама обиделась самостоятельная же </t>
  </si>
  <si>
    <t xml:space="preserve">ну что же моя очередь посмотрим есть у меня в друзьях люди которые читают мои посты жизнь состоит не только из фотографий я хочу принять участие в акции которая называется воссоединение друзей идея заключается в том чтобы увидеть кто читает пост в котором нет ни фото ни картинки если вы читаете это сообщение то оставьте комментарий из одного слова где или как мы познакомились или например место или имя человека который нас познакомил главное сделать это одним словом репост делать не надо затем скопируйте это сообщение на свою страницу я тоже оставлю своё слово пожалуйста не оставляйте слово если не собираетесь копировать сообщения не портите идею </t>
  </si>
  <si>
    <t>19 мар в 16:01</t>
  </si>
  <si>
    <t xml:space="preserve"> когда ты всё поймешь меня уже не будет рядом </t>
  </si>
  <si>
    <t>16 фев в 3:13</t>
  </si>
  <si>
    <t xml:space="preserve">без любви жить легче но без неё нет смысла </t>
  </si>
  <si>
    <t xml:space="preserve">береги себя имя у тебя красивое </t>
  </si>
  <si>
    <t xml:space="preserve"> простите но я в любовь уже не верю </t>
  </si>
  <si>
    <t>ринат жумадил 2ші страница</t>
  </si>
  <si>
    <t>удалю этот пост когда найду парня</t>
  </si>
  <si>
    <t xml:space="preserve"> какой же ты мужчина если она снова плачет </t>
  </si>
  <si>
    <t>summer nineteen check итог моего лета спасибо всем кто был рядом назерке alina diana adelya султан айнур карина алия nazym шұғыла дастан анель камила арман gulzat shyngyskhan альмира нуржан айкен rinat асем батырхан индико кайсар arman асар еркинова жасмина</t>
  </si>
  <si>
    <t>3 ноя в 20:57</t>
  </si>
  <si>
    <t>кең таралған бейне кербез</t>
  </si>
  <si>
    <t>ʜᴇ дᴀʙᴀи мʜᴇ пᴏʙᴏдᴏʙ ᴘᴇʙʜᴏʙᴀть иʜᴀчᴇ ʏбью ʙᴄᴇx ᴋᴏгᴏ ты любишь reeya darkmooz</t>
  </si>
  <si>
    <t>16 сен в 19:10</t>
  </si>
  <si>
    <t xml:space="preserve">расширяй свой словарный запас </t>
  </si>
  <si>
    <t xml:space="preserve"> маяковский проводил есенина довольно желчной эпитафией осудив самоубийство пять лет спустя он последовал его примеру сие да послужит уроком всем кто осуждает самоубийц понятия не имея о душевной боли единственного другого среди многих одинаковых стайрон</t>
  </si>
  <si>
    <t>ляя</t>
  </si>
  <si>
    <t xml:space="preserve">неискушенного зрителя аниме наруто поражает обилием восточных тонкостей нюансов отсылок к японской культуре один можно сказать этический аспект глубоко западает в душу обоснование любви ко злу сюжет который раскрывает это явление несколько раз повторяется в сериале это мотив любви подчиненного к господину олицетворяющему зло к примеру любовь кимимаро к орочимару и любовь хаку к дзабудзе показать полностью </t>
  </si>
  <si>
    <t xml:space="preserve">oгромный список фильмов на все случаи жизни </t>
  </si>
  <si>
    <t xml:space="preserve">шпaргaлки для писaтеля </t>
  </si>
  <si>
    <t>ааа</t>
  </si>
  <si>
    <t xml:space="preserve"> пш арт шикамару темари шикадай shikamaru temari shikadai</t>
  </si>
  <si>
    <t xml:space="preserve">отпущу но не дам никому никогда тебя </t>
  </si>
  <si>
    <t>самый удобный и полный список с переводом для эссе</t>
  </si>
  <si>
    <t xml:space="preserve">у каждого бродяги должна быть своя принцесса </t>
  </si>
  <si>
    <t>8 окт в 0:09</t>
  </si>
  <si>
    <t xml:space="preserve">главное чтобы мама с отцом были счастливы и гордились мной </t>
  </si>
  <si>
    <t xml:space="preserve"> нужно ценить родителей без них мы никто </t>
  </si>
  <si>
    <t>любите маму она одна и больше её не будет</t>
  </si>
  <si>
    <t xml:space="preserve">никто не ждет тебя так как ждет тебя дома мама </t>
  </si>
  <si>
    <t xml:space="preserve">заходишь вк и понимаешь что никто по тебе не соскучился никто не пишет и самому уже как то не хочется писать кому либо </t>
  </si>
  <si>
    <t xml:space="preserve">сәлееем достар біздің aliexpress әлемі интернет дүкеніміздің одан әрі жаңғыруына байланысты ең шынайы әрі өте үлкен жүлделерге толы ауқымды конкурс ұйымдастырмақшымыз конкурс жеңімпазы iphone xr 256 gb ие болады конкурс жүлделері мынадай показать полностью </t>
  </si>
  <si>
    <t xml:space="preserve"> мы влюбляемся в тех с кем не можем быть </t>
  </si>
  <si>
    <t xml:space="preserve">ночь скрытых желаний </t>
  </si>
  <si>
    <t>6 окт в 4:41</t>
  </si>
  <si>
    <t xml:space="preserve">вот и вся составляющая твоей любви твои мысли и действия </t>
  </si>
  <si>
    <t>только она и только с ней и только ее только она только она</t>
  </si>
  <si>
    <t>премьера introvert allye слушать в boom vk cc 9y0zen</t>
  </si>
  <si>
    <t>ночь музыка любовь</t>
  </si>
  <si>
    <t>лох</t>
  </si>
  <si>
    <t xml:space="preserve">есть вещи которые длятся вечно </t>
  </si>
  <si>
    <t xml:space="preserve">я уйду как сон в летнюю ночь </t>
  </si>
  <si>
    <t xml:space="preserve">улыбайся </t>
  </si>
  <si>
    <t xml:space="preserve">ottenok </t>
  </si>
  <si>
    <t xml:space="preserve">а как так вышло </t>
  </si>
  <si>
    <t>19 апр в 0:06</t>
  </si>
  <si>
    <t>вот так вот</t>
  </si>
  <si>
    <t>7 советов от пабло пикассо для тех кто хочет наслаждаться жизнью</t>
  </si>
  <si>
    <t>бросаю трубку под действием силы притяжения</t>
  </si>
  <si>
    <t xml:space="preserve">это с нуля будем знакомы </t>
  </si>
  <si>
    <t xml:space="preserve">ты феминистка мне пять лет моя мама только что сказала мне сходить за свитером потому что взрослый мужчина скоро придёт и я должна прикрыться мне семь лет какой то мальчик ходит за мной по всей детской площадке и кидает в меня камешки я расстроена моя лучшая подруга говорит что это всё потому что я ему нравлюсь а ещё она мне сказала что мальчики обижают только тех девочек которые им нравятся показать полностью </t>
  </si>
  <si>
    <t>погнали</t>
  </si>
  <si>
    <t xml:space="preserve">без лишних слов новый альбом the neighbourhood </t>
  </si>
  <si>
    <t>не могу</t>
  </si>
  <si>
    <t xml:space="preserve">mood </t>
  </si>
  <si>
    <t xml:space="preserve">коротко о главном </t>
  </si>
  <si>
    <t>so cute</t>
  </si>
  <si>
    <t xml:space="preserve">inst bakyt zhadyra </t>
  </si>
  <si>
    <t>опасный человек опасный акарыс</t>
  </si>
  <si>
    <t>9 ноя в 18:02</t>
  </si>
  <si>
    <t xml:space="preserve">кім 333 ші болып лайк басса сол адамның авасына лайк басып комент жазамын кетік </t>
  </si>
  <si>
    <t xml:space="preserve">голубой глаз </t>
  </si>
  <si>
    <t>маған көп адамдар сұрак қойып жатыр сен free fire ойнайснба деп менің жауабым мен free fire ойнаймын менімен ойнағыларыныз келсе id 1055554731</t>
  </si>
  <si>
    <t>полуфиналфинал аллағашүкір</t>
  </si>
  <si>
    <t xml:space="preserve">бүгін кта фабрикасы ның полуфиналы nomad city hall да сағат 19 00 басталады татті құрамасына жанкүйер болыңыздар келініздер көрініздер </t>
  </si>
  <si>
    <t>әке туған күніңіз құтты болсын семья отбасы папалюблютебя</t>
  </si>
  <si>
    <t>сабак сабак</t>
  </si>
  <si>
    <t>чё сабак басталдыма 9айнерв</t>
  </si>
  <si>
    <t xml:space="preserve"> лота на полноценку любого формата быть подписанным обязательный актив на посты ниже не на все на какие хочешь репост не обязательно мне просто неактивы халявщики не нужны в группе показать полностью </t>
  </si>
  <si>
    <t>18 окт в 9:51</t>
  </si>
  <si>
    <t xml:space="preserve">я знаю что никому не интересно но всё же если хотите что бы я нарисовал вас сделайте репост записи скиньте ваше фото в комменты показать полностью </t>
  </si>
  <si>
    <t xml:space="preserve">yдαлю этoт пост когдα выcплюсь </t>
  </si>
  <si>
    <t>быстрая лота на эту тян итоги завтра с вас лайк репост</t>
  </si>
  <si>
    <t xml:space="preserve">лотерея на портрет в таком стиле вашего персонажа или питомца может быть любой вид 1 победитель показать полностью </t>
  </si>
  <si>
    <t xml:space="preserve"> спасибо тем кто рядом я ценю </t>
  </si>
  <si>
    <t>26 апр 2018</t>
  </si>
  <si>
    <t xml:space="preserve">этот пользователь ждет декабрь </t>
  </si>
  <si>
    <t>12 ноя в 15:57</t>
  </si>
  <si>
    <t>дождавшись ты получишь всё</t>
  </si>
  <si>
    <t xml:space="preserve"> қолдау керек </t>
  </si>
  <si>
    <t xml:space="preserve">каждому нужно чтобы в трудный момент кто то сказал не бойся я рядом в метре друг от друга </t>
  </si>
  <si>
    <t xml:space="preserve">цeнить нужнo вовpeмя </t>
  </si>
  <si>
    <t>пока не стало поздно говорите то что чувствуете ф достоевский</t>
  </si>
  <si>
    <t>как обычно всё клубнично</t>
  </si>
  <si>
    <t>4 янв в 1:44</t>
  </si>
  <si>
    <t>мелодия шепчет прощай</t>
  </si>
  <si>
    <t>осенний поцелуй после жаркого лета</t>
  </si>
  <si>
    <t>вчера в 11:50</t>
  </si>
  <si>
    <t>кел обниму</t>
  </si>
  <si>
    <t>2 ноя в 20:30</t>
  </si>
  <si>
    <t xml:space="preserve">плюс </t>
  </si>
  <si>
    <t xml:space="preserve">не пиши ему даже если безумно скучаешь по нему и даже если ты любишь его больше чем кого либо не пиши ему не нужно тратить своё время и свою энергию на того кому на тебя плевать </t>
  </si>
  <si>
    <t xml:space="preserve">почему он такой красивый боже мойй </t>
  </si>
  <si>
    <t xml:space="preserve">ұятсызға ұялған жараспайд </t>
  </si>
  <si>
    <t>dm елес 2018 instagram https www instagram com 727 dm тексты https m vk com topic 172357832 39162036 dm елес ep2018</t>
  </si>
  <si>
    <t>10 дек 2018</t>
  </si>
  <si>
    <t>ฟหใลωkส я жūвy в çvøëm мūpę</t>
  </si>
  <si>
    <t xml:space="preserve">я совсем один мне так тоскливо я хочу чтобы ты знала я в полном одиночестве я схожу с ума я нуждаюсь в тебе когда отхожу от кайфа </t>
  </si>
  <si>
    <t xml:space="preserve">похоже боль и сожаления твои лучшие друзья </t>
  </si>
  <si>
    <t xml:space="preserve">я наркотик бегущий по твоим венам просто смирись с болью </t>
  </si>
  <si>
    <t xml:space="preserve">если честно я просто устал я устал находить людей и терять привыкать к ним и наблюдать за тем как они исчезают из моей жизни устал доверять а потом разочаровываться устал говорить правду когда ее не слышат устал обижать любимых людей срываться по пустякам устал питаться пустыми надеждами устал начинать все сначала </t>
  </si>
  <si>
    <t>karel chladek the romance of nightlife</t>
  </si>
  <si>
    <t>20 окт в 21:10</t>
  </si>
  <si>
    <t>aya shalkar</t>
  </si>
  <si>
    <t xml:space="preserve">лампово катаешь в пэй дэй в комнате на диванчике сидит твоя младшая сестра но она тебе не мешает так что нормально вдруг видишь невероятно знакомое лицо показать полностью </t>
  </si>
  <si>
    <t>8 авг 2017</t>
  </si>
  <si>
    <t xml:space="preserve">подборка подкатов после которых тебе не откажет ни одна девушка привет ты можешь сменить параметры своего колебательного контура что просто я вхожу в резонанс на твоей частоте показать полностью </t>
  </si>
  <si>
    <t xml:space="preserve"> бүгүртtime живешь в самой большой стране средней азии твой народ путают с таджиками узбеками киргизами якутами монголами бурятами туркменами эээ блээт туох дьиигин дээ бұнын бəрі қотақ жеген əңгімээ </t>
  </si>
  <si>
    <t xml:space="preserve">пока где то пытаются что то запретить назарбаев дело говорит казалось бы понятны чувства австралопитека размахивающего деревянной дубинкой неужели точно такие же чувства испытывают люди размахивающие дубинкой ядерной японцы кстати кроме караоке и карманных электронных животных изобрели комнаты для отвода души придешь в такую комнату ударишь манекен побьешь посуду сломаешь пару стульев а потом выходишь на улицу с чистым сердцем и мирными помыслами и говорят действительно помогает поэтому когда высказывают точку зрения о том что электронные игры воспитывают чувство агрессии и потребность в насилии я все таки немного сомневаюсь может именно имитация насилия во имя справедливости составляющая сюжетную канву большинства этих игр несколько смягчает душу и просто отводит агрессивность а не прибавляет ее н назарбаев эпицентр мира </t>
  </si>
  <si>
    <t>прямо сейчас я за вертушками клуба графити фолс с треком nirvana smells like teen spirit nirvana smells like teen spirit заходи ко мне в клуб по ссылке http vk com app4397521 101062113 ad id slf</t>
  </si>
  <si>
    <t>7 мая 2016</t>
  </si>
  <si>
    <t xml:space="preserve">с праздником девочки </t>
  </si>
  <si>
    <t>нн</t>
  </si>
  <si>
    <t>44444444444444444444444444444444444444</t>
  </si>
  <si>
    <t>выбери и я выполню 1 пойду гулять 2 обниму при встрече 3 скину свою фотку 4 позвоню 5 отвечу на 3 вопроса</t>
  </si>
  <si>
    <t>22222222222</t>
  </si>
  <si>
    <t>5555555555555555555555</t>
  </si>
  <si>
    <t>1111111111111111111111</t>
  </si>
  <si>
    <t xml:space="preserve">хочешь узнать что я думаю о тебе смотри тут http vk com app2677176 </t>
  </si>
  <si>
    <t>круто</t>
  </si>
  <si>
    <t>rhenj</t>
  </si>
  <si>
    <t>ура я получил награду в tuner life http vk com tunerlife</t>
  </si>
  <si>
    <t>полюбуйтесь на мою новую машину http vk com tunerlife</t>
  </si>
  <si>
    <t xml:space="preserve"> совсем неважно где ты сейчас важно то к чему ты стремишься когда у тебя есть цель настолько большая что будоражит кровь при мысли о ней рутинный день превращается в возможность стать ближе к мечте путем использования каждой свободной минуты для того чтобы вырваться вперед road to the dream движение которое изменит мир 2019</t>
  </si>
  <si>
    <t>1 ноя в 23:08</t>
  </si>
  <si>
    <t xml:space="preserve"> вечная любовь 21 го века заканчивается так </t>
  </si>
  <si>
    <t xml:space="preserve">ничего не вечно всему приходит end и это точно не happy end </t>
  </si>
  <si>
    <t xml:space="preserve">помогите </t>
  </si>
  <si>
    <t>quest pistols show наполнили мое лето музыкой напиши боту vk me cocacola и получи автограф от них cлушайcвоелето</t>
  </si>
  <si>
    <t>29 сен в 22:02</t>
  </si>
  <si>
    <t xml:space="preserve">сестры это когда ссорятся каждые 5 минут но любят друг друга больше жизни </t>
  </si>
  <si>
    <t>28 янв 2018</t>
  </si>
  <si>
    <t xml:space="preserve"> моя лучшая подруга моя и я её ни с кем делить не собираюсь </t>
  </si>
  <si>
    <t xml:space="preserve">если раки разрешают вам трогать их волосы щеки и телефон то вы избранные </t>
  </si>
  <si>
    <t>человек прощённый за предательство один раз будет предавать тебя всю жизнь майк тайсон</t>
  </si>
  <si>
    <t>9 ноя в 11:50</t>
  </si>
  <si>
    <t>ты позвонишь ночью</t>
  </si>
  <si>
    <t>не грусти жизнь кароче чем ты думаешь</t>
  </si>
  <si>
    <t>anasna arnagan anigoi</t>
  </si>
  <si>
    <t>пока что вы бандиты хулиганы а мы простые парни временно</t>
  </si>
  <si>
    <t xml:space="preserve">әкесі баласына не айтуы керек 1 адамдармен амандасқанда бетпе бет сөйлескенде көзіне тік қара қолын алғанда сенімді бол 2 ата анаңды сыйла 3 қызметіңе жауапкершілікпен қара есіңде болсын әлемдегі барлық жұмыс маңызды біреудің лауазымы сенен төмен болса сөзбен тілме показать полностью </t>
  </si>
  <si>
    <t>когда время придет мы узнаем кто такой друг</t>
  </si>
  <si>
    <t xml:space="preserve">я тут подумала и решила да пошёл ты к черту </t>
  </si>
  <si>
    <t>1 янв 2016</t>
  </si>
  <si>
    <t xml:space="preserve">прошу парней прислушаться </t>
  </si>
  <si>
    <t xml:space="preserve">уже совсем скоро кевин останется один дома </t>
  </si>
  <si>
    <t xml:space="preserve">ну что домолчались </t>
  </si>
  <si>
    <t xml:space="preserve">теперь сядь и пoдyмaй ктo был рядoм с тoбoй всё этo время ктo действительнo o тебе зaбoтился хвaтит искaть любви и пoнимaния y тех кoмy не нyжны твoи прoблемы пoрa yчиться ценить людей не зa тo чтo тебе хoтелoсь бы чтoбы oни делaли a зa тo чтo oни yже для тебя делaют </t>
  </si>
  <si>
    <t>oдин билет на концерт коржа пожалуйста</t>
  </si>
  <si>
    <t xml:space="preserve">а больше всего знаешь когда у меня сердце начинало болеть когда у меня спрашивали как ты могла полюбить такого человека и я не могла объяснить что ты не такой как они думают со мной ты был совсем другой а сейчас я не знаю кто ты сейчас я вообще тебя не узнаю неужели я правда ошиблась в тебе </t>
  </si>
  <si>
    <t xml:space="preserve"> чтo eсли мы нe будeм вмeстe ну eсли этo всe жe случится тoгда мы oба мoжeм сказать чтo мы старались изo всeх сил мы знаeм чтo мы прoбoвали показать полностью </t>
  </si>
  <si>
    <t xml:space="preserve"> ヽ иди ヽ нахуй へ с моей ﾚ ノ ヽ つ ахуенной странички</t>
  </si>
  <si>
    <t>15 фев в 9:13</t>
  </si>
  <si>
    <t xml:space="preserve">кто то попросил помочь деньгами и люди не остались равнодушными </t>
  </si>
  <si>
    <t>ну вот как люди такое делают</t>
  </si>
  <si>
    <t xml:space="preserve">познавательно наука и жизнь резьба по листу </t>
  </si>
  <si>
    <t>вот это я понимаю жизнь вот это веселье</t>
  </si>
  <si>
    <t xml:space="preserve"> нeдeля экзаменов этoт пaрень cвалилcя со стула на пол посмеялся над собой секунд 30 затем просто уснул и проспал 40 минут </t>
  </si>
  <si>
    <t xml:space="preserve">а он умеет удобно устроится </t>
  </si>
  <si>
    <t xml:space="preserve">что то позабыл я о вк </t>
  </si>
  <si>
    <t xml:space="preserve">когда очень повезло с соседями снизу </t>
  </si>
  <si>
    <t xml:space="preserve">все устают даже самые сильные только они в отличие от остальных продолжают идти к цели молча стиснув зубы </t>
  </si>
  <si>
    <t>4 фев 2017</t>
  </si>
  <si>
    <t xml:space="preserve">құрметті жақсылар тоқтар ағамның сөзі мен әніне жазылған анашым атты әнін қабыл алыңыздар </t>
  </si>
  <si>
    <t xml:space="preserve">когда есть поддержка близкого человека можно справиться с любой проблемой </t>
  </si>
  <si>
    <t xml:space="preserve">когда ты поднимаешься друзья узнают кто ты когда ты падаешь ты узнаешь кто друзья </t>
  </si>
  <si>
    <t xml:space="preserve">барша айелдер кауымы мерекелериниз кутты болсын кыз жердин корки осыны умытпагайсыздар </t>
  </si>
  <si>
    <t>не падай духом ушибешься эмиль кроткий</t>
  </si>
  <si>
    <t>главное верить если веришь то всё обязательно будет хорошо даже лучше чем ты сам можешь устроить марк твен</t>
  </si>
  <si>
    <t>by valeriijojo</t>
  </si>
  <si>
    <t>вчера в 2:51</t>
  </si>
  <si>
    <t>by nekomorphine</t>
  </si>
  <si>
    <t xml:space="preserve"> леди баг и супер кот </t>
  </si>
  <si>
    <t xml:space="preserve">by samkat </t>
  </si>
  <si>
    <t xml:space="preserve"> art hardcoreart katefox</t>
  </si>
  <si>
    <t>автор isismasshiro</t>
  </si>
  <si>
    <t>by anna marine</t>
  </si>
  <si>
    <t xml:space="preserve"> ℳeнi қαлαй cыйлαcαңցαρ мeнցe ceнցeрցi ցәл cолαй cыйлαймын </t>
  </si>
  <si>
    <t>14 ноя в 21:44</t>
  </si>
  <si>
    <t xml:space="preserve">иə сенің жаныңда қазір қолдайтын адам жоқ күні түні хабарласып сенің амандығыңды сұрайтын адам жоқ саған жазып жаным дейтін ешкім жоқ сен дəл қазір жалғызсың сенің басты қорқынышыңда осы еді жалғыз қалмау бірақ сен жалғыз емес едіңсебебі сенің жаныңда отбасың бар еді өзіңе деген сенімділік бар еді сені үнемі жоғарыдан бақылап тұратын дəйім қиындығыңа қол созатын алла бар еді сен жалғызсыңба </t>
  </si>
  <si>
    <t xml:space="preserve">the devil wears prada </t>
  </si>
  <si>
    <t>14 сен в 11:45</t>
  </si>
  <si>
    <t xml:space="preserve"> iamz amalia</t>
  </si>
  <si>
    <t xml:space="preserve">https youtu be msferkhiga8 канал на ютуб </t>
  </si>
  <si>
    <t xml:space="preserve">они кричат что знают себе цену а знают потому что продаются </t>
  </si>
  <si>
    <t>speak beautiful or beautify yourself with silence</t>
  </si>
  <si>
    <t xml:space="preserve">продолжай жить потомy чтo завтра может быть тот день когда ты встретишь любовь которая будет любить тебя по настоящему можешь yвидеть самый красивый закат в своей жизни или создать самое лyчшее воспоминание так что продолжай </t>
  </si>
  <si>
    <t>5 июл в 0:00</t>
  </si>
  <si>
    <t>мы просто идём по тоннелю надеясь увидеть свет в конце но свет должен быть внутри нас</t>
  </si>
  <si>
    <t xml:space="preserve">идеальных людей не бывает цените тех кто смог полюбить ваши недостатки </t>
  </si>
  <si>
    <t>1 сен в 0:00</t>
  </si>
  <si>
    <t>любите своих детей спасибо</t>
  </si>
  <si>
    <t xml:space="preserve"> арчи джо</t>
  </si>
  <si>
    <t>бродский как состояние жизни</t>
  </si>
  <si>
    <t>7 апр в 20:14</t>
  </si>
  <si>
    <t>колыннан келсе кулатта тагыма отыр</t>
  </si>
  <si>
    <t xml:space="preserve">встреть человека </t>
  </si>
  <si>
    <t>7 ноя 2018</t>
  </si>
  <si>
    <t xml:space="preserve">когда любовь </t>
  </si>
  <si>
    <t xml:space="preserve">я могу в принципе и не бухать но у меня нет такого принципа </t>
  </si>
  <si>
    <t xml:space="preserve">некого целовать по утрам немного грустненько но в целом норм </t>
  </si>
  <si>
    <t xml:space="preserve">классных парней забирают шкуры </t>
  </si>
  <si>
    <t xml:space="preserve"> art aokig ahara автор homilmi</t>
  </si>
  <si>
    <t>1 ноя в 1:02</t>
  </si>
  <si>
    <t xml:space="preserve"> терпение </t>
  </si>
  <si>
    <t xml:space="preserve"> настоящее оружие воина </t>
  </si>
  <si>
    <t xml:space="preserve">гайд как сделать пентакилл на мастере йи 1 обязательно первым предметом билдить заточку статикка и сумеречный клинок драктарр для ваншотов 2 потом билдить что нибудь на выживаемость в моем случае кровопийца затем покупаем грань бесконечности для урона от критов потом для брони реинкарнации и урона по врагам вампиризм закупаем ангел хранитель и клинок уничтоженного короля 3 жать q по кд и не забывать включать e и r </t>
  </si>
  <si>
    <t>вам отправили подарок узнай какой подарок в android приложении https vk cc 6ymywu или в приложении вконтакте vk com app4236781 925</t>
  </si>
  <si>
    <t>17 окт в 10:19</t>
  </si>
  <si>
    <t xml:space="preserve">привет айнур меня взломали хочешь проверить как это сделали все просто набирай адрес на картинке </t>
  </si>
  <si>
    <t xml:space="preserve"> мені сүй демеймін жүрек сенікі мені ойла демеймін өмір сенікі мені күт демеймін уақыт сенікі бірақ мен сені сүйемін себебі жүрек менікі </t>
  </si>
  <si>
    <t xml:space="preserve">уақыт өтіп жатыр жылдан жылға жас қосып жатрмыз жылдан жылға өмір қиын болып бара жатыр </t>
  </si>
  <si>
    <t>23 окт в 22:27</t>
  </si>
  <si>
    <t xml:space="preserve">мы не знаем что будет завтра наше дело быть счастливыми сегодня </t>
  </si>
  <si>
    <t xml:space="preserve"> любительский бокс не такая простая штука как кому то кажется там четыре раунда не успеешь раскачаться уже проиграл по очкам </t>
  </si>
  <si>
    <t xml:space="preserve">ни к чему нельзя привыкать все временно абсолютно </t>
  </si>
  <si>
    <t>а катя смотрит порно</t>
  </si>
  <si>
    <t>10 ноя в 23:36</t>
  </si>
  <si>
    <t>eбaть кaкaя жe ты все таки кoнчeнaя</t>
  </si>
  <si>
    <t xml:space="preserve">когда нибудь я напишу в статусе кек закину пару фоток жертв с подвала насаженных на металлические прутья засниму видео где кушаю младенца сделаю постик с лайфхаками о расчленении трупа и больше никогда не появлюсь онлайн </t>
  </si>
  <si>
    <t>i hate myself for everything</t>
  </si>
  <si>
    <t xml:space="preserve">здравствуйте мне семнадцать и я сумел влюбиться здравствуйте мне семнадцать я не сумел влюбить </t>
  </si>
  <si>
    <t>17 янв 2018</t>
  </si>
  <si>
    <t xml:space="preserve">развей мой прах над рекой милая когда закатное солнце коснётся воды не зови чужаков моим именем выдыхая в лицо удушающий дым показать полностью </t>
  </si>
  <si>
    <t>game of thrones by yin yuming</t>
  </si>
  <si>
    <t xml:space="preserve">1 заставь себя подняться до того как проснётся весь мир начни с 7 00 затем с 6 00 а потом и вовсе с 5 30 отправляйся на ближайший холм в огромном пальто и встречай рассвет 2 заставь себя ложиться спать раньше начни с 23 00 затем с 22 00 а потом и вовсе с 21 00 ты проснёшься утром с новым запасом энергии и сил показать полностью </t>
  </si>
  <si>
    <t>умеющий любить умеет ждать и бродский</t>
  </si>
  <si>
    <t xml:space="preserve">поезд москва петербург я уместился на верхней полке во мне бутылка вина на мне чужая футболка показать полностью </t>
  </si>
  <si>
    <t xml:space="preserve"> le diable probablement 1977</t>
  </si>
  <si>
    <t xml:space="preserve">тебе будет 16 лет только 365 дней и ты можешь умереть в 17 когда твоя мама спрашивает тебя не хочешь ли ты поспать с ней в одной кровати говори да однажды она будет лежать в больнице и ты не сможешь этого сделать не отменяй планы выходи на улицу и пользуйся своими ногами пока можешь тебе ничего не гарантированно перестань отрицать чувства показать полностью </t>
  </si>
  <si>
    <t>7 янв в 15:58</t>
  </si>
  <si>
    <t xml:space="preserve">всю жизнь тебе подарил </t>
  </si>
  <si>
    <t xml:space="preserve">nen6 kaк выглядят люди с рoстoм мeньше 165 когдa обижaются </t>
  </si>
  <si>
    <t>черт она правду говорит</t>
  </si>
  <si>
    <t>мекка ты прекрасна</t>
  </si>
  <si>
    <t xml:space="preserve">женщина влюблённая в себя неотразима она знает что нужно её телу и её душе она тратит время на себя и не чувствует вину перед другими женщина влюблённая в себя разрешает себе быть красивой она любуется своим отражением в зеркале и искренне улыбается окружающим красота действительно сила прекрасная сила </t>
  </si>
  <si>
    <t xml:space="preserve">париж увидимся </t>
  </si>
  <si>
    <t xml:space="preserve">в нашей жизни всё получается когда мы по настоящему любим себя </t>
  </si>
  <si>
    <t xml:space="preserve">мы не можем нравится всем ни у всех хороший вкус </t>
  </si>
  <si>
    <t>11 ноя в 10:39</t>
  </si>
  <si>
    <t xml:space="preserve"> как я стал мухаммедом али в детстве я был очень любопытным мальчиком я хотел познать мир я ходил с бабушкой в церковь там я тоже был любопытным я смотрел на все эти картинки и задавался вопросом почему все ангелы белые почему иисус белый почему всё хорошее белое а всю плохое черное если ты плохой человек ты попадаешь в черный список и даже сам дьявол красно черный показать полностью </t>
  </si>
  <si>
    <t xml:space="preserve">думать что мир будет справедлив к вам только потому что вы справедливы это все ровно что надеяться что лев не будет вас есть потому что вы не хотите съесть его </t>
  </si>
  <si>
    <t xml:space="preserve">вы знаете меня лишь настолько насколько я этого хочу </t>
  </si>
  <si>
    <t xml:space="preserve">к успеху иду съебитесь с дороги </t>
  </si>
  <si>
    <t xml:space="preserve">найти б такую чтоб любила как мама и слушалась как сестра </t>
  </si>
  <si>
    <t>не проверяйте друзей и любимых они все равно не выдержат испытания антуан де сент экзюпери</t>
  </si>
  <si>
    <t xml:space="preserve">твои слова водица </t>
  </si>
  <si>
    <t>19 авг в 23:35</t>
  </si>
  <si>
    <t>ставь лайк</t>
  </si>
  <si>
    <t>клянусь что поставлю лайк поклялся ставь лайк</t>
  </si>
  <si>
    <t>она была мечтательницей она не находила себе места в реальном мире the virgin suicides 1999</t>
  </si>
  <si>
    <t>15 ноя в 17:22</t>
  </si>
  <si>
    <t>вcе cпят a я</t>
  </si>
  <si>
    <t xml:space="preserve"> если тебе есть что сказать сегодня говори потому что завтра может не наступить никогда гарри поттер </t>
  </si>
  <si>
    <t>окaзывaетcя мы нa урoкaх очeнь похожи нa депутaтов гocдумы</t>
  </si>
  <si>
    <t>это я встаю с утра и сижу думаю почему не легла спать пораньше</t>
  </si>
  <si>
    <t xml:space="preserve">baн гoг дocтoeвcкий moнa лизa в метро </t>
  </si>
  <si>
    <t xml:space="preserve">осеннее настроение </t>
  </si>
  <si>
    <t xml:space="preserve">знаете этот камень отличная метафора типа да внешне ты дерьмо но внутри ты прекрасен </t>
  </si>
  <si>
    <t xml:space="preserve">пpaвила хacки делимся фотками питомцев </t>
  </si>
  <si>
    <t xml:space="preserve">как выглядит идеальная работа </t>
  </si>
  <si>
    <t xml:space="preserve">для меня самая сложная вещь в мире это контролировать свой смех во время серьезной ситуации </t>
  </si>
  <si>
    <t>10 июл в 16:47</t>
  </si>
  <si>
    <t xml:space="preserve">любовь это когда ради тебя мама в час ночи готовит тебе покушать рамадан </t>
  </si>
  <si>
    <t xml:space="preserve">я прощаю многих но я никогда не забываю что было сказано и сделано </t>
  </si>
  <si>
    <t xml:space="preserve"> зачем тебе телефон если ты его никогда не слышишь с папа</t>
  </si>
  <si>
    <t xml:space="preserve">когда ты рядом у меня ничего не болит мама </t>
  </si>
  <si>
    <t xml:space="preserve">любовь отца исключительна она не похожа на любовь матерей в ней мало слов но она бесценна </t>
  </si>
  <si>
    <t xml:space="preserve">многие завидуют тем у кого есть старший брат что он для них опора и защита а моя сестра всем братьям брат всем сестрам сестра что никакой брат не нужен любите своих сестер </t>
  </si>
  <si>
    <t xml:space="preserve">егер менiң орысшамда қате кетiп жатса ренжiмендер ол менiң ана тiлiм емес </t>
  </si>
  <si>
    <t xml:space="preserve">дорогой папа возможно однажды я выйду замуж за принца но ты навсегда останешься моим королем </t>
  </si>
  <si>
    <t xml:space="preserve">это удивительно как может опустеть большой город с отъездом одного человека </t>
  </si>
  <si>
    <t>24 янв 2018</t>
  </si>
  <si>
    <t xml:space="preserve">túnіmenen túnіmenen terezemdі tamshy urdy túnіmenen aıtyp jatty jan syrdy jan syrdy túnіmenen túnіmenen kózіń jaınap tús kórіp jumyr basqa mazasyz oı san kіrdі san kіrdі terezemdі urmańdarshy tamshylar показать полностью </t>
  </si>
  <si>
    <t xml:space="preserve">alysqa ketemіz alysqa táńіrіm jaratpaǵan bolý úshіn qumyrsqa men óz oıymdy aıtam men qalaýymdy іsteım men sondaı bolyp qalam показать полностью </t>
  </si>
  <si>
    <t xml:space="preserve">qazaq jurty aıtkyń keldi neni aıtaryń kóp kesh emes áli </t>
  </si>
  <si>
    <t xml:space="preserve">10 малоизвестных фактов о кунаеве в наши дни несправедливо мало говорится о масштабе личности первого секретаря цк кп казахстана поэтому предлагаем вам узнать 10 малоизвестных фактов об этом уникальном человеке 1 многие кто лично знал димаша ахмедовича говорят что он был очень скромным человеком и даже на работу ходил пешком показать полностью </t>
  </si>
  <si>
    <t xml:space="preserve"> скорые у сберкасс шок и любопытство казахстанцы вспоминают как меняли тенге процесс обмена рубля на тенге помнят практически все кто застал этот период и воспоминания эти самые разные от любопытства до шока и глубокого разочарования в день национальной валюты казахстанцы рассказали о том как это было в разговоре собеседники наиболее часто называли слово шок это пожалуй самая запомнившаяся эмоция которую пришлось испытать современникам в ноябре 1993 года показать полностью </t>
  </si>
  <si>
    <t xml:space="preserve">qaı qaltamda joǵalyp ketse de qurysyn baǵanaǵy shań tozań men bárine rızamyn bári óz babymen tfaı tfaı tfaı taǵy ne deısiń endi júzeıin samǵaıyn kóńil kúıime osy ólenim laıyq tolǵanaıyn qosyl tolqynyma qarap turma má meniń otynym seniń otyńa показать полностью </t>
  </si>
  <si>
    <t xml:space="preserve"> мы должны осознать что мы не лучше чем животные мы не лучше чем зоопарк чарльз мэнсон</t>
  </si>
  <si>
    <t xml:space="preserve">легендарная программа символ гласности начала девяностых любой человек мог зайти в передвижную телевизионную будку и в течение минуты высказаться на глазах у всей страны по любому вопросу на любую тему </t>
  </si>
  <si>
    <t>ʏдвᴀивᴀᴇм дᴇньги пᴘᴀвилᴀ ҕыть подписᴀнным нᴀ нᴀшʏ гᴘʏппʏ лᴀйк этого постᴀ ᴘᴇпост к сᴇҕᴇ нᴀ стᴘᴀницʏ</t>
  </si>
  <si>
    <t>15 ноя в 14:10</t>
  </si>
  <si>
    <t xml:space="preserve">привет дашушка как дела как настроение перед сессией </t>
  </si>
  <si>
    <t xml:space="preserve">эй ты да да ты по ту сторону экрана улыбнись ты красивая желаю море любви и будь счастлива </t>
  </si>
  <si>
    <t>30 апр 2018</t>
  </si>
  <si>
    <t xml:space="preserve">коротко обо мне взрослая девочка с душою ребёнка </t>
  </si>
  <si>
    <t xml:space="preserve"> в раю вы будете с теми кого любили при жизни пророк мухаммад ﷺ </t>
  </si>
  <si>
    <t xml:space="preserve">сегодня я объявляю конкурс на 3 арканы цель интерактив с любимыми зрителями и фри подарочки для тех кто следит за творчеством ну и оживить хочется как то группу всё таки обязательные условия конкурса 1 лайк 2 подписка на группу показать полностью </t>
  </si>
  <si>
    <t>5 ноя в 22:53</t>
  </si>
  <si>
    <t>әкесі бар жандар қандай бақытты ℳеduzа</t>
  </si>
  <si>
    <t xml:space="preserve">если вам будут гoворить про меня гадости верьте каждому слову </t>
  </si>
  <si>
    <t xml:space="preserve">этот мир полон вещей которые ты не можешь изменить чем дольше ты живешь тем больше осознаёшь что мир состоит из боли страдания и пустоты пока в этом мире существует свет будет и тьма до тех пор пока есть победители будут и проигравшие эгоистичное желание мира побуждает войны а ненависть побуждается любовью </t>
  </si>
  <si>
    <t>футбол көретін қыздар әдемі қыздар футбол ойнайтын қыздар баға жетпес қыздар ℳеduzа</t>
  </si>
  <si>
    <t xml:space="preserve">əке қиналады əкесінен айрылған бөрі сен емес мен кетум керек еді одан гөрі қаңырап қалғандай жүрегімнің төрі показать полностью </t>
  </si>
  <si>
    <t>жизнь это не игра в ней нельзя возродиться</t>
  </si>
  <si>
    <t>27 окт в 18:48</t>
  </si>
  <si>
    <t xml:space="preserve">дина ермекова астропрогноз для тебя на этот день не стоит рассчитывать на чью то помощь даже в самых непростых ситуациях рассчитывайте на свои силы и старайтесь грамотно их распределить на протяжении всего дня вам предстоит покорить немало вершин и лучше начать готовить себя к этому с самого утра https vk com app6738268 узнай что советуют тебе звезды </t>
  </si>
  <si>
    <t>26 авг в 0:42</t>
  </si>
  <si>
    <t>запомните меня стервой</t>
  </si>
  <si>
    <t>14 мар в 7:10</t>
  </si>
  <si>
    <t>дама любит доллар</t>
  </si>
  <si>
    <t>милая казашка</t>
  </si>
  <si>
    <t xml:space="preserve">вот так вот </t>
  </si>
  <si>
    <t xml:space="preserve">я счастлива и всех это раздражает </t>
  </si>
  <si>
    <t xml:space="preserve"> порви со своей девушкой </t>
  </si>
  <si>
    <t>не смотри на меня твоя девушка ревнует</t>
  </si>
  <si>
    <t xml:space="preserve">изменилась </t>
  </si>
  <si>
    <t xml:space="preserve"> the more you speak to me about goodness the better i become </t>
  </si>
  <si>
    <t>15 ноя в 16:12</t>
  </si>
  <si>
    <t xml:space="preserve"> ойланып қарасам мен жақсы көрген адамдардың ешқайсысы мені жақсы көрмеген екен </t>
  </si>
  <si>
    <t>10 ноя в 0:49</t>
  </si>
  <si>
    <t xml:space="preserve">мен шынайы мейірімді қарапайымдымын показать полностью </t>
  </si>
  <si>
    <t xml:space="preserve">есіңде болсын өз қабырғаңа ала кет </t>
  </si>
  <si>
    <t xml:space="preserve">егерде бiреудi қатты жақсы көрiп бiрге болуды қаласаң дұға тiлеп аллахтан сұра өйткенi пенденiң жүрегiне сезiм мен жылуды орната алатын тек аллах қана </t>
  </si>
  <si>
    <t xml:space="preserve">аллаһ тағаланың көркем есімдері 1 ar rahman қайырымды 2 ar rahim рақымды 3 al malik патша 4 al quddus қасиетті показать полностью </t>
  </si>
  <si>
    <t>мусылмандар лайк</t>
  </si>
  <si>
    <t>8 ноя в 0:40</t>
  </si>
  <si>
    <t xml:space="preserve">друзья конкурс будет 2 победителя каждый получит по 500 условия простые 1 выложить трек миг себе на стену в вк 2 быть подписанным на эту группу lapier dios результаты будут 01 11 2019 в 22 00 поехали в чарты </t>
  </si>
  <si>
    <t xml:space="preserve">armycash лучший сайт с кейсами за последнюю тысячу лет не веришь зайди и проверь сам дарим бонус рублей за регистрацию на них можно открыть любой кейс как при игре на настоящие деньги быстрая авторизация в один клик через vk показать полностью </t>
  </si>
  <si>
    <t xml:space="preserve"> друзья мы запускаем конкурс на бесплатные кейсы условия простые 1 зарегистрироваться на сайте 2 репостнуть эту запись себе на страницу готово теперь вы можете каждый день открывать по одному бесплатному кейсу вот ссылка на кейс https bangcash pro case id 1 удачи </t>
  </si>
  <si>
    <t xml:space="preserve"> miami </t>
  </si>
  <si>
    <t xml:space="preserve">это про меня </t>
  </si>
  <si>
    <t>срочные новости</t>
  </si>
  <si>
    <t>https vk com club175467489</t>
  </si>
  <si>
    <t xml:space="preserve">мою стену защищает алекс а чего добился ты </t>
  </si>
  <si>
    <t xml:space="preserve"> gallery policeinc плейлисты в комментарии 3</t>
  </si>
  <si>
    <t>19 окт в 21:55</t>
  </si>
  <si>
    <t xml:space="preserve"> photo police life</t>
  </si>
  <si>
    <t xml:space="preserve"> никогда не говорите люблю если не любите никогда </t>
  </si>
  <si>
    <t>9 мар 2017</t>
  </si>
  <si>
    <t xml:space="preserve">mы ссоpимcя с тeми кого большe всeго не хотим пoтеpять </t>
  </si>
  <si>
    <t xml:space="preserve">братство оно такое </t>
  </si>
  <si>
    <t>11 ноя в 10:54</t>
  </si>
  <si>
    <t xml:space="preserve">аминь </t>
  </si>
  <si>
    <t>20 авг в 0:45</t>
  </si>
  <si>
    <t xml:space="preserve">безумно мило </t>
  </si>
  <si>
    <t>нурлан сабуров о любимой жене</t>
  </si>
  <si>
    <t>c8h11no2 c1oh12n2o c43h66n12o12s2</t>
  </si>
  <si>
    <t>запомните никто не будет любить вас сильнее чем ваша мaмуленькa</t>
  </si>
  <si>
    <t xml:space="preserve">ha случай если вы не знаетe что подарить мне на днюху </t>
  </si>
  <si>
    <t>эдуард</t>
  </si>
  <si>
    <t>20 окт в 19:26</t>
  </si>
  <si>
    <t xml:space="preserve">чем выше человек по степени развития тем больше он закрывает своё тело одеждой так как понимает что не оно должно привлекать внимание а душа и интеллект внутренняя духовная красота которые и являют те высшие основы к которым должен стремиться каждый </t>
  </si>
  <si>
    <t>29 июн в 19:31</t>
  </si>
  <si>
    <t>женщины нашей планеты прекрасны</t>
  </si>
  <si>
    <t xml:space="preserve"> как быстро мы привыкаем к людям и как быстро мы их теряем</t>
  </si>
  <si>
    <t xml:space="preserve">нельзя сейчас к людям со всей душой не ценят </t>
  </si>
  <si>
    <t xml:space="preserve"> ggg </t>
  </si>
  <si>
    <t xml:space="preserve">мама eдинствeнный чeловeк который ставит твоё фото на профиль в what s app </t>
  </si>
  <si>
    <t xml:space="preserve">если мы с тобой общаемся мне нужно знать что значит мы xочешь дружить со мной cкажи мне и я буду относиться к тебе как к настоящему другу oбщаешься с кем то ещё дай мне знать и я не буду прекращать с кем либо общаться ради тебя общаешься только со мной если сообщишь мне об этом это будет взаимно я тебе нравлюсь cкажи мне это hе чувствуешь этого скажи мне и мы прекратим общение я не собираюсь испытывать какие то ложные чувства к человеку который в итоге меня кинет и не буду идти за кем то если не хочу того же чего хочет он </t>
  </si>
  <si>
    <t>2 мая в 0:34</t>
  </si>
  <si>
    <t xml:space="preserve"> это так пpocто черт возьми </t>
  </si>
  <si>
    <t xml:space="preserve">нам обязательно нужно научиться чувствовать настроение других неважно кто с тобой рядом любимый человек мама друг сослуживец или даже случайный попутчик никогда не стоит сразу же вываливать на него свои эмоции будь то радость печаль или раздражение нельзя вот так с бухты барахты вторгаться в чужой мир ведь заходя в храм музей библиотеку или театр мы обычно всегда сдерживаемся и начинаем говорить вполголоса что бы ни происходило у нас внутри мир другого человека это тоже храм и к нему нужно относиться с не меньшим уважением олег рой тайный шифр художника </t>
  </si>
  <si>
    <t xml:space="preserve">я всегда разрываюсь между будь добра со всеми и к черту всех ты им ничего не должна </t>
  </si>
  <si>
    <t>самую большую душевную боль нам доставляют наши собственные иллюзии фантазии и мечты лорд пречер</t>
  </si>
  <si>
    <t xml:space="preserve">знаешь будь готова к тому что можешь остаться одна никогда нельзя недооценивать себя и свою ценность все равно в итоге именно ты будешь с собой всегда и надо позаботиться о том чтобы было с чем пить вино наедине с собой с гордостью за себя со смехом из за своих забавных чудачеств с удовлетворением от того как ты жила живешь мужчина самый любимый самый желанный может изменить или измениться друзей поглощают личные дела жизни расходятся работа высасывает все силы родители устают и занимаются своими жизнями становятся медленней и часто не успевают за тобой дети вырастают улетают по разным странaм кружатся в вихре новых впечатлений а ты остаешься наполняй себя впечатлениями наполняй свою жизнь новым интересным захватывающим и помни о том что люди которые рядом с тобой должны дополнять тебя делать лучше но никак не рвать от тебя куски трепать тебе душу и угнетать </t>
  </si>
  <si>
    <t xml:space="preserve">𝕃𝕠𝕧𝕖 𝕪𝕠𝕦𝕣𝕤𝕖𝕝𝕗 </t>
  </si>
  <si>
    <t xml:space="preserve">cats drums rock n roll </t>
  </si>
  <si>
    <t>25 мар в 15:39</t>
  </si>
  <si>
    <t xml:space="preserve">окей пускай кто нибудь попробует сказать что женщины ничего не сделали и это всего лишь малая часть давайте ещё учтём тот факт что до начала внедрения в общество феминизма нельзя было присваивать себе изобретения только если в сотрудничестве с мужчиной если берём ещё более ранние времена то за ум красоту и таланты не говоря уже об открытиях можно было сгореть на костре </t>
  </si>
  <si>
    <t>источник текста ellegirl</t>
  </si>
  <si>
    <t>fuck this is horribly</t>
  </si>
  <si>
    <t xml:space="preserve">на западе набирает популярность новый социальный проект почему вы не сообщили данная акция призвана помочь девушкам и парням пострадавшим от насилия решиться на донос на своего насильника </t>
  </si>
  <si>
    <t xml:space="preserve"> господи как я рада с ним ещё не всё потеряно </t>
  </si>
  <si>
    <t xml:space="preserve">президент казахстана касым жомарт токаев запретил строить курорт на территории урочища кок жайляу об этом он заявил на совещании по социально экономическому развитию алматы я запрещаю строительство курорта кок жайляу не надо я против тем более что именитые экологи об этом говорят сказал президент он также назвал вопиющими факты вырубки яблоневых садов в алматы показать полностью </t>
  </si>
  <si>
    <t>остановите слёзки</t>
  </si>
  <si>
    <t>пойду ходить по кустам может ко мне тоже прицепится</t>
  </si>
  <si>
    <t>кoгда хoдил по куcтам и к нoге пpицепилась котлючкa</t>
  </si>
  <si>
    <t xml:space="preserve">очень люблю эту песню невероятная лирика жаль что она так считает </t>
  </si>
  <si>
    <t xml:space="preserve"> вы когда нибудь оглядывались назад на те вещи которые писали и говорили чем чёрт возьми я думала лана на последнем концерте об композиции ultraviolence </t>
  </si>
  <si>
    <t>самый прекрасный период моей жизни снова fell in love with the longhaired alien</t>
  </si>
  <si>
    <t xml:space="preserve">сегодня ровно месяц со дня которого я так боялась всю свою жизнь мой маленький мальчик сладкий котёночек братик и просто смысл жизни спит уже целый месяц многовато не правда ли но пусть отдыхает он хорошо потрудился я люблю тебя газик люблю каждой частичкой своей души жаль только теперь не смогу сказать тебе этого самое приятное во всём дне было когда я просыпалась а в моих ногах эта сладость а помнишь наши ночные и утренние разговоры да ты из всех слов понимал только слова пойдём сметанка или пакетик но этого было достаточно чтобы нам обоим было хорошо друг с другом до сих пор гордо всем показываю шрамы от царапинок которые оставил мой кось иногда я представляла себе как газ уходит и тут уже нельзя было остановить реку из слёз а когда всё это произошло мы не поняли у всех была истерика отрицание непонимание а сейчас просто тяжело просто что происходит дома так пусто я безумно скучаю и буду скучать всю жизнь стараюсь найти в каждом котике следующего обладателя алюминиевой шляпки но ты неповторим она только твоя сладких снов мой малыш самый красивый котёнок мы тебя любим </t>
  </si>
  <si>
    <t xml:space="preserve">все смотрят на неё и молча матерят потому что она рядом со мной </t>
  </si>
  <si>
    <t>12 ноя в 21:44</t>
  </si>
  <si>
    <t xml:space="preserve">моя королева моя мама </t>
  </si>
  <si>
    <t>27 июн 2017</t>
  </si>
  <si>
    <t xml:space="preserve"> посиделки у костра которых не было </t>
  </si>
  <si>
    <t>14 сен 2018</t>
  </si>
  <si>
    <t xml:space="preserve">состояние </t>
  </si>
  <si>
    <t xml:space="preserve">фотопроект о трудностях взросления и самоопределения </t>
  </si>
  <si>
    <t xml:space="preserve"> нy и что вaм cыгpaть нoрмально пoгнaли </t>
  </si>
  <si>
    <t>удалю эту запись со своей страницы когда мне подарят это чудо</t>
  </si>
  <si>
    <t>иногда мы строим стены для того чтобы посмотреть кому важно их сломать джим керри</t>
  </si>
  <si>
    <t xml:space="preserve"> let this hell be our heaven</t>
  </si>
  <si>
    <t>13 апр в 18:08</t>
  </si>
  <si>
    <t xml:space="preserve"> u r my dream</t>
  </si>
  <si>
    <t xml:space="preserve"> cause i m a bitter fuck </t>
  </si>
  <si>
    <t>уезжая отсюда возьми меня с собой</t>
  </si>
  <si>
    <t xml:space="preserve">моногородок в платье серого сукна </t>
  </si>
  <si>
    <t>моя мама говорит что я отпетый тунеядец</t>
  </si>
  <si>
    <t xml:space="preserve">провожать сентябрь мы будем не менее музыкально чем встретили на сцене lenore pub бишкек караганда и алматы антитентура караганда https vk com antitentura the ravenmockers алматы https vk com raven mockers pishpek city бишкек pishpek city band показать полностью </t>
  </si>
  <si>
    <t>18 сен в 16:48</t>
  </si>
  <si>
    <t xml:space="preserve">антитентура на связи на сцене lenore pub бишкек караганда и алматы антитентура караганда the ravenmockers алматы the ravenmockers pishpek city бишкек pishpek city band показать полностью </t>
  </si>
  <si>
    <t>антитентура йокнапатофа акустик лайв разрез 24 08 19 камера александра пауль</t>
  </si>
  <si>
    <t>model cookarachapants ph appleryaskov</t>
  </si>
  <si>
    <t xml:space="preserve">asia at night in double expositions ph hyperion ivanovich appleryaskov показать полностью </t>
  </si>
  <si>
    <t>хуй1 хуй2</t>
  </si>
  <si>
    <t>15 ноя в 0:51</t>
  </si>
  <si>
    <t xml:space="preserve"> вот и все мы же гордые </t>
  </si>
  <si>
    <t>9 ноя в 11:45</t>
  </si>
  <si>
    <t>you look beautiful in front of mе</t>
  </si>
  <si>
    <t>22 окт в 22:44</t>
  </si>
  <si>
    <t xml:space="preserve">some memories will always make you smail </t>
  </si>
  <si>
    <t xml:space="preserve">to me you are perfect </t>
  </si>
  <si>
    <t>when i think about u my heart goes</t>
  </si>
  <si>
    <t xml:space="preserve">i love you with all my heart </t>
  </si>
  <si>
    <t xml:space="preserve">i just want to be with you </t>
  </si>
  <si>
    <t xml:space="preserve">дайте ходу пароходу поднимите паруса дайте мальчику свободу за красивые глаза </t>
  </si>
  <si>
    <t>10 ноя в 0:48</t>
  </si>
  <si>
    <t xml:space="preserve"> такая нежная как хуета подснежная</t>
  </si>
  <si>
    <t xml:space="preserve"> продолжай меня игнорировать в нужный мoмент я сделаю также </t>
  </si>
  <si>
    <t xml:space="preserve">если начнешь скучать по мне вспомни как больно я делала тебе </t>
  </si>
  <si>
    <t xml:space="preserve">я дико извиняюсь что так и не исчезаю из твоей головы </t>
  </si>
  <si>
    <t xml:space="preserve">пока ты спишь время идет пока ты ешь время идет пока ты едешь в транспорте время идет пока ты думаешь как заработать деньги время идет пока ты болтаешь по телефону время идет год как месяц месяц как неделя неделя как час час как минута минута как вспышка это значит твое время истекает и никогда не вернется основная валюта нашей жизни это время показать полностью </t>
  </si>
  <si>
    <t xml:space="preserve">счастье не надо искать нужно быть счастливым </t>
  </si>
  <si>
    <t>я всегда буду забыв о гордости писать и звонить первой только тому парню который в ответ скажет спасибо тебе большое что переживаешь сестричка</t>
  </si>
  <si>
    <t xml:space="preserve">глаза полные чувств </t>
  </si>
  <si>
    <t xml:space="preserve">удалю когда придёт мой автобус </t>
  </si>
  <si>
    <t xml:space="preserve"> я удалю этoт пост </t>
  </si>
  <si>
    <t xml:space="preserve">у вaс нeт шaнсoв рaсстрoить мeня вы нe нaстoлькo мнoгo знaчитe </t>
  </si>
  <si>
    <t>кейде біз өзімізге тым қатал боламыз жасағымыз келетін нәрсені жасамаймыз боянғымыз келеді боянбаймыз айналаңа мән бермей қалай болса солай жүргіміз келеді жүре алмаймыз есейіп кетсекте барып сырғанаққа сырғанағымыз келеді ұялғаннан істей алмаймыз сабақты бір күн оқымай барғымыз келеді олай істей алмаймыз бізден бірнәрсе сұрағанда жоқ деп айтқымыз келеді айта алмаймыз біз ештеңені өз еркімізбен жаса алмаймыз себебі біз қорқамыз осылайша өмірде өте береді</t>
  </si>
  <si>
    <t>вчера в 17:50</t>
  </si>
  <si>
    <t xml:space="preserve">көшеде қоңыр күз қоңыр күз көңілсіз </t>
  </si>
  <si>
    <t xml:space="preserve">түнде жатып алып қиялдағанға не жетсін </t>
  </si>
  <si>
    <t xml:space="preserve">есть предположение согласно которому после смерти мозг работает ещё 7 минут и за 7 минут вы переживаете всю жизнь снова как во сне потому что во сне время растягивается в таком случае вдруг вы сейчас в этих семи минутах откуда вы знаете живы вы или переживаете старые воспоминания </t>
  </si>
  <si>
    <t>өмірді жақсы көр әлемді жақсы көр өзіңді жақсы көр</t>
  </si>
  <si>
    <t xml:space="preserve">симпатия это когда нравится внешность влюблённость когда нравится характер и внешность а любовь это когда нравится в человеке всё даже его недостатки </t>
  </si>
  <si>
    <t xml:space="preserve">я никогда не считала себя слабой если бы я была слабой я бы не справилась с тем что пережила </t>
  </si>
  <si>
    <t>16 мая 2018</t>
  </si>
  <si>
    <t xml:space="preserve">ты должен видеть разницу между теми кто говорит с тобой в своё свободное время и теми кто освобождает время чтобы поговорить с тобой </t>
  </si>
  <si>
    <t xml:space="preserve"> за минуты счастья мы платим месяцами боли </t>
  </si>
  <si>
    <t>один билет в 4 й месяц лета пожалуйста</t>
  </si>
  <si>
    <t xml:space="preserve"> если когда нибудь увидите у меня статус люблю знайте меня взломали </t>
  </si>
  <si>
    <t xml:space="preserve">не вaжно с кем ты приводишь время шутишь смеешься главное о ком ты думаешь закрывая глаза </t>
  </si>
  <si>
    <t xml:space="preserve">и снова перепады настроения и снова слезы плачу и скучаю </t>
  </si>
  <si>
    <t xml:space="preserve">самое большое счастье чувствовать что тебя любят не знать а чувствовать </t>
  </si>
  <si>
    <t>23 сен 2017</t>
  </si>
  <si>
    <t xml:space="preserve">өмірдің сынақтарынан қанша қиналсамда ертеңгі күніме үмітпен қараймын </t>
  </si>
  <si>
    <t xml:space="preserve">шынайы әрі мәңгілік болғанын қалаймын </t>
  </si>
  <si>
    <t xml:space="preserve">мені басқа жұлдыздар қызықтырмайды өйткені менің өз жұлдызым бар </t>
  </si>
  <si>
    <t xml:space="preserve">ты думаешь что видел её обнаженной потому что она сняла с себя всю одежду ты целовал её в губы ты забрался внутрь неё как ты думаешь этого достаточно чтобы знать и любить кого то расскажи мне о её кошмарах тех которые заставляют её подёргиваться рядом с тобой пока ты храпишь не обращая на это внимания показать полностью </t>
  </si>
  <si>
    <t>29 авг 2018</t>
  </si>
  <si>
    <t xml:space="preserve">есть гордость и принципы которые делают наш взгляд строже походку уверенней а сердце холоднее </t>
  </si>
  <si>
    <t xml:space="preserve">когда ты ничья тебе принадлежит весь мир </t>
  </si>
  <si>
    <t xml:space="preserve"> из женщин вышли бы мужчины куда лучше чем мы имеем сейчас терри пратчетт творцы заклинаний </t>
  </si>
  <si>
    <t xml:space="preserve">не пожалеете о прочтении сегодня я ошиблась номером и нечаянно послала моему отцу сообщение я тебя люблю предназначенное моему мужу через несколько минут в ответ пришло сообщение я тебя тоже люблю папа это было очень трогательно мы с ним так редко говорим друг другу подобные слова показать полностью </t>
  </si>
  <si>
    <t xml:space="preserve">бесит когда не можешь сжигать людей взглядом </t>
  </si>
  <si>
    <t>вот и дождались</t>
  </si>
  <si>
    <t>7 ноя в 0:54</t>
  </si>
  <si>
    <t xml:space="preserve">morgenshtern до того как стал известен а вот и дебютный альбом а за его репост разыгрываем цепь за 250 000 рублей если че слушать целиком 13 треков https vk cc 8yctjr показать полностью </t>
  </si>
  <si>
    <t>месяц до сентября</t>
  </si>
  <si>
    <t>сон для лохов разрыв сердца для поцанов</t>
  </si>
  <si>
    <t xml:space="preserve">алматы қаласы балқаш ауданы бақанас ауылы бақанас бұл балқаш ауданының ең танымал аударының бірі бақанас бұл жалайырлар бақанас бұл екі дос екі мектепке бөлінседе достықтары бөлінбеген бақанас бұл ешқашан бір бірін бөліп жармаған показать полностью </t>
  </si>
  <si>
    <t>30 июл в 23:13</t>
  </si>
  <si>
    <t xml:space="preserve">кейде біреуге ішімдегі бар мұңымды сырымды айтып құшақтап қатты жылағым келеді бірақ жанымда түсінетін жан бар ма деп қайтадан бәрін ішімде сақтаймын </t>
  </si>
  <si>
    <t xml:space="preserve">мен өте қатты қызғаншақпын егер мен бір адаммен сөйлессем оның тек менімен ғана сөйлескенін қалап тұрамын және менен басқаға көңіл бөлгенін қаламаймын </t>
  </si>
  <si>
    <t xml:space="preserve">я это девушка которая ни дня не может прожить без музыки </t>
  </si>
  <si>
    <t xml:space="preserve">қуанышымды да қайғымды да бөлісетін тек музыка </t>
  </si>
  <si>
    <t>обнять спасти</t>
  </si>
  <si>
    <t>вчера в 14:09</t>
  </si>
  <si>
    <t>5</t>
  </si>
  <si>
    <t>выбираем</t>
  </si>
  <si>
    <t>хотите отрывок из новой песни давайте наберем 100 подписчиков люблю всех моих слушателей</t>
  </si>
  <si>
    <t xml:space="preserve">твой самурай разобьёт тебе сердце </t>
  </si>
  <si>
    <t xml:space="preserve">вокруг меня столько лиц но все они пустые </t>
  </si>
  <si>
    <t xml:space="preserve">без красивого лица увы никому не важно какая у вас душа </t>
  </si>
  <si>
    <t xml:space="preserve">прости но мы наверно не знакомы </t>
  </si>
  <si>
    <t>10 янв в 21:11</t>
  </si>
  <si>
    <t>хочу стики</t>
  </si>
  <si>
    <t xml:space="preserve">izdat тrap столица в поддержку клипа конкурс на три стикер пака трём людям лол деффолтные правила 1 быть подписанным на группу 2 репост клипа и трека результаты 16 ноября или пока под записью не будет 200 комментов и 30 репостов тип лол </t>
  </si>
  <si>
    <t xml:space="preserve"> люди которые призваны быть в вашей жизни рядом с вами всегда будут словно притяжением возвращаться обратно к вам независимо от того насколько далеко они блуждают от вас </t>
  </si>
  <si>
    <t>30 авг в 13:57</t>
  </si>
  <si>
    <t xml:space="preserve">аіtatyn s ozderimde ma n kalmady senesinbe </t>
  </si>
  <si>
    <t xml:space="preserve">слушайте мои трэки и каверы в плейлисте milash lil babe эй малыш milash no limits все возможно milash like lambo milash devil но ее вы знаете </t>
  </si>
  <si>
    <t>7 ноя в 2:47</t>
  </si>
  <si>
    <t xml:space="preserve">банда заправляемся топчиком </t>
  </si>
  <si>
    <t xml:space="preserve">музыка для пошленьких </t>
  </si>
  <si>
    <t>ночь музыка кайф</t>
  </si>
  <si>
    <t xml:space="preserve">вас пригласили в action rpg blade reborn на ios пожалуйста перейдите по ссылке </t>
  </si>
  <si>
    <t xml:space="preserve">day or night </t>
  </si>
  <si>
    <t>12 июл в 10:13</t>
  </si>
  <si>
    <t xml:space="preserve">мой сарказм достиг того уровня когда даже я не знаю шучу я или нет </t>
  </si>
  <si>
    <t xml:space="preserve">я блин почему я постоянно такой уставший я в 3 утра </t>
  </si>
  <si>
    <t>plz no racism enter 고마워</t>
  </si>
  <si>
    <t>упс</t>
  </si>
  <si>
    <t xml:space="preserve">k ki kim kim n kim na показать полностью </t>
  </si>
  <si>
    <t xml:space="preserve">я и мoя пocлeдняя клeтка мoзгa beautiful sadness </t>
  </si>
  <si>
    <t xml:space="preserve"> мы погружаемся в любовь с головой но так или иначе возвращаемся </t>
  </si>
  <si>
    <t>20 июн 2017</t>
  </si>
  <si>
    <t>байлық мұрат емес жоқтық ұят емес қазыбек би</t>
  </si>
  <si>
    <t>25 мая 2018</t>
  </si>
  <si>
    <t xml:space="preserve">жду 18 ти лeтиe тoлькo из зa вoдитeльских прaв </t>
  </si>
  <si>
    <t>без лишних слов</t>
  </si>
  <si>
    <t xml:space="preserve"> всё вернётся бумерангом помни </t>
  </si>
  <si>
    <t xml:space="preserve">со смыслом </t>
  </si>
  <si>
    <t xml:space="preserve">успех в жизни не зависит от оценок в школе </t>
  </si>
  <si>
    <t>удалю когда найду парня</t>
  </si>
  <si>
    <t>26 июн в 22:07</t>
  </si>
  <si>
    <t xml:space="preserve">жизнь невероятно скучна так что хулиганьте господа хулиганьте </t>
  </si>
  <si>
    <t>5 мар 2016</t>
  </si>
  <si>
    <t xml:space="preserve">и если вы снова хотите безумия зовите меня </t>
  </si>
  <si>
    <t>rzb</t>
  </si>
  <si>
    <t>боже как же жизненно</t>
  </si>
  <si>
    <t xml:space="preserve">идеальный </t>
  </si>
  <si>
    <t>я просил бога чтоб он избавил меня от врагов но постепенно мои друзья стали исчезать вот так вот</t>
  </si>
  <si>
    <t>10 ноя в 17:54</t>
  </si>
  <si>
    <t xml:space="preserve">ну мама говорит что любовь как автобус всегда придёт следующий если подождать виноваты звёзды </t>
  </si>
  <si>
    <t xml:space="preserve">человек без цели подобен судну без руля он лишь дрейфует но не движется вперед </t>
  </si>
  <si>
    <t xml:space="preserve">будьте верны своему выбору </t>
  </si>
  <si>
    <t xml:space="preserve">не ищите во мне поддержки я отрицательный персонаж vɪɴсᴇɴт </t>
  </si>
  <si>
    <t>https vk com id322846578 фейк</t>
  </si>
  <si>
    <t>5 янв в 21:12</t>
  </si>
  <si>
    <t xml:space="preserve">с людьми по хорошему нельзя они от этого наглеют </t>
  </si>
  <si>
    <t xml:space="preserve">она весь мир для меня она моя жизнь она моя мама </t>
  </si>
  <si>
    <t xml:space="preserve">есть такие люди которые всегда будут рядом это родители </t>
  </si>
  <si>
    <t xml:space="preserve">как бы больно вы мне не сделали знайте что я всегда подам вам руку помощи в трудный для вас момент ведь я не вы </t>
  </si>
  <si>
    <t>2 авг 2015</t>
  </si>
  <si>
    <t xml:space="preserve">я же никого никогда не ценил я же никогда никем не был любим </t>
  </si>
  <si>
    <t>мяу</t>
  </si>
  <si>
    <t xml:space="preserve">давайте творить добро вместе </t>
  </si>
  <si>
    <t xml:space="preserve">как будто их слова могли повлиять на мои чувства будто они думали что чем больше кидают мне в лицо это ужасное я люблю тебя тем быстрее это станет взаимно нет я никого не любила </t>
  </si>
  <si>
    <t>sary qyz</t>
  </si>
  <si>
    <t>20 июл в 3:21</t>
  </si>
  <si>
    <t>жeнщины не cлабый пол cлабый пoл это гнилые дoски</t>
  </si>
  <si>
    <t xml:space="preserve">я и куча моих будильников с утра </t>
  </si>
  <si>
    <t xml:space="preserve">hикогдa нe мeняй ceбя ради дpyгиx </t>
  </si>
  <si>
    <t xml:space="preserve"> если бы я была в мультфильме </t>
  </si>
  <si>
    <t>кoгда любoвь</t>
  </si>
  <si>
    <t xml:space="preserve">каким бы ты не был все равно я тебя люблю </t>
  </si>
  <si>
    <t>квaртирa для мoлoдoй пaры 55 кв м aвтoр прoeктa oльгa крысoвa</t>
  </si>
  <si>
    <t>неееет</t>
  </si>
  <si>
    <t xml:space="preserve">голубые попугаи из мyльтфильма рио oфициaльнo признаны вымepшим видoм </t>
  </si>
  <si>
    <t xml:space="preserve">так выглядит человек после удара молнии </t>
  </si>
  <si>
    <t xml:space="preserve">когда любят берегут </t>
  </si>
  <si>
    <t>1 ноя в 14:43</t>
  </si>
  <si>
    <t xml:space="preserve">ты наивнo полагал что кто то тебя поймет считал что возникнет человек которому будет до тебя хоть какое то дело но с истечением времени ты приходишь к легкому выводу ты один это ничем не исправить да все вокруг эгоисты и они так боятся проявить нежность особенно когда ты только этого и ждешь ведь всего то тебе не хватает только понимания и капельки нежности что еще нужно каждому из нас ничего больше вот только запомни одно тогда ты станешь счастлив никому тебя не нужно и перестань уже цепляться </t>
  </si>
  <si>
    <t xml:space="preserve"> вечно улыбчивая вечно убитая </t>
  </si>
  <si>
    <t xml:space="preserve">всё чего я хочу чтобы кто то остался со мной рядом не смотря на то как сложно быть со мной </t>
  </si>
  <si>
    <t xml:space="preserve">а ведь кто то полюбит все что ты в себе ненавидишь </t>
  </si>
  <si>
    <t xml:space="preserve">my love </t>
  </si>
  <si>
    <t>6 апр 2018</t>
  </si>
  <si>
    <t xml:space="preserve"> если ты никогда не попытаешься ты никогда не узнаешь измени жизнь и будь счастлив </t>
  </si>
  <si>
    <t xml:space="preserve">каждая песня потрясла мир разрушала и по кусочкам собирала этот фандом </t>
  </si>
  <si>
    <t>ты думаешь ты уникален пока тебе не приходится выбирать логин</t>
  </si>
  <si>
    <t xml:space="preserve">хочу отрастить настолько огромные мешки под глазами чтобы можно было надуть их как два воздушных шара и съебать с этой планеты </t>
  </si>
  <si>
    <t>14 авг в 10:34</t>
  </si>
  <si>
    <t xml:space="preserve"> ничто не длится вечно </t>
  </si>
  <si>
    <t>true</t>
  </si>
  <si>
    <t>15 ноя в 14:52</t>
  </si>
  <si>
    <t>2017</t>
  </si>
  <si>
    <t xml:space="preserve">вам когда нибудь становилось ужасно противно от самих себя вы как будто не могли поверить в то что вы настолько тупые и безмозглые и это так угнетает потому что вы продолжаете повторять себе что у вас все получится в следующий раз но потом наступает этот следующий раз и происходит все то же самое так что все заканчивается вот такой вот заурядной закономерностью </t>
  </si>
  <si>
    <t xml:space="preserve">постоянные сборы которые длятся 3 4 часа что бы услышать это заветные 3 слова я не смогу и ты сидишь в нервах ищешь щель куда пропихнуться а пропихнуться не получается и ты еще больше нервничаешь и такой а зочем мне жыт </t>
  </si>
  <si>
    <t xml:space="preserve">вчера была годовщина дебютного альбома unkown memory от yung lean 23 сентября 2014 юнатан выпустил релиз который получился весьма успешной визиткой исполнителя с удовольствием переслушаем этот шедевр ещё раз </t>
  </si>
  <si>
    <t xml:space="preserve">хайдеггер описывает dasein как мыслящее присутствие предшествующее построению вторичных онтологий на основании строго различающего и четко иерархизированного сознания философия хайдеггера во многом и есть проект такой организации мысли которая не отрывалась бы от непосредственного экзистирования человеческого существа </t>
  </si>
  <si>
    <t xml:space="preserve"> некоторые женщины выбирают гнаться за мужчинами а другие выбирают следовать за мечтами если вы не знаете по какому пути пойти просто помните что карьера не проснётся однажды утром и не скажет что больше вас не любит </t>
  </si>
  <si>
    <t>9 окт в 21:13</t>
  </si>
  <si>
    <t>everybody s everything сегодня 15 ноября на вторую годовщину смерти гаса состоялся выход нового посмертного альбома everybody s everything всё для всех в альбоме представлена коллекция новых и ранее не издававшихся треков со времён 2013 2014 года также в этот альбом входят ранее опубликованые треки такие как cobain и walk away as the door slams с микстейпа hellboy и witchblades с мини альбомa castles ii и все три трека с мини альбома goth angel sinner</t>
  </si>
  <si>
    <t xml:space="preserve">но пора бы уже понять что это чертово дерьмо ничего не заслуживает не заслуживает тебя и всё что ты делаешь морочить голову не круто окей </t>
  </si>
  <si>
    <t>ааааааа я же ее только прочитала вы что так быстро</t>
  </si>
  <si>
    <t>премьера фильма пусть идёт снег уже сегодня фильм расскажет о том как на городок грейстаун обрушивается снежный буран прямо в канун рождества город стоит но не для группы старшеклассников которым внезапный природный катаклизм поможет найти любовь и проверить дружбу на прочность letitsnow netflix</t>
  </si>
  <si>
    <t>when увидела цену на фламинго</t>
  </si>
  <si>
    <t xml:space="preserve">просто прочтите это </t>
  </si>
  <si>
    <t>done</t>
  </si>
  <si>
    <t>я же не буду наступать на те же грабли</t>
  </si>
  <si>
    <t xml:space="preserve">я люблю небо там много хороших людей </t>
  </si>
  <si>
    <t>26 сен 2018</t>
  </si>
  <si>
    <t xml:space="preserve"> махаббат не деп кішкентай баладан сұрадым кеше мен қызға күртеше бердім ол киді бірақ жылулық маған сезілді деп жауап берді </t>
  </si>
  <si>
    <t xml:space="preserve">совру если скажу что среди нас есть те на кого не повлиял бы инстаграм мы подстраиваем свою жизнь под тенденции соцсети чаще покупаем одежду ведь в одном и том же фотографироваться как то не очень мы едим приторную или безвкусную еду в инстаграмных кафе потому что это красиво показать полностью </t>
  </si>
  <si>
    <t xml:space="preserve">целься в луну даже если промахнешься все равно останешься среди звезд сесилия ахерн p s я люблю тебя </t>
  </si>
  <si>
    <t>жаным</t>
  </si>
  <si>
    <t xml:space="preserve">архив моя бопешка асыл </t>
  </si>
  <si>
    <t xml:space="preserve">я все ещё не могу понять зачем бог всё это создал даже если кто то в бога не верит смысл тот же зачем всё это появилось ведь у всего на свете абсолютно у всего есть своя причина и зачем нам была дана жизнь которая потом заканчивается мы рождаемся ходим в школу встречаем друзей влюбляемся поступаем в университет пытаемся заработать денег разбогатеть найти своё место в жизни чего то добиться оставить потомство а всё ради чего чтобы в один день нас просто не стало навсегда что это всё было тогда </t>
  </si>
  <si>
    <t xml:space="preserve"> цeните людeй пoкa oни pядoм </t>
  </si>
  <si>
    <t>я не знаю ничeго с полнoй увереннoстью но рассматривание звёзд заставляет меня мечтать винсент ван гог</t>
  </si>
  <si>
    <t>вот вам мотивация на целый год</t>
  </si>
  <si>
    <t>12 янв 2018</t>
  </si>
  <si>
    <t xml:space="preserve">не хочется с утра на работу открой журнал форбс и найди там свою фамилию не нашел пи дуй на работу </t>
  </si>
  <si>
    <t xml:space="preserve">я хочу чтобы история нашей любви бегала по дому очень хочу </t>
  </si>
  <si>
    <t>она ребенок которого я не дам в обиду муж</t>
  </si>
  <si>
    <t xml:space="preserve">баринен де сен сулу </t>
  </si>
  <si>
    <t xml:space="preserve">то во что ты веришь становится твоим миром ричард матесон куда приводят мечты </t>
  </si>
  <si>
    <t>ничто не может уничтожить любовь если любовь есть то она будет расти ошо</t>
  </si>
  <si>
    <t xml:space="preserve">я твое тело и я обращаюсь к тебе я выгляжу так как ты думаешь обо мне пожалуйста думай обо мне что я красивое и буду таковым когда ты думаешь о болезнях и пытаешься выискивать их во мне мне приходиться подстраиваться под твои мысли и я начинаю болеть показать полностью </t>
  </si>
  <si>
    <t xml:space="preserve">всем добра от братишки каната </t>
  </si>
  <si>
    <t xml:space="preserve">чувствую </t>
  </si>
  <si>
    <t xml:space="preserve">лучше быть последним в списке миллиардеров чем первым в списке лучших работников месяца </t>
  </si>
  <si>
    <t>а знаешь я соскучился</t>
  </si>
  <si>
    <t>вчера в 9:27</t>
  </si>
  <si>
    <t xml:space="preserve">ну как там у вас дела </t>
  </si>
  <si>
    <t>какой то пидор взломал меня и изменил фамилию и удалил нахуй всех друзей и фото этот пидор просто меня заебал так что в ближайшее время я перейду в другой вк а этот вк удалю нахуй</t>
  </si>
  <si>
    <t xml:space="preserve"> на всю жизнь пожалуйста </t>
  </si>
  <si>
    <t>27 окт в 1:19</t>
  </si>
  <si>
    <t>лс шық</t>
  </si>
  <si>
    <t>маржан я знаю что ты теряешь чаще всего узнай ответ здесь https vk com love1v a189700406</t>
  </si>
  <si>
    <t>маржан а я знаю что само больше у тебя вызывает панику узнай ответ здесь https vk com love1v a189194614</t>
  </si>
  <si>
    <t xml:space="preserve"> 1 или 2 </t>
  </si>
  <si>
    <t xml:space="preserve">вишневый пирог наслаждение ингредиенты тесто 3 яйца показать полностью </t>
  </si>
  <si>
    <t xml:space="preserve"> жазбайд маған өзіншешка </t>
  </si>
  <si>
    <t>надоели обычные котлеты самое время приготовить эту вкусняшку</t>
  </si>
  <si>
    <t xml:space="preserve">придёт время когда ты решишь что всё кончено это и будет начало </t>
  </si>
  <si>
    <t xml:space="preserve">10 корейских дорам о тонкостях современных взаимоотношенийописание под каждым фото </t>
  </si>
  <si>
    <t xml:space="preserve">1 095 дней и более 100 видеороликов созданных специально для вас спешим поделиться потрясающей новостью youtube канал аватария official перешагнул отметку в 3 невероятных года это событие не может пройти незамеченным ведь мы подготовили для вас восхитительный подарок уже на следующей неделе вы встретитесь с двумя очаровательными девушками которые приоткроют для вас тайную завесу мира где сбываются мечты несравненные художницы аватарии проведут для вас творческий стрим где вы воочию сможете наблюдать как отрисовываются костюмы для ваших игровых персонажей чтобы не пропустить уникальную трансляцию следите за новостями сообщества а так же подписывайтесь на наш канал https www youtube com c avataria но и это еще не все ловите желанный промокод pr 3yearyt только не забудьте сделать репост записи без него увы подарок получить не выйдет </t>
  </si>
  <si>
    <t>вчера в 19:57</t>
  </si>
  <si>
    <t xml:space="preserve">добро пожаловать на мою страничку мой дорогой друг меня зовут азима жармагамбетова я из города павлодар страна казахстан надеюсь мы подружимся и кстати у меня нет канала азимыч </t>
  </si>
  <si>
    <t>2 дек 2017</t>
  </si>
  <si>
    <t xml:space="preserve">ребяяят я туут я буду переодически заходить просто запретили в вк быть азимыч </t>
  </si>
  <si>
    <t xml:space="preserve">а делать ли конкурс азимыч </t>
  </si>
  <si>
    <t>мои поклонники узнай своих поклонников в android приложении https vk cc 6ymywu или в приложении вконтакте vk com app4236781 925</t>
  </si>
  <si>
    <t xml:space="preserve">вот наша лотка 1 лайк 2 репост 3 порядковое число 4 какую лошадь хотите 5 ждать сенпай </t>
  </si>
  <si>
    <t xml:space="preserve">держи азимыч </t>
  </si>
  <si>
    <t xml:space="preserve">кого на базу беру одного азимыч </t>
  </si>
  <si>
    <t xml:space="preserve"> типо заплетание волос азимыч </t>
  </si>
  <si>
    <t xml:space="preserve">ловилка 3 3 азимыч </t>
  </si>
  <si>
    <t xml:space="preserve">ᵐᵒʸᵃ ᵈᵒᵇʳᵒᵗᵃ ᶻᵃᵏᵃⁿᶜʰⁱᵛᵃᵉᵗˢʸᵃ ᵗᵃᵐ ᵍᵈᵉ ᵛᵃˢʰᵃ ⁿᵃᵍˡᵒˢᵗ ᵖᵉʳᵉˢᵗᵘᵖᵃᵉᵗ ᵍʳᵃⁿⁱᶜ ᵘ </t>
  </si>
  <si>
    <t>8 ноя в 15:20</t>
  </si>
  <si>
    <t xml:space="preserve"> y тeбя ecть я пoкa пocлeдняя звeздa в гaлaктикe нe yмpeт y тeбя ecть я 24 09</t>
  </si>
  <si>
    <t xml:space="preserve">ecли xoчeшь знaть caмoe бoльшoe cчacтьe этo чyвcтвoвaть чтo тeбя любят нe знaть a чyвcтвoвaть </t>
  </si>
  <si>
    <t xml:space="preserve">слишком грустная чтобы плакать поэтому она улыбается </t>
  </si>
  <si>
    <t xml:space="preserve">когда ты меня оставил я не искала замен я тебя ждала а знаешь почему потому что я не ты </t>
  </si>
  <si>
    <t>он считал себя богом а она была атеисткой</t>
  </si>
  <si>
    <t>14 ноя в 22:04</t>
  </si>
  <si>
    <t xml:space="preserve">любить нeльзя зaбыть и пycть кaждый caм peшaeт гдe cтaвить зaпятyю </t>
  </si>
  <si>
    <t xml:space="preserve"> у меня губы моей мамы и глаза моего папы на моем лице они по прежнему вместе </t>
  </si>
  <si>
    <t xml:space="preserve">когда мы встретимся я буду обнимать тебя часа два </t>
  </si>
  <si>
    <t xml:space="preserve">она была твоей но ты придурок упустил свой шанс </t>
  </si>
  <si>
    <t>давайте сделаем приятное дорогим нам людям челлендж ты должен на на своей странице выложить 21 можно меньше ников друзей с которыми хочешь общаться вечно и никогда их не бросать кого я упомяну должны сделать такую же запись и если я снова там буду то я не должен это писать аружан rakuko улмира айрин aliyam бекарыс dahanchik мадина амина srrik мико abai дильшат гулайым нурдаулет raiymbek даяна</t>
  </si>
  <si>
    <t>6 окт в 23:35</t>
  </si>
  <si>
    <t xml:space="preserve">да да я жирный хочу ещё линзы </t>
  </si>
  <si>
    <t>insta salta ksm</t>
  </si>
  <si>
    <t>27 авг 2017</t>
  </si>
  <si>
    <t xml:space="preserve">көңіліңді бойыңды мөлдір бұлақтай таза ұста </t>
  </si>
  <si>
    <t xml:space="preserve"> кто мы такие чтобы не прощать друг другу обиды если всевышний прощает нам наши грехи </t>
  </si>
  <si>
    <t xml:space="preserve"> so show me </t>
  </si>
  <si>
    <t>8 фев в 13:22</t>
  </si>
  <si>
    <t xml:space="preserve"> не важно где находится человек рядом или в другом городе он рядом если он в твоём сердце </t>
  </si>
  <si>
    <t xml:space="preserve"> я ycнy a ты пpиcниcь </t>
  </si>
  <si>
    <t xml:space="preserve">если когда нибудь ты пройдешь мимо и скажешь мне привет то я не отвечу тебе ни единого слова просто потому что мне слишком больно говорить это человеку который всегда знал что находится у меня внутри но все равно ушел мне просто противно будет смотреть на то как ты делаешь вид будто бы ничего не произошло будто бы это больше не терзает меня ночью будто бы я обо всем забыла показать полностью </t>
  </si>
  <si>
    <t>11 ноя в 21:06</t>
  </si>
  <si>
    <t xml:space="preserve">ты меня прости да я была не права если бы я могла я бы поменяла нет назад пути тебя я потеряла но время что с тобой я не проиграла показать полностью </t>
  </si>
  <si>
    <t xml:space="preserve">знаете какое самое худшее чувство из всех когда ты на людях жизнерадостная весёлая реально ты не надеваешь маску а наедине с собой плачешь пытаясь подавить крики </t>
  </si>
  <si>
    <t>ривердэйл</t>
  </si>
  <si>
    <t xml:space="preserve">себе ответь только честно </t>
  </si>
  <si>
    <t xml:space="preserve">умей смеяться когда больно умей грустить когда смешно умей казаться равнодушным когда тебе не все равно не говори что мир печален не говори что трудно жить умей средь жизненных развалин бороться верить и любить </t>
  </si>
  <si>
    <t xml:space="preserve"> ηe гoвopитe мнe чтo я плoхaя я вac нe дepжу ηaйдитe лучшe и ухoдитe </t>
  </si>
  <si>
    <t>если б было море пива я б дельфином стал красивым</t>
  </si>
  <si>
    <t>5 ноя в 22:15</t>
  </si>
  <si>
    <t xml:space="preserve"> чего ты хочешь от меня </t>
  </si>
  <si>
    <t>22 окт в 15:30</t>
  </si>
  <si>
    <t xml:space="preserve"> и кто же я для тебя </t>
  </si>
  <si>
    <t xml:space="preserve">хочешь обниму </t>
  </si>
  <si>
    <t xml:space="preserve">кому сказать я тебя люблю </t>
  </si>
  <si>
    <t xml:space="preserve">where is my love </t>
  </si>
  <si>
    <t>oткpою тебе мaленький cекpет kaждый день paз в день делaй себе маленький пoдapок hе планиpуй зapанее не жди егo пpocтo пусть oн cлучaется это мoжeт быть нoвaя рyбaшкa или поcлеoбеденный coн в кaбинете или две чашки xopoшегo гopячегo чернoгo кoфe дэвид линч</t>
  </si>
  <si>
    <t xml:space="preserve"> в ожидании снегопада </t>
  </si>
  <si>
    <t>11 ноя в 17:50</t>
  </si>
  <si>
    <t>знаете что меня напрягает в обнове вк теперь все знают что за хуйню я лайкаю</t>
  </si>
  <si>
    <t>делайте покупки на aliexpress с купонами для новичков эти 1196 для тебя https s click aliexpress com e s18dxzve</t>
  </si>
  <si>
    <t xml:space="preserve">китик бросает курить поддержите своим лайком </t>
  </si>
  <si>
    <t xml:space="preserve">хоть сейчас ты меня не слышишь я люблю тебя </t>
  </si>
  <si>
    <t xml:space="preserve">смотри в твоём дворе проржавели все турники кури пускай проржавеют и легкие </t>
  </si>
  <si>
    <t xml:space="preserve">а мне без разницы кто ты я с детствa без страха </t>
  </si>
  <si>
    <t>11 июн в 16:41</t>
  </si>
  <si>
    <t xml:space="preserve">mы живём в мире где улыбка уже не значит хорошее отношение к тебе где поцелуи совсем не значат чувства где признания не значат любовь где каждый одинок и никто не старается это изменить где слова теряют всякий смысл потому что кругом ложь </t>
  </si>
  <si>
    <t xml:space="preserve">милая милая девочка красивая гордая сильная гордая сильная она моя моя моя моя </t>
  </si>
  <si>
    <t xml:space="preserve">в своих молитвах я просил аллаha уберечь меня от лицемерных людей с того момента я начал терять друзей </t>
  </si>
  <si>
    <t xml:space="preserve"> мы находимся здесь чтобы внести свой вклад в этот мир иначе зачем мы здесь стив джобс </t>
  </si>
  <si>
    <t xml:space="preserve">гений миллиардер плэйбой филантроп </t>
  </si>
  <si>
    <t xml:space="preserve">из за своего характера я всё теряю </t>
  </si>
  <si>
    <t>тяжело это когда плачет человек который всегда всех утешал</t>
  </si>
  <si>
    <t>вчера в 13:52</t>
  </si>
  <si>
    <t xml:space="preserve">так хочется чтобы кто нибудь обнял и сказал эй не бойся я за тебя любого порву </t>
  </si>
  <si>
    <t xml:space="preserve">я была добрая ранимая и наивная спасибо тем кто сделал меня жесткой сильной волевой и хорошо разбирающейся в людях </t>
  </si>
  <si>
    <t xml:space="preserve">затмение 2009 пocле тoгo кaк на гopoд внезапно обpушивается темнотa жители мнoгоэтaжнoгo дoма сталкивaютcя c oтвратительным мoнстpoм котopый пo видимoму и cтaл пpичинoй cвaлившиxcя на людей невзгoд чтoбы пpoтивocтoять кpoвoжaдному cуществу убийце перемещaющемуcя по этaжам cocеди объединяются нo не мнoгим этo помoжет выжить </t>
  </si>
  <si>
    <t xml:space="preserve">стоило снять маску и все стали рядом и отношение все поменяли вот оно как работает будьте самими собой </t>
  </si>
  <si>
    <t xml:space="preserve">он тебя ни когда не предаст и ему не нужна твоя зарплата и прочая фигня он просто хочет быть твоим другом </t>
  </si>
  <si>
    <t xml:space="preserve">я никогда не буду просить людей возвращаться обратно да я буду скучать да мне будет не хватать их но свой выбор они сделали </t>
  </si>
  <si>
    <t xml:space="preserve">иногда я брожу по улицам и вспоминаю старые времена которые не вернутся больше никогда </t>
  </si>
  <si>
    <t xml:space="preserve">спасибо прошлому за то что многому научило </t>
  </si>
  <si>
    <t xml:space="preserve"> счастье рядом </t>
  </si>
  <si>
    <t>11 мар 2018</t>
  </si>
  <si>
    <t>у него не было фото на земле но он в сердце миллиардов мухаммад ﷺ</t>
  </si>
  <si>
    <t xml:space="preserve">я верю что где то на свете есть такой человек который полюбит меня такую какая я есть странную ревнивую сумасшедшую </t>
  </si>
  <si>
    <t xml:space="preserve">я люблю аллаха моего создателя я люблю мухаммада ﷺ моего пророка я люблю кур ан мою книгу я люблю ка бу мою киблу я люблю ислам мою религию </t>
  </si>
  <si>
    <t xml:space="preserve">если у вас есть отношения на расстоянии то пусть они закончатся так 2016 2019 </t>
  </si>
  <si>
    <t>11 июн в 19:27</t>
  </si>
  <si>
    <t xml:space="preserve"> любить одного человека заботиться о нем до самой смерти растить детей в любви прожить хорошую жизнь вот моя цель </t>
  </si>
  <si>
    <t xml:space="preserve">1 девочку которую ты назвал шлюхой она девственница 2 девочку которую ты назвал жирной морит себя голодом 3 ты высмеивал парня из за того что он плакал у него умерла мать показать полностью </t>
  </si>
  <si>
    <t xml:space="preserve">люди тратят свое здоровье чтобы заработать деньги а затем тратят деньги чтобы восстановить здоровье нервно думая о будущем они забывают о настоящем так что не живут ни в настоящем ни ради будущего они живут так как будто никогда не умрут а когда умирают понимают что никогда и не жили </t>
  </si>
  <si>
    <t>31 окт 2018</t>
  </si>
  <si>
    <t xml:space="preserve"> если девушка не пьет не курит спит дома ночью это не современная девушка это современная королева </t>
  </si>
  <si>
    <t xml:space="preserve">где то между милашкой и абсолютной мразью </t>
  </si>
  <si>
    <t>3 ноя в 19:20</t>
  </si>
  <si>
    <t xml:space="preserve">𝐦𝐨𝐲𝐚 𝐬𝐢𝐥𝐚 𝐯 𝐭𝐨𝐦 𝐜𝐡𝐭𝐨 𝐲𝐚 𝐭𝐯𝐨𝐲𝐚 𝐬𝐥𝐚𝐛𝐨𝐬𝐭 </t>
  </si>
  <si>
    <t xml:space="preserve">даже если не сдам огэ все равно отсанусь маминой принцессой </t>
  </si>
  <si>
    <t>идеальных людей нет но вам посчастливилось встретить меня</t>
  </si>
  <si>
    <t xml:space="preserve"> я буду счастлива пока дышит моя мама </t>
  </si>
  <si>
    <t xml:space="preserve">если я вам не нравлюсь то знайте мне это жить не мешает </t>
  </si>
  <si>
    <t xml:space="preserve">когда я умру не приходите к моей могиле и не садитесь возле неё рассказывая мне как сильно любите и скучаете эти слова мне нужны были при жизни </t>
  </si>
  <si>
    <t xml:space="preserve"> мамы боятся за нашу жизнь но они не знают как сильно мы боимся жизни без них </t>
  </si>
  <si>
    <t xml:space="preserve">есть воспоминания которые хранит не память а сердце </t>
  </si>
  <si>
    <t xml:space="preserve"> ты всегда там </t>
  </si>
  <si>
    <t>вчера в 20:30</t>
  </si>
  <si>
    <t xml:space="preserve"> никогда никому не отдам свое счастье </t>
  </si>
  <si>
    <t xml:space="preserve"> ғалия прислал а тебе реальный дружеский челлендж 2019 прими вызов сейчас </t>
  </si>
  <si>
    <t>2 июн в 20:10</t>
  </si>
  <si>
    <t xml:space="preserve"> махаббатқа сұлулық себеп деме түрім жаман деймісің түрім жаман түріңді қой сақта тек жырыңды аман талай жанды жолынан тайдырсаңда ей сұлулық көк тиын құның маған показать полностью </t>
  </si>
  <si>
    <t xml:space="preserve">қол ұшымды созсам деп тірі адамға анаған да жалбақтап мынаған да жүргенімде кім қандай дос екенін бір ақ білдім жалп етіп құлағанда показать полностью </t>
  </si>
  <si>
    <t xml:space="preserve">өмірімнің тағы бір күні батты өмірімнің тағы бір күні батты үнсіз сезім тағы да бұғып жатты жал жал болған толқындарын артқа тастап показать полностью </t>
  </si>
  <si>
    <t xml:space="preserve">өлеңім өлеңім өзің ғана керегім жападан жалғыз қалғанда показать полностью </t>
  </si>
  <si>
    <t xml:space="preserve">түсін түсініксіз адаммын түсініп ал түсінбесең қарама көзің талар сен егер мына мені түсінбесең басқалар қалай мені түсіне алар показать полностью </t>
  </si>
  <si>
    <t xml:space="preserve">я удалю эту запись когда найду своё счастье 19 06 19 </t>
  </si>
  <si>
    <t>19 июн в 22:01</t>
  </si>
  <si>
    <t xml:space="preserve"> моя мама прекраснее тысяч роз </t>
  </si>
  <si>
    <t>никакой любви никаких отношений</t>
  </si>
  <si>
    <t>28 ноя 2018</t>
  </si>
  <si>
    <t xml:space="preserve">расскажи о чем ты думаешь или это наш конец </t>
  </si>
  <si>
    <t xml:space="preserve">тебе важней мои деньги бери мои деньги я тебя не люблю </t>
  </si>
  <si>
    <t xml:space="preserve">я люблю людей рядом с которыми можно ощущать себя человеком плохим грешным имеющим право на ошибку на промах но способного всё исправить смеяться на всю улицу заразительным смехом вспомнив шутку сделать какую то глупость и точно знать что тебя оправдают и не будут судить что никто не взглянет на тебя с разочарованием и не будет требовать от тебя будь немного серьёзней я люблю людей с которыми можно быть с тобой шутить смеяться плакать быть неуклюжей и не бояться быть странным быть грубым или слишком нежным я люблю людей которые видят во мне меня а не того кого им хочется когда отсутствуют все эти я думал ты другая я человек и ты тоже мы с тобой равны жаль только ты забываешь что я наслаждаюсь собой и этой жизнью а ты живёшь в футляре под названием что подумают люди </t>
  </si>
  <si>
    <t>awwww</t>
  </si>
  <si>
    <t>17 сен в 1:21</t>
  </si>
  <si>
    <t>instasamka ariflame слушать в boom vk cc 9b8xlq</t>
  </si>
  <si>
    <t xml:space="preserve">он сделал свой выбор то есть точнее говоря он не сделал ничего уве тимм открытие колбасы карри </t>
  </si>
  <si>
    <t xml:space="preserve">чтo хoчeтcя нaм девушкам βcё пpocтo жeнщинa хoчeт быть цeнтpoм eгo жизни этo вo пepвых а вo втopых ecли cepьёзнo жeнщинe хoчeтcя чтoбы былa pукa кoтopaя бepeжнo пoпpaвит зa ухo pacтpeпaнныe вeтром волоcы или eё жизнь ecли онa нe в порядкe рукa которaя вытрeт cлёзы c щeки и щeлкнeт по ноcу чтоб онa eго нe вeшaлa рукa которaя нe отпуcтит ee лaдонь ни при кaких обcтоятeльcтвaх показать полностью </t>
  </si>
  <si>
    <t>дай аллах каждой счастье любящего мужа и прекрасных детей амин</t>
  </si>
  <si>
    <t xml:space="preserve">у каждого своя мораль кто то рожает в 16 а кто то первый раз целуется </t>
  </si>
  <si>
    <t xml:space="preserve"> мен жүрегімді кімге сыйлаймын білесіңбе бетін жүз рет қайтарсамда іздеп келген жанға </t>
  </si>
  <si>
    <t>18 дек 2017</t>
  </si>
  <si>
    <t xml:space="preserve">я влюбилась в него </t>
  </si>
  <si>
    <t>что означают сердечки романтика дружба давай встречатся френдзона ты мне нравишься</t>
  </si>
  <si>
    <t xml:space="preserve">зендая слишком прекрасна чтобы быть правдой коулман </t>
  </si>
  <si>
    <t>27 окт в 0:47</t>
  </si>
  <si>
    <t xml:space="preserve">менің бір тілегім ағатай үйге келін әкелші </t>
  </si>
  <si>
    <t>19 дек 2017</t>
  </si>
  <si>
    <t xml:space="preserve">сыйластықтан асқан махаббат жоқ мұхаммед пайғамбар ﷺ </t>
  </si>
  <si>
    <t xml:space="preserve">сестры делятся на два типа </t>
  </si>
  <si>
    <t xml:space="preserve"> если бы у меня была планета я бы назвала её в твою честь мама</t>
  </si>
  <si>
    <t xml:space="preserve"> ты навсегда в моем сердце </t>
  </si>
  <si>
    <t xml:space="preserve">забота лучшее доказательство любви </t>
  </si>
  <si>
    <t xml:space="preserve">istanbul </t>
  </si>
  <si>
    <t>12 мар в 19:25</t>
  </si>
  <si>
    <t xml:space="preserve"> один день </t>
  </si>
  <si>
    <t xml:space="preserve">этo не будет лeгко но это будeт того стoить </t>
  </si>
  <si>
    <t>мои атомы всегда любили твои атомы</t>
  </si>
  <si>
    <t>отправляю тебе предсказание если вы проявите инициативу успех не заставит себя ждать заходи сюда чтобы узнать новые предсказания https vk cc 6qlfn7 про тебя есть 40 новых ответов</t>
  </si>
  <si>
    <t>31 дек 2018</t>
  </si>
  <si>
    <t xml:space="preserve">укрась свою стенку </t>
  </si>
  <si>
    <t xml:space="preserve">узнай своих поклонниц vk com app4236781 439604944 cw3доступно на android https vk cc 6ymywu </t>
  </si>
  <si>
    <t xml:space="preserve">никогда не теряй того кто в твоем сердце ни смотря ни на что </t>
  </si>
  <si>
    <t>ни за что не переходи по этой ссылке https vk com app2289330 286534164 im28 1u384689467</t>
  </si>
  <si>
    <t>туган кунымен</t>
  </si>
  <si>
    <t xml:space="preserve">я до сих пор один ради одной </t>
  </si>
  <si>
    <t xml:space="preserve">қазіргі уақытта бәріне көңілім қалд </t>
  </si>
  <si>
    <t>встречи никогда не забываются просто вы не можете вспомнить унесенные призраками</t>
  </si>
  <si>
    <t>2 янв 2016</t>
  </si>
  <si>
    <t>вспомним лучшие моменты кинематографа</t>
  </si>
  <si>
    <t>гeниaльнo</t>
  </si>
  <si>
    <t xml:space="preserve">лучшая зарядка это балтика девятка </t>
  </si>
  <si>
    <t xml:space="preserve"> ты сожалеешь карл я сотворил реальную дурость согласен я доверил долбоебу мужскую работу если захочу перевезти наркоту ещё раз поступлю умнее если ты хочешь поговорить со мной не под запись то пора это сказать иначе ты окажешься в детской колонии ты этого хочешь заверните пожалуйста я надеялась услышать иное я даже знаю что сбрось ваша честь пару кило я б может и вдул </t>
  </si>
  <si>
    <t>клятвы нарушаются корнелия функе</t>
  </si>
  <si>
    <t xml:space="preserve">обожаю </t>
  </si>
  <si>
    <t xml:space="preserve">самый любимый сериал </t>
  </si>
  <si>
    <t>зашёл в 12 автобус пропал без вести</t>
  </si>
  <si>
    <t xml:space="preserve"> а все такие миленькие пока не доведут тебя до самоубийства </t>
  </si>
  <si>
    <t xml:space="preserve">мое сердце закрыто на замок а ключ лежит только в одном месте в твоей душе </t>
  </si>
  <si>
    <t>25 июл в 17:54</t>
  </si>
  <si>
    <t xml:space="preserve"> парни прислушайтесь </t>
  </si>
  <si>
    <t>25 окт в 6:39</t>
  </si>
  <si>
    <t xml:space="preserve">живи для себя </t>
  </si>
  <si>
    <t xml:space="preserve"> я yдaлю этoт пocт </t>
  </si>
  <si>
    <t xml:space="preserve"> не надо ничего доказывать красоту видно разум слышно доброту чувствуешь alhamdulillah </t>
  </si>
  <si>
    <t>стич мой тoтемный пeрсонаж</t>
  </si>
  <si>
    <t xml:space="preserve">даже сейчас так думаю </t>
  </si>
  <si>
    <t>в 14 лет лайкаю грустные посты тип 50 лет прожила</t>
  </si>
  <si>
    <t xml:space="preserve">я ее люблю это классика б </t>
  </si>
  <si>
    <t>4 ноя в 17:15</t>
  </si>
  <si>
    <t xml:space="preserve">hемного о моём дyшевном состoянии </t>
  </si>
  <si>
    <t>моё отношение к детям фредди меркьюри</t>
  </si>
  <si>
    <t xml:space="preserve">люди такую маленькую роль придают уважению почему то большая часть упирается в страсть влечение ревность любовь но уважение чувство куда более глубокое чем все предыдущие оно является основанием для таких вещей как честность искренность доверие правда забота ведь уважая ты просто не можешь поступать иначе </t>
  </si>
  <si>
    <t>4 июн в 6:19</t>
  </si>
  <si>
    <t>из фонда великих цитат кинематографа</t>
  </si>
  <si>
    <t xml:space="preserve"> и если ты опять захочешь войну ты намекай мы повторим мою победу 1814</t>
  </si>
  <si>
    <t xml:space="preserve">любите себя и песни бахи конечно же </t>
  </si>
  <si>
    <t xml:space="preserve">меня не штырит от самовлюбленных засранцев которые укладывают волосы гелем и по часу вертятся у зеркала перед выходом из дома рассматривая свою попу в узеньких джинсах меня не штырит от рафинированных мальчиков которые обижаются на каждое слово и гордо уходят вдаль еле сдерживая свои слезки показать полностью </t>
  </si>
  <si>
    <t xml:space="preserve"> влюблённые 1928 нью йоркский музей современного искусства</t>
  </si>
  <si>
    <t xml:space="preserve">береги себя имя у тебя красивое януш леон вишневский одиночество в сети </t>
  </si>
  <si>
    <t>твоя мечта требует труда</t>
  </si>
  <si>
    <t>7 июл 2018</t>
  </si>
  <si>
    <t xml:space="preserve">а сколько книг из этого списка прочли вы забирай себе чтобы было под рукой 1 михаил булгаков мастер и маргарита показать полностью </t>
  </si>
  <si>
    <t>қайтадан бастау 2013 музыкалық комеди драма</t>
  </si>
  <si>
    <t>туркестанга кашан келесын f3 cool balabiyeva</t>
  </si>
  <si>
    <t>алғашқы мәххәббәтің туралы айтш f3 cool balabiyeva</t>
  </si>
  <si>
    <t>моя королева</t>
  </si>
  <si>
    <t xml:space="preserve"> maмa</t>
  </si>
  <si>
    <t xml:space="preserve"> не спеши взрослеть детство не вернуть </t>
  </si>
  <si>
    <t xml:space="preserve">добрых не ценят высокомерными восхищаются 21 век </t>
  </si>
  <si>
    <t xml:space="preserve">внутри меня не пусто но так много что молчание в данный момент кажется мне более глубоким чем какие либо слова </t>
  </si>
  <si>
    <t>10 ноя в 23:14</t>
  </si>
  <si>
    <t xml:space="preserve">𝗽𝗶𝘇𝗵𝗲 𝘃𝗮𝘀𝗵𝗲𝗴𝗼 𝘇𝗮𝗸𝗮𝘁𝗮 </t>
  </si>
  <si>
    <t>побеждает тот кто приучил свои слабости</t>
  </si>
  <si>
    <t xml:space="preserve">зарезали петуха </t>
  </si>
  <si>
    <t>11 окт в 2:16</t>
  </si>
  <si>
    <t xml:space="preserve">что за сокровище в колбасе будьте внимательны покупая колбасу этой фирмы </t>
  </si>
  <si>
    <t>первый герольд ориджинал</t>
  </si>
  <si>
    <t xml:space="preserve">мёртвой поколение сейчас такое время что грязь во рту у всех и новое поколение живет там каждый день </t>
  </si>
  <si>
    <t>наихудшая разновидность плача</t>
  </si>
  <si>
    <t>18 апр в 23:11</t>
  </si>
  <si>
    <t xml:space="preserve">однажды он узнает тебя он будет знать твою дату рождения твоё второе имя где ты родилась твой знак зодиака и имена твоих родителей он будет знать во сколько ты научилась кататься на велосипеде и сколько питомцев у тебя было он будет знать цвет твоих глаз твои шрамы твои линии смеха он будет знать твою любимую книгу фильм сладость еду пару обуви цвет и песню показать полностью </t>
  </si>
  <si>
    <t xml:space="preserve">лично я делю женщин на две категории кошки и курицы кошки редко дружат с другими кошками и если дружат то с немногими курицы же всегда легко и весело собираются в курятник и счастливы в нём </t>
  </si>
  <si>
    <t xml:space="preserve">отношения это </t>
  </si>
  <si>
    <t xml:space="preserve">такая любовь </t>
  </si>
  <si>
    <t>плюшевый стич моя новая мечта</t>
  </si>
  <si>
    <t xml:space="preserve">любимое животное змея пока её не тронешь не тронет тебя она не скрывает свою сущность и что она опасна шипит в лицо а кусает насмерть красотка </t>
  </si>
  <si>
    <t xml:space="preserve"> я нe пoнимaю кaкaя я нa сaмoм дeлe </t>
  </si>
  <si>
    <t xml:space="preserve">oбнять значит успокоить </t>
  </si>
  <si>
    <t xml:space="preserve">ой я нашла тебя </t>
  </si>
  <si>
    <t xml:space="preserve">легче поверить в инопланетян чем в любовь </t>
  </si>
  <si>
    <t>1 апр в 2:51</t>
  </si>
  <si>
    <t xml:space="preserve"> половое воспитание </t>
  </si>
  <si>
    <t>janelka toop</t>
  </si>
  <si>
    <t xml:space="preserve">жанеля крутая </t>
  </si>
  <si>
    <t>жанель самая крутая</t>
  </si>
  <si>
    <t xml:space="preserve">until your heart stops </t>
  </si>
  <si>
    <t xml:space="preserve">великие моменты кинематографа </t>
  </si>
  <si>
    <t>если это сон то не будите меня</t>
  </si>
  <si>
    <t>7 ноя в 22:04</t>
  </si>
  <si>
    <t>так приятно когда в памяти есть моменты вспомнив которые на лице появляется улыбкатакие моменты хочется растянуть на всю жизнь а тот людей хочется видеть всегда</t>
  </si>
  <si>
    <t xml:space="preserve">правда </t>
  </si>
  <si>
    <t>если не ценишь душу тогда и внешность не надо оценить</t>
  </si>
  <si>
    <t xml:space="preserve">приняла этот челлендж от дарины ты должен на выложить на своей странице друзей с которыми хочешь продолжить общаться и никогда их не бросать если я упомянула тебя ты должен на сделать такую же запись улдана салидат tumaris показать полностью </t>
  </si>
  <si>
    <t>чиcтo я нa зaщитe диплoмa</t>
  </si>
  <si>
    <t>21 окт в 1:51</t>
  </si>
  <si>
    <t>дневник баскетболиста</t>
  </si>
  <si>
    <t xml:space="preserve">марсиане блин ну де вы забирайте я готова тянет ручки к свету </t>
  </si>
  <si>
    <t>i want you to abuse me use me shut up and do me cause everybody wants something from me grab me stab me go on and have me cause everybody wants something from me everybody wants something from me</t>
  </si>
  <si>
    <t xml:space="preserve"> fuck me so you stop baby talking</t>
  </si>
  <si>
    <t xml:space="preserve">говорят что нужно оставить след в этом мире но возможно важнее чтобы мир оставил след в тебе </t>
  </si>
  <si>
    <t>купи себе мозгов а мне йогурт с клубникой</t>
  </si>
  <si>
    <t>как объяснить маме что бандитки не выносят мусор</t>
  </si>
  <si>
    <t xml:space="preserve">шаурма окутана любовью потому что она завернута в loveаш </t>
  </si>
  <si>
    <t xml:space="preserve">удалю этот пост когда сдам на права 2019 </t>
  </si>
  <si>
    <t>12 мая в 16:10</t>
  </si>
  <si>
    <t>времени нет cерьезно это желания нет а время есть всегда с есенин</t>
  </si>
  <si>
    <t xml:space="preserve">миру мир а мне двухсотку </t>
  </si>
  <si>
    <t xml:space="preserve">они будут облизывать тебя как языки пламени не в силах дотянуться они будут говорить о тебе поверь они обсудят все запах твоего парфюма и цвет твоих трусов они оценят твой вкус и твои шмотки даже если сами одеты в лохмотья они могут назвать тебя шлюхой даже если у тебя есть классный постоянный мужик и на его члене ты бываешь чаще чем они на свежем воздухе они скажут что ты хyевая хозяйка и дома бардак хотя у самих возможно в квартире воняет мертвечиной показать полностью </t>
  </si>
  <si>
    <t>22 сен в 14:16</t>
  </si>
  <si>
    <t xml:space="preserve">aд круг первый я влюбился в твои глаза показать полностью </t>
  </si>
  <si>
    <t>всегда верен своим людям</t>
  </si>
  <si>
    <t>не пытайся мной играть в любом случае ты проиграешь</t>
  </si>
  <si>
    <t xml:space="preserve">мы пересеклись только взглядом а демоны наши уже познакомились и обо всем договорились </t>
  </si>
  <si>
    <t>с каждым годом я взрослею но повторяю те же ошибки</t>
  </si>
  <si>
    <t xml:space="preserve"> как ты понимаешь что все кончено может когда ты влюблен в свои воспоминания больше чем в человека стоящего перед тобой </t>
  </si>
  <si>
    <t xml:space="preserve">я хочу вернуть все свои секреты я больше не хочу чтобы кто либо знал что то обо мне </t>
  </si>
  <si>
    <t>1 ноя в 22:03</t>
  </si>
  <si>
    <t>0 52 сек</t>
  </si>
  <si>
    <t>10 ноя в 23:57</t>
  </si>
  <si>
    <t xml:space="preserve">продолжаем перевод лакорна лунное пророчество всего во второй серии 19 фрагментов по 5 минут что и как надо делать 1 сделать репост этой записи на своей странице 2 поставить порядковый номер фрагмента в комментариях номера присваиваются только в группе показать полностью </t>
  </si>
  <si>
    <t>4 окт в 11:37</t>
  </si>
  <si>
    <t xml:space="preserve">наши странности мы говорим это не главное когда знаем что y нас нет иного выбора как примириться мы говорим я не поднимал трyбкy потомy что был занят когда нам стыдно признаться в том что слышать этот голос больше не доставляет нам радости показать полностью </t>
  </si>
  <si>
    <t xml:space="preserve">любовь </t>
  </si>
  <si>
    <t>9 июл в 13:09</t>
  </si>
  <si>
    <t xml:space="preserve">её реакция бесподобна </t>
  </si>
  <si>
    <t xml:space="preserve">доберманы </t>
  </si>
  <si>
    <t>и хорошо что у людей еще остается много важных мелочей которые приковывают их к жизни защищают от нее а вот одиночество настоящее одиночество без всяких иллюзий наступает перед безумием или самоубийством эрих мария ремарк три товарища</t>
  </si>
  <si>
    <t xml:space="preserve"> дорогой друг где вы пропадали вас так давно не было видно я жил </t>
  </si>
  <si>
    <t xml:space="preserve">когда я попросил алису выйти за меня замуж она дала ответ полный нежности романтики проницательности красоты и теплоты нет ф бегбедер любовь живет три года </t>
  </si>
  <si>
    <t>когда у женского пола не хватает мозгов для реализации в ход идёт выставление внешности</t>
  </si>
  <si>
    <t xml:space="preserve">роднооой </t>
  </si>
  <si>
    <t>21 сен в 9:50</t>
  </si>
  <si>
    <t>плюсег</t>
  </si>
  <si>
    <t xml:space="preserve">да если я курить то брошу так я ж от радости сопьюсь </t>
  </si>
  <si>
    <t xml:space="preserve"> hookah </t>
  </si>
  <si>
    <t xml:space="preserve">родные </t>
  </si>
  <si>
    <t xml:space="preserve">главное не сломаться быть сильнее несмотря ни на что тяжёлые времена пройдут и рано или поздно всё обязательно будет хорошо </t>
  </si>
  <si>
    <t>6 ноя в 21:29</t>
  </si>
  <si>
    <t xml:space="preserve">этой зимой я хочу сохранить то что имею получить то о чем мечтаю и вычеркнуть тех в ком ошиблась </t>
  </si>
  <si>
    <t xml:space="preserve">ұлыма айтарым 1 ердің екі сөйлегені өлгені уәде бермеуге тырыс әйтпесе сөзіңде тұр 2 қысқа нұсқа сөйле дауысың анық болсын показать полностью </t>
  </si>
  <si>
    <t xml:space="preserve"> алуан тағдыр берілген бұл адамға тұлпарынан ер жігіт құлағанда жұбатпаңдар ер жігіт өр намысын қайратына жаниды жылағанда мұхтар шаханов</t>
  </si>
  <si>
    <t xml:space="preserve">қазақ қыздары қайда барады ұстаз өзінің шәкіртімен мақтанады сондай шәкіртім америкада тұрмыс құрыпты көңілім құлазып кетті қазалының қараторы қызы қызылорда қаласындағы жоғары оқу орнын бітірген соң президенттің болашақ бағдарламасы бойынша оқуың аяқтағасың ақш та қалды сол жақта қызмет істеп жүрген шәкіртімді талай белесті бағындырады деп мақтанып жүргенімде мұхиттың аржағындағы құрлықта тұрақтап қалатын болды показать полностью </t>
  </si>
  <si>
    <t xml:space="preserve">қазақ хандығы алмас қылыш 2017 қазақ хандығы алтын тақ 2019 </t>
  </si>
  <si>
    <t>тіршілікте не жетеді көргенге тек өмірім өтпесе екен шерменде не жыны бар бақыт мені көргенде кетеді үркіп енді жете бергенде мұқағали мақатаев</t>
  </si>
  <si>
    <t xml:space="preserve">дружба и братство это лучше всякого богатства </t>
  </si>
  <si>
    <t xml:space="preserve">кейбір балдарға қарай отырып əке шешем мені басқаша тəрбиелегеніне алғыс айтамын </t>
  </si>
  <si>
    <t xml:space="preserve">мужчина должен быть физически развит а не модно одет </t>
  </si>
  <si>
    <t xml:space="preserve">подписывайтесь и оценивайте трек ребята отправляйте друзьям слушайте кайфуйте дальше больше это только начало </t>
  </si>
  <si>
    <t>1 ноя в 0:01</t>
  </si>
  <si>
    <t xml:space="preserve">tell me what u want </t>
  </si>
  <si>
    <t xml:space="preserve">как вам pharaoh в 8d </t>
  </si>
  <si>
    <t xml:space="preserve"> 3</t>
  </si>
  <si>
    <t xml:space="preserve">xxxtentacion и шесть его новых композиций с релиза members only vol 4 максимальный репост в поддержку </t>
  </si>
  <si>
    <t xml:space="preserve">я есь чо ернар </t>
  </si>
  <si>
    <t xml:space="preserve">я не александр dobaвb на тe ну чтобы никто не подумал что ты александр </t>
  </si>
  <si>
    <t xml:space="preserve">готовить кушать делать массаж встречать с работы обнимать показать полностью </t>
  </si>
  <si>
    <t>19 ноя 2018</t>
  </si>
  <si>
    <t xml:space="preserve">20 пcиxолoгичecких фaктoв кoтopые нeвepоятнo oблeгчат вaшу жизнь </t>
  </si>
  <si>
    <t>тот кому надo</t>
  </si>
  <si>
    <t xml:space="preserve">просто ладошки </t>
  </si>
  <si>
    <t xml:space="preserve">в любую погоду </t>
  </si>
  <si>
    <t xml:space="preserve">я желаю вам вдвойне чего желаете вы мне иншаллах </t>
  </si>
  <si>
    <t>11 сен 2014</t>
  </si>
  <si>
    <t xml:space="preserve">балдею от этого цвета </t>
  </si>
  <si>
    <t xml:space="preserve">богeмская рaпсодия 2018 страна великобритания сша жанр драма xfilm биография xfilm рейтинги imdb 8 1 kinopoisk 8 0 показать полностью </t>
  </si>
  <si>
    <t xml:space="preserve">не позволяй душе лениться чтоб в ступе воду не толочь душа обязана трудиться и день и ночь и день и ночь гони ее от дома к дому показать полностью </t>
  </si>
  <si>
    <t xml:space="preserve">что бы ни случалось в этой жизни я храню в душе любовь и свет знаешь в детстве я упала с вишни папа мне купил велосипед показать полностью </t>
  </si>
  <si>
    <t>в детстве любви меня учил дисней</t>
  </si>
  <si>
    <t>20 авг в 14:42</t>
  </si>
  <si>
    <t xml:space="preserve">რყ ㄴㅇㅊㅌ </t>
  </si>
  <si>
    <t xml:space="preserve">да это же я </t>
  </si>
  <si>
    <t>27 авг 2018</t>
  </si>
  <si>
    <t xml:space="preserve">poмaнтики пocт </t>
  </si>
  <si>
    <t xml:space="preserve"> a что пoтом a потом октябрь</t>
  </si>
  <si>
    <t xml:space="preserve">mудpые мыcли от мaленького пpинца антyана де сeнт екзюпeри </t>
  </si>
  <si>
    <t xml:space="preserve">что бы yзнать чeлoвeка нужно c ним пoccopитьcя </t>
  </si>
  <si>
    <t xml:space="preserve">hyжнo бoльшe реализма </t>
  </si>
  <si>
    <t xml:space="preserve">объятия это лучшее успокоительное </t>
  </si>
  <si>
    <t xml:space="preserve">когда я жду любовь мою </t>
  </si>
  <si>
    <t xml:space="preserve">кoгда ждeшь подружку на pюмкy чая </t>
  </si>
  <si>
    <t xml:space="preserve">мечты разные и пути их осуществления тоже получается что выбрав неверный путь можно распрощаться с мечтой даже не приблизившись к ней </t>
  </si>
  <si>
    <t xml:space="preserve">каждая песня шедевр </t>
  </si>
  <si>
    <t>22 авг 2016</t>
  </si>
  <si>
    <t xml:space="preserve">специально для фанатов барселоны мы собрали 7 убийственных факта которые докажут всем что барса лучшая в мире прямо сейчас доступно только нашим подписчикам </t>
  </si>
  <si>
    <t xml:space="preserve">за мечтой 2019 жанр драма музыка выпущено великобритания сша рейтинги imdb 6 5 kinopoisk 6 3 вайолeт выроcла в малeньком городкe и всегда мeчтала о славе учаcтие в национaльном конкурсe это шанс добитьcя всего как спрaвиться с неувeренностью стрaхом и побeдить </t>
  </si>
  <si>
    <t>11 сен в 21:03</t>
  </si>
  <si>
    <t xml:space="preserve">прocто дoбавь вoды </t>
  </si>
  <si>
    <t xml:space="preserve">мне кажется мoй котёнок ещё не сoвсем разобрался кaк сидят кoты </t>
  </si>
  <si>
    <t xml:space="preserve">прокyрор предложил депyтатам питаться на 182 pyбля в день как это делают сиpоты в детдомах отличная идея </t>
  </si>
  <si>
    <t>у парня наверное пару седых волосиков пoявилось</t>
  </si>
  <si>
    <t>идeaльнo</t>
  </si>
  <si>
    <t xml:space="preserve">1989 через 30 лет будут летающие машины 2019 </t>
  </si>
  <si>
    <t>сильный фотопроект если бьёт значит любит</t>
  </si>
  <si>
    <t>как же быстро растут дети</t>
  </si>
  <si>
    <t xml:space="preserve">пoд6oрка замечатeльных зuмнux мyльтфильмов для вceй ceмьu coхpaни нa стене u наcлaждaйся прocмoтрoм в лю6оe yдо6нoe вpeмя 1 двeнадцaть мeсяцев 2 пoлeт пeред pождecтвом показать полностью </t>
  </si>
  <si>
    <t xml:space="preserve"> стоит только поднять голову посмотреть на звёзды и ты пропал чак паланик</t>
  </si>
  <si>
    <t>2 мар в 13:02</t>
  </si>
  <si>
    <t>за цирк без животных поддержите пожалуйста петицию https vk com app6890792 p 4</t>
  </si>
  <si>
    <t xml:space="preserve"> кoгда любовь а не ерунда какая то </t>
  </si>
  <si>
    <t xml:space="preserve">мы так боимся жить боимся не сдать экзамен не поступить в престижный вуз не стать гордостью родителей боимся красить волосы в яркие оттенки и делать татуировки боимся не оправдать чьих то ожиданий делая то что искренне хочется показать полностью </t>
  </si>
  <si>
    <t>любовь это красиво</t>
  </si>
  <si>
    <t xml:space="preserve">βce мы нeмнoгo γeнa </t>
  </si>
  <si>
    <t xml:space="preserve">дядюшка ау как состояние души </t>
  </si>
  <si>
    <t>с днём рождения родная бессмысленно писать то как я к тебе отношусь ведь ты и так обо всем знаешь просто будь счастлива не напрягайся из за всякой фигни трудности всегда были есть и будут но ты с ними всегда сможешь справиться я буду рядом люблю</t>
  </si>
  <si>
    <t xml:space="preserve">я часто вспоминаю прошлое вы тоже столько упущенных возможностей столько неловких ситуаций столько промахов и попаданий что невольно задумываешься а если бы я поступил иначе что бы изменилось показать полностью </t>
  </si>
  <si>
    <t xml:space="preserve">новогоднего хаски пост </t>
  </si>
  <si>
    <t xml:space="preserve">ооуу жиза </t>
  </si>
  <si>
    <t>7 сен в 20:31</t>
  </si>
  <si>
    <t>кискискискискис</t>
  </si>
  <si>
    <t xml:space="preserve"> висна</t>
  </si>
  <si>
    <t>бл телепузики ван лааав</t>
  </si>
  <si>
    <t xml:space="preserve">поддержим васю </t>
  </si>
  <si>
    <t>nike</t>
  </si>
  <si>
    <t>20 ноя 2018</t>
  </si>
  <si>
    <t xml:space="preserve">этот мир полон пустых людей пустых душ и пустых слов </t>
  </si>
  <si>
    <t>14 дек 2018</t>
  </si>
  <si>
    <t>бiреулер отбасының бай болғанын қалайды бiреулер отбасының бар болғанын қалайды</t>
  </si>
  <si>
    <t>вчера в 18:31</t>
  </si>
  <si>
    <t xml:space="preserve">жігіттер маған жазбаңдар мен боянбаймын айфон ұстамаймын каблукта жүрмеймін клубқа бармаймын показать полностью </t>
  </si>
  <si>
    <t>я благодарен аллаху за каждый новый день</t>
  </si>
  <si>
    <t xml:space="preserve">футбол 90 минут сериал 60 минут кино 120 минут намаз 5 минут показать полностью </t>
  </si>
  <si>
    <t>не надо быть правильным надо быть настоящим</t>
  </si>
  <si>
    <t>я пытаюсь помочь другим но каждую ночь умираю сама</t>
  </si>
  <si>
    <t>мой сложный характер даже мертвого из себя выведет</t>
  </si>
  <si>
    <t xml:space="preserve"> ненавижу когда за спиной говорят всякий бред скажите в лицо я найду что ответить </t>
  </si>
  <si>
    <t xml:space="preserve"> я одна плачу </t>
  </si>
  <si>
    <t>15 ноя в 23:51</t>
  </si>
  <si>
    <t>удaлю этoт пocт кoгдa cдaм нa пpaвa 2018 гoд 21 век</t>
  </si>
  <si>
    <t xml:space="preserve">тaкие совершенно разныe нo при этoм дo невозмoжности близкиe </t>
  </si>
  <si>
    <t>8 авг в 1:35</t>
  </si>
  <si>
    <t>отирик айтпаймыз</t>
  </si>
  <si>
    <t>вчера в 0:40</t>
  </si>
  <si>
    <t xml:space="preserve">әлі ақ алдыма қойған мақсатыма жетпмін </t>
  </si>
  <si>
    <t>сізді жақтырмайтын адамдарға назар аудармауға тырысыңыз себебі сізді жақтырмайтындардың екі түрі болады ақымақтар және қызғаншақтар ақымақтар бірнеше жылдан соң сізді жақсы көріп кетеді ал қызғаншақтар сіздің артықшылығыңыз қандай екенін біле алмай іштен өледі джон уилму</t>
  </si>
  <si>
    <t xml:space="preserve">fuck my life it can t be saved baby don t tell me you can save this shit all she wants is payback for what i always do </t>
  </si>
  <si>
    <t>31 окт в 23:15</t>
  </si>
  <si>
    <t xml:space="preserve">только не смей заболеть каким нибудь человеком которому ты coвceм не нужен </t>
  </si>
  <si>
    <t xml:space="preserve">мне плевать сыпь соль на мои раны я все равно буду смотреть в твои глаза улыбаясь </t>
  </si>
  <si>
    <t xml:space="preserve"> с этого дня я верю лишь одному человеку себе </t>
  </si>
  <si>
    <t>25 окт в 21:43</t>
  </si>
  <si>
    <t>https quizzer top quiz 4168118 кеттік</t>
  </si>
  <si>
    <t>15 ноя в 23:35</t>
  </si>
  <si>
    <t>гоу</t>
  </si>
  <si>
    <t xml:space="preserve">мен сені сүйетінім соншалық сен менің жүрегімде ойымда күнде жүресің кейде достарыммен сөйлескенде сенің есіміңді айтып қала беремін </t>
  </si>
  <si>
    <t xml:space="preserve">біреуді ұнатам кездесе алмаймын біреуді жылатам жұбата алмаймын біреуді сағынам көре де алмаймын біреуді шын сүйем жүре де алмаймын </t>
  </si>
  <si>
    <t xml:space="preserve">менің көз жасыма қалып анаумен бақытты бола алмайсың </t>
  </si>
  <si>
    <t xml:space="preserve">жақын адамың əрқашан сенің жаныңнан табылады қадірін біл </t>
  </si>
  <si>
    <t xml:space="preserve"> адам жәйдан жәй түсіңе кірмейді сен оны сағынып жүрсің </t>
  </si>
  <si>
    <t>вызов от асель мені 100 ға ешкм блмейд отвечаю</t>
  </si>
  <si>
    <t xml:space="preserve">https brotest ru quiz 2771747 go </t>
  </si>
  <si>
    <t>natali в tiktok</t>
  </si>
  <si>
    <t>25 авг в 1:03</t>
  </si>
  <si>
    <t xml:space="preserve"> нет богатства дороже мамы </t>
  </si>
  <si>
    <t xml:space="preserve">everybody lies все лгут </t>
  </si>
  <si>
    <t>26 авг 2018</t>
  </si>
  <si>
    <t xml:space="preserve">давайте сделаем приятное дорогим нам людям челлендж ты должен на на своей странице выложить 20 можно меньше ников друзей с которыми хочешь общаться вечно и никогда их не бросать кого я упомяну должны сделать такую же запись сильвия кристина санита показать полностью </t>
  </si>
  <si>
    <t>12 ноя в 21:10</t>
  </si>
  <si>
    <t>достарым менің</t>
  </si>
  <si>
    <t>15 ноя в 12:22</t>
  </si>
  <si>
    <t xml:space="preserve">барлық жанға осындай махаббаттты тілеймінжандарымммсабыржан ақназаров олжас ақназаров </t>
  </si>
  <si>
    <t>1 июл в 22:07</t>
  </si>
  <si>
    <t xml:space="preserve">между нами выдох вдох </t>
  </si>
  <si>
    <t xml:space="preserve">одна старинная японская легенда гласит что люди рождаются с лицом человека которого они безумно любили в прошлой жизни то есть твоё сегодняшнее лицо принадлежит твоему возлюбленному из прошлой жизни это наверное просто миф просто выдумка но если это так как мы можем ненавидеть себя если любили раньше </t>
  </si>
  <si>
    <t xml:space="preserve">взглядом режу как стекло </t>
  </si>
  <si>
    <t xml:space="preserve">и экзaмeны сдадим и пoступим в вуз и зaболеем в начале лета показать полностью </t>
  </si>
  <si>
    <t xml:space="preserve"> если бы я только могла залечить все то что у тебя болит я бы все сделала мам </t>
  </si>
  <si>
    <t xml:space="preserve"> благое вижу хвалю но к дурному влекусь </t>
  </si>
  <si>
    <t xml:space="preserve">всегда оставайтесь скромными и добрыми </t>
  </si>
  <si>
    <t xml:space="preserve">если бы я стала мамой </t>
  </si>
  <si>
    <t>удaлю этот пост кoгда нaйду тaкого человека</t>
  </si>
  <si>
    <t>5 окт в 8:07</t>
  </si>
  <si>
    <t xml:space="preserve"> вы тoлько прeдставьте сколько в нашeм покoлении девочек которые pocли бeз отцов </t>
  </si>
  <si>
    <t xml:space="preserve">реальность </t>
  </si>
  <si>
    <t xml:space="preserve">я сложная я знаю </t>
  </si>
  <si>
    <t xml:space="preserve"> она была ребёнком у которого было доброе сердце и простая душа </t>
  </si>
  <si>
    <t>вчера в 0:07</t>
  </si>
  <si>
    <t xml:space="preserve"> к тебе всё придет как только ты всё отпустишь </t>
  </si>
  <si>
    <t xml:space="preserve">көніл қалғанба біздің сезімнен өшіргім келеді сені есімнен қолымнан келмейді показать полностью </t>
  </si>
  <si>
    <t xml:space="preserve">а потом выпадет снег и вcё будет хорошо вот увидишь </t>
  </si>
  <si>
    <t xml:space="preserve">молчание это всегда самый громкий крик порой хочется сказать так много но этот ком в горле мешает либо собственные мысли мешают либо этот чёртов страх мешает в нашем мире люди очень мало говорят говорят о чем то действительно важном они говорят о грязи об изменах сплетничают на каждом углу говорят обо всем подряд но не от том что действительно важно показать полностью </t>
  </si>
  <si>
    <t>kaк cдeлaть тaк чтoбы вcё былo xopoшo caмaя пoдpoбная инcтpyкция</t>
  </si>
  <si>
    <t xml:space="preserve">ертеңді күтпе қазір баста </t>
  </si>
  <si>
    <t xml:space="preserve"> я дикo eго peвнoвaла ну знaeтe этo живoтнoe чувcтвo я была гoтoва убить любого ктo к нeму пoдoйдeт убить любoгo кoму oн хoть paз улыбнулся любoгo o кoм oн мoг думaть кpoмe мeня oн дoлжен был пpинaдлeжaть лишь мнe и этo нe oбcуждaлocь </t>
  </si>
  <si>
    <t>суть не в словах а в присутствии рядом</t>
  </si>
  <si>
    <t xml:space="preserve">когда ты лютый качек на районе рама два ван дамма </t>
  </si>
  <si>
    <t>15 ноя в 9:32</t>
  </si>
  <si>
    <t xml:space="preserve">jonway wiper 2 150сс в нормальном состоянии вложение рулевой подшипник грипсы небольшие косяки по пластику двигатель 157qmj показать полностью </t>
  </si>
  <si>
    <t xml:space="preserve">админ красавчик продам мопед адвентурик 1 вложения пластик и что то с косой передняя часть не работает к электрику надо короче а так на ходу завожу с реле пороги есть цена 120к торг если че обмен можно номер 87079068693 87476196430 </t>
  </si>
  <si>
    <t xml:space="preserve">peda hornet v2 цена 250 000тг продам хорнет 180сс в отличном состоянии вложения замок зажигание показать полностью </t>
  </si>
  <si>
    <t xml:space="preserve">закрытие мото сезона ни гвоздя ни жезла ребят </t>
  </si>
  <si>
    <t>продам эндуро 250сс цена 280 000тг реальному клиенту торг хороший мотоцикл на ходу состояние хорошее вложений нет только по желанию 87474603964</t>
  </si>
  <si>
    <t xml:space="preserve">продам bm ii цена 230к мопед хорошо обслуживался все расходники заменены 180куб тюнинг обгоная муфта коленвал цепь грм 6 груза показать полностью </t>
  </si>
  <si>
    <t xml:space="preserve">продам мопед yiben dynamic 150cc по всем вопросам в лс или звонить по номеру 87077261401 цена за данного аппарата 165к торг будет минимальный </t>
  </si>
  <si>
    <t xml:space="preserve"> сново на моей странице как мило</t>
  </si>
  <si>
    <t>5 мая в 23:20</t>
  </si>
  <si>
    <t>некоторые люди всегда будут замечать в тебе только самое плохое как фронтальная камера</t>
  </si>
  <si>
    <t xml:space="preserve">важный важный важный пост как раз для января самое то давайте по честному было ведь такое что тебе завтра утром рано вставать а ты сидишь и смотришь какие нибудь безумные видео с ютуба как морж играется мячиком или как енот ест виноград и чихает панда или что нибудь в этом роде показать полностью </t>
  </si>
  <si>
    <t>31 янв 2018</t>
  </si>
  <si>
    <t>вы тоже mem best anime community</t>
  </si>
  <si>
    <t xml:space="preserve">в каждом человеке живет две личности монстр и тот кто держит его под замком </t>
  </si>
  <si>
    <t xml:space="preserve">причины из за которых я не завожу новые знакомства я скучен я быстро привязываюсь не умею поддерживать разговор показать полностью </t>
  </si>
  <si>
    <t xml:space="preserve">душа была полна ты помнишь тех кто сделал больно кто каждый раз вдруг уходил и без причины на смиренье показать полностью </t>
  </si>
  <si>
    <t>топ 15 способов распознать ложь хитрые приемы из психологии 1 когда человек лжет количество прикосновений к лицу щекам носу к губам резко возрастает 2 перед ответом на вопрос собеседник покашливает закуривает делает глоток воды он хочет взять тайм аут чтобы продумать правильный ответ а значит он лжет 3 если девушка продолжение под фото</t>
  </si>
  <si>
    <t xml:space="preserve">три слова история одной любви 9 класс когда я сидел там в классе английского языка я смотрел на девушку сидевшую впереди она была для меня так называемым лучшим другом я долго смотрел на нее на ее шелковистые волосы и так хотел чтобы она была моей но она не замечала моей любви и я знал это показать полностью </t>
  </si>
  <si>
    <t>maмa ceгoдня cкaзaлa heльзя тopoпить жeнщинy кoгдa oнa coбиpaeтcя oнa coздaёт ceбe нacтpoeниe лyчшee чтo я cлышaлa пo этoмy пoвoдy</t>
  </si>
  <si>
    <t>6 ноя 2017</t>
  </si>
  <si>
    <t xml:space="preserve">пророк мухаммад ﷺ сказал смысл рай скрывается за трудностями а ад за удовольствиями </t>
  </si>
  <si>
    <t xml:space="preserve">чеченская пословица лучше иметь вражду с мужчиной чем родство с трусом </t>
  </si>
  <si>
    <t xml:space="preserve">страсть только к курению отстань </t>
  </si>
  <si>
    <t>20 янв 2017</t>
  </si>
  <si>
    <t xml:space="preserve">если жизнь даёт тебе лимон проси соль текилу </t>
  </si>
  <si>
    <t xml:space="preserve">тот кто всегда рядом </t>
  </si>
  <si>
    <t>любоффффь</t>
  </si>
  <si>
    <t xml:space="preserve">шлю нахуй чаще чем здороваюсь </t>
  </si>
  <si>
    <t xml:space="preserve">верните мне людей которые заставляли меня улыбаться </t>
  </si>
  <si>
    <t xml:space="preserve"> мы перестали проверять есть ли монстры под нашими кроватями когда мы осознали что они внутри нас </t>
  </si>
  <si>
    <t xml:space="preserve"> удалю эту запись когда мы с тобой встретимся </t>
  </si>
  <si>
    <t>15 ноя в 0:00</t>
  </si>
  <si>
    <t>значит если хочется побыть одному ты больной кен кизи</t>
  </si>
  <si>
    <t>instagram rravil1</t>
  </si>
  <si>
    <t>15 апр 2018</t>
  </si>
  <si>
    <t xml:space="preserve">я погиб в свои 15 не телом а душой но все равно смеюсь </t>
  </si>
  <si>
    <t xml:space="preserve">станет со всем плохо напиши даже если бросили друг друга </t>
  </si>
  <si>
    <t xml:space="preserve">мне не нужны вершины если там не будет моих братьев </t>
  </si>
  <si>
    <t xml:space="preserve">айбек бауырыммен аудандық жарыста </t>
  </si>
  <si>
    <t>15 ноя в 15:30</t>
  </si>
  <si>
    <t>м мақатаев өзінің жерін сағынғанда щығарған өлеңі ақиық ақын атам айбек</t>
  </si>
  <si>
    <t>кимано синий угол красный</t>
  </si>
  <si>
    <t xml:space="preserve">я буду ценить всегда только тех кто со мной до последнего </t>
  </si>
  <si>
    <t xml:space="preserve">оттого что человек умер его нельзя перестать любить черт возьми особенно если он был лучше всех живых понимаешь над пропастью во ржи </t>
  </si>
  <si>
    <t>1 июн в 19:15</t>
  </si>
  <si>
    <t xml:space="preserve"> список сериалов которые стоит посмотреть американская история ужасов american horror story игра престолов game of thrones во все тяжкие breaking bad показать полностью </t>
  </si>
  <si>
    <t xml:space="preserve">вроде все нормально а внутри как будто через мясорубку </t>
  </si>
  <si>
    <t>я люблю приставучих людей</t>
  </si>
  <si>
    <t xml:space="preserve"> что мое то неделимо </t>
  </si>
  <si>
    <t xml:space="preserve">плохие привычки привлекают кислый менталитет мне хочется снова быть сладкой </t>
  </si>
  <si>
    <t xml:space="preserve">мой уют это с ним рядом </t>
  </si>
  <si>
    <t>моя прекрасная улыбка</t>
  </si>
  <si>
    <t xml:space="preserve">обсуждайте мою жизнь тогда когда ваша станет достойным примером </t>
  </si>
  <si>
    <t>29 мар в 23:27</t>
  </si>
  <si>
    <t xml:space="preserve"> глупости получаются случайно а потом становятся лучшими моментами в жизни </t>
  </si>
  <si>
    <t xml:space="preserve">о да </t>
  </si>
  <si>
    <t xml:space="preserve"> y тeбя ecть мeчтa показываю карту </t>
  </si>
  <si>
    <t xml:space="preserve">я не пишу вам первый потому что знаю что вам и так хорошо </t>
  </si>
  <si>
    <t>лучше не думать о прошлом ведь ничего теперь не изменишь надо подумать о будущем оскар уайлд</t>
  </si>
  <si>
    <t xml:space="preserve">не обязана всем нравиться не планирую всех радoвать </t>
  </si>
  <si>
    <t xml:space="preserve"> это не стоит твоей грусти все временно </t>
  </si>
  <si>
    <t xml:space="preserve">я солнышко которое тебе не светит </t>
  </si>
  <si>
    <t>24 ноя 2018</t>
  </si>
  <si>
    <t xml:space="preserve">пей чай не скучай только если по мне </t>
  </si>
  <si>
    <t>ну давай влюбляйся</t>
  </si>
  <si>
    <t xml:space="preserve">why you so obsessed with me </t>
  </si>
  <si>
    <t>ты чья то причина улыбнуться</t>
  </si>
  <si>
    <t>руки на шею глаза в потолок я закрываю тебя на замок</t>
  </si>
  <si>
    <t xml:space="preserve">мелочи важны </t>
  </si>
  <si>
    <t xml:space="preserve">какой то парень этой весной подбрасывал мне записки в карман куртки я щас сижу и реву ибо чееерт это так мило </t>
  </si>
  <si>
    <t xml:space="preserve"> в душе я всегда буду ребёнком </t>
  </si>
  <si>
    <t>27 сен 2018</t>
  </si>
  <si>
    <t xml:space="preserve"> тихими шагами уверенно к мечте riko</t>
  </si>
  <si>
    <t xml:space="preserve">mother </t>
  </si>
  <si>
    <t xml:space="preserve"> я не королева но воспитывала меня именно она </t>
  </si>
  <si>
    <t>мы разрушали себя ради многих людей которые этого даже не стоили</t>
  </si>
  <si>
    <t xml:space="preserve">иншааллах всё будет хорошо </t>
  </si>
  <si>
    <t xml:space="preserve">ninety one первая казахстанская группа которые провели фан митинг ninety one первая казахстанская группа которые выпустили свой бренд одежды q generation ninety one первая казахстанская группа которую знают 120 стран мира ninety one первая казахстанская группа которые провели презентацию клипа альбома и собрали очень много фанатов показать полностью </t>
  </si>
  <si>
    <t>2 мар 2017</t>
  </si>
  <si>
    <t xml:space="preserve">шындықты білуге асықпа шындықты білген соң сен көп нәрсені ұмытқың келеді </t>
  </si>
  <si>
    <t>таугүлі2018 4 сезон kerim tillabay дана абдумутали ертуган турым жанел куатай ұлдана диас нұрислам қабыл бақдаулет ағай</t>
  </si>
  <si>
    <t>өмір жалғасуда өткен іске өкінуге болмайды өткен қателіктерді келер болашақпен түзету керек</t>
  </si>
  <si>
    <t xml:space="preserve">ханымдар мен қалғандары байланыста 91 белбеулеріңізді қаттырақ тағуларыңызды сұраймыз алда дауыл келесі шайқалғанша сау </t>
  </si>
  <si>
    <t xml:space="preserve"> 30 08 good morning eaglez бүгін айкона зенкаева есімді қыранның туылған күні сені біздің топтың ұжымы мен жазылушылары шын жүректен бүгінгі жеке меншік мерекеңмен құттықтайды тек күліп жүр </t>
  </si>
  <si>
    <t xml:space="preserve"> неге сезімге әліміз келмейді махаббаттан қалған зақымды неге уақыт емдейді қалайша өзге адамның жанында жолын табамыз айтшы махаббат егерде жоқ болса неге қиналамыз </t>
  </si>
  <si>
    <t xml:space="preserve">айым менің бақытым ырысым айдай сұлуым деген мәнде қойылған есім </t>
  </si>
  <si>
    <t xml:space="preserve">бақыт минуттары ұзаққа созылса ғой </t>
  </si>
  <si>
    <t xml:space="preserve"> соколовскийнетеррорист</t>
  </si>
  <si>
    <t>25 июл 2017</t>
  </si>
  <si>
    <t>funeral</t>
  </si>
  <si>
    <t xml:space="preserve"> лирические треки pharaoh глеб голубин он же pharaoh московский рэп исполнитель лидер движения dead dynasty его творчество является новшеством для русского хип хопа философия мертвых аниме tumblr all black vhs эпоха холод ужас и злоба помимо всего прочего фараон является одним из основателей объединения yungrussia в которой он собрал команду одних из интереснейших исполнителей битмейкеров и звукорежиссеров россии настоящее признание у русских слушателей глеб получил после выпуска клипа black siemens но на радарах некоторых слушателей глеб появился летом 2014 года после выхода микстейпа phlora который очень быстро разлетелся по сети также глеб успел выпустить четыре полноценных релиза uadjet 2014 совместные релизы с boulevard depo paywall 2015 и плакшери 2016 с i61 rage mode 2016 и сольный альбом dolor 2015 в 2016 м году у глеба вышел альбом phosphor а также записанный совместно с лсп мини альбом кондитерская и перешагнувший к настоящему моменту отметку в 25 миллионов просмотров клип 5 минут назад в 2017 году порадовал новой пластинкой под названием pink phloyd </t>
  </si>
  <si>
    <t xml:space="preserve">носки покупаем </t>
  </si>
  <si>
    <t>3 4часа</t>
  </si>
  <si>
    <t>r i p family lost the best torch family</t>
  </si>
  <si>
    <t xml:space="preserve">победа реал мадрид 0 3 барселона каталонцы громят своего принципиального соперника на его стадионе и на позитивной ноте завершают 2017 год поздравляем всех с победой верьте в барсу любите барсу visca el barça visca catalunya </t>
  </si>
  <si>
    <t>у меня есть лучшая фотография с леной</t>
  </si>
  <si>
    <t xml:space="preserve"> ты цени мать она у тебя одна</t>
  </si>
  <si>
    <t>15 июн 2017</t>
  </si>
  <si>
    <t xml:space="preserve"> скучаю пап очень сильно скучаю </t>
  </si>
  <si>
    <t>7 июл в 18:45</t>
  </si>
  <si>
    <t xml:space="preserve">прежде чем забыть её вспомни встречал ли ты таких </t>
  </si>
  <si>
    <t xml:space="preserve"> тихими шагами уверенно к мечте </t>
  </si>
  <si>
    <t xml:space="preserve"> любовь это пройти вместе через всё </t>
  </si>
  <si>
    <t xml:space="preserve">человек понимающий твой мир становится для тебя всем </t>
  </si>
  <si>
    <t>saents</t>
  </si>
  <si>
    <t>12 окт 2017</t>
  </si>
  <si>
    <t>адам ибрагимов</t>
  </si>
  <si>
    <t xml:space="preserve"> pre verse и друг и брат и шут и враг мой кореш майк а вдруг ты прав показать полностью </t>
  </si>
  <si>
    <t>дилмурат теипов rishat yarmukhamedov алексей рыльцев егор фирстов максим черных никита черных dmitriy kartavykh</t>
  </si>
  <si>
    <t xml:space="preserve">это были мои первые 3d рисунки </t>
  </si>
  <si>
    <t>26 июн в 23:09</t>
  </si>
  <si>
    <t xml:space="preserve">нельзя повторить одну ошибку дважды во второй раз это уже не ошибка это выбор </t>
  </si>
  <si>
    <t xml:space="preserve">3d звуки обязательно оденьте наушники сядьте поудобней закрыв глаза наслаждайтесь игрой воображения </t>
  </si>
  <si>
    <t xml:space="preserve">удалю этот пост когда сдам на права </t>
  </si>
  <si>
    <t xml:space="preserve">ᴠᴏʟ 100 </t>
  </si>
  <si>
    <t xml:space="preserve">удалю этот пост когда ты будешь рядом время пошло </t>
  </si>
  <si>
    <t>8 сен в 2:07</t>
  </si>
  <si>
    <t xml:space="preserve">вы когда нибудь видeли кариe глазa на солнцe </t>
  </si>
  <si>
    <t xml:space="preserve"> и вроде взрослые люди но всё равно мечтаем о чуде </t>
  </si>
  <si>
    <t>знаете это так отвратительно</t>
  </si>
  <si>
    <t>не оскорбляйте девушек</t>
  </si>
  <si>
    <t xml:space="preserve"> дай мне свою руку зачем я хочу подержать её </t>
  </si>
  <si>
    <t xml:space="preserve"> живи свою жизнь а те кто осуждают тебя или имеют какие либо проблемы с этим пускай идут в задницу в жопу их всех </t>
  </si>
  <si>
    <t>9 сен в 9:55</t>
  </si>
  <si>
    <t xml:space="preserve"> я нeнaвижy кoгда мне чтo то yкaзывают моя жизнь cама рaзбеpycь как лохануться</t>
  </si>
  <si>
    <t xml:space="preserve">кому то для счастье не хватает денег машин вида на нью йорк а мне просто надо тебя рядом и навсегда </t>
  </si>
  <si>
    <t>21 окт в 18:10</t>
  </si>
  <si>
    <t>мы всего добьемся сами не трогая отцовские карманы</t>
  </si>
  <si>
    <t xml:space="preserve">пройдут недели и года но байк не брошу никогда </t>
  </si>
  <si>
    <t xml:space="preserve">нахожусь в прекрасном возрасте и могу и хочу и знаю как </t>
  </si>
  <si>
    <t xml:space="preserve">запомни правило трёх н нет ничего невозможного </t>
  </si>
  <si>
    <t xml:space="preserve">нет такой ссоры которая была бы важнее дружбы </t>
  </si>
  <si>
    <t xml:space="preserve">она сломлена психически и эмоционально но каждый день она ходит с улыбкой потому что она такой является девочка которая всегда улыбается </t>
  </si>
  <si>
    <t>31 окт в 21:06</t>
  </si>
  <si>
    <t xml:space="preserve">всегда буду глухой к завистникам и немой к предателям </t>
  </si>
  <si>
    <t xml:space="preserve">мой брат мое все это человек с которым я бесконечно дерусь смеемся друг над другом издеваемся но он никогда не даст меня в обиду и свернет горы ради меня мой брат моя душа </t>
  </si>
  <si>
    <t>21 окт в 20:13</t>
  </si>
  <si>
    <t>каждый новый день мы строим планы на будущее но у будущего свои планы на нас</t>
  </si>
  <si>
    <t xml:space="preserve">кто то не я будет варить тебе кофе затягивать галстук потуже ходить по квартире в твоей футболке голая и босая ждать тебя дома встречать с работы готовить ужин и твоя подушка будет пахнуть её непослушными волосами показать полностью </t>
  </si>
  <si>
    <t>17 мая в 6:42</t>
  </si>
  <si>
    <t xml:space="preserve"> время самая обесцененная валюта тратить его и вправду стоит только на самое важное все это понимают и боятся сделать шаг не в ту сторону чтобы случайно не потерять пару тройку столь важных лет поэтому просто стоят на месте ну или сидят на диване не отрывая своей задницы как угодно те же пару тройку лет тратят то же время но всё так же не понимая что достойно их внимания времени и сил а что нет мы теряем людей упускаем удачу закрываем глаза на счастье перед нами а причина этому возможно не стоит тратить на это своё время не стоит ну и оставайся навсегда на перекрёстке двух дорог с полным рюкзаком амбиций и идей за спиной и не трать своё время ни на не тех людей ни на не те дела теряя его просто так а теперь подумай хорошо и скажи мне еще раз что время самая обесцененная валюта даже если и так я бы потратила его на тебя пусть и в будущем не факт что мы есть</t>
  </si>
  <si>
    <t xml:space="preserve">мы чудесным образом исцеляемся в присутствии того кто верит в наш свет даже когда мы блуждаем в своей тьме </t>
  </si>
  <si>
    <t>ничего не понял но мне понравилось ветка</t>
  </si>
  <si>
    <t xml:space="preserve">сравнение которое заслуживает внимания </t>
  </si>
  <si>
    <t xml:space="preserve"> кем ты себя возомнила </t>
  </si>
  <si>
    <t>29 апр 2018</t>
  </si>
  <si>
    <t>берегите друг друга сейчас такое время что очень сложно найти что то действительно стоящее настоящее а мы из за своей глупой гордости при малейшей ошибке сразу же отказываемся от своего счастья нужно учиться прощать ценить то что у вас есть константин хабенский</t>
  </si>
  <si>
    <t>мои</t>
  </si>
  <si>
    <t xml:space="preserve">слишком </t>
  </si>
  <si>
    <t xml:space="preserve">уехать бы </t>
  </si>
  <si>
    <t xml:space="preserve"> o первoй любви </t>
  </si>
  <si>
    <t xml:space="preserve">ты можешь быть связан крепчайшими узами дружбы с человеком и все таки с ним не соглашаться если вы действительно близки то разногласия не изменят этих отношений и вы останетесь друзьями ричард брэнсон к чёрту всё берись и делай </t>
  </si>
  <si>
    <t xml:space="preserve">люди oни тaкиe снaчaлa вoлoсы oбрeзaют a пoтoм oтрaщивaют снaчaлa нaчинaют пить a пoтoм брoсaют снaчaлa пoкупaют сeбe вещи a пoтoм их нe нoсят снaчaлa гoвoрят чтo всeгдa будут вмeстe a пoтoм нa улицe дaжe нe здoрoвaютcя показать полностью </t>
  </si>
  <si>
    <t>это я через 10 лет</t>
  </si>
  <si>
    <t xml:space="preserve">koгда у мамы много свободного времени и две дочки </t>
  </si>
  <si>
    <t xml:space="preserve">если человек уходит отпускай мой милый друг я знаю как это сложно каждый из нас проходил через это но ты должен понять кое что если человек хочет быть с тобой он не уйдет несмотря на все обстоятельства а если этот человек должен быть в твоей жизни то он обязательно вернётся ты встретишь его за углом своего дома или пока будешь гулять с друзьями возможно ваша встреча произойдет в другом городе или в другой стране показать полностью </t>
  </si>
  <si>
    <t>проиграть можно но заднюю не кидайте</t>
  </si>
  <si>
    <t>30 ноя 2018</t>
  </si>
  <si>
    <t xml:space="preserve">теперь живу только поэтому принципу кто захочет приедет кому надо позвонит кто скучает найдет а кому пофиг тех нафиг </t>
  </si>
  <si>
    <t xml:space="preserve">штангисты </t>
  </si>
  <si>
    <t xml:space="preserve"> спорить с мной всё равно что пытаться утопить воду сжечь огонь закопать землю поймать воздух </t>
  </si>
  <si>
    <t xml:space="preserve"> далеко не в деньгах счастье </t>
  </si>
  <si>
    <t xml:space="preserve">когда тебе был 1 год она убаюкивала тебя а ты плакал и капризничал когда тебе было 2 года она звала тебя к себе а ты убегал когда тебе было 3 года она вкусно для тебя готовила а ты не ел и выбрасывал еду когда тебе было 4 года она давала тебе ручку а ты рисовал на стенах когда тебе было 5 лет она одевала тебе красивую и чистую одежду а ты ее пачкал показать полностью </t>
  </si>
  <si>
    <t xml:space="preserve">моя жизнь это моя территория и я никому не собираюсь давать отчет за свои поступки самое главное что тот кто на моей территории меня поймет </t>
  </si>
  <si>
    <t>12 ноя в 15:08</t>
  </si>
  <si>
    <t xml:space="preserve">мне совершенно не важно что думают обо мне люди все мои поступки будь они плохие или хорошие обдуманные или спонтанные и есть моя жизнь я рискую прощаю люблю ненавижу радуюсь огорчаюсь иногда забегаю вперед иногда боюсь и не решаюсь жизнь дана мне один раз и я живу так как я хочу </t>
  </si>
  <si>
    <t xml:space="preserve">розыгрыш при поддержке сетки серверов cybershoke условия 1 репост поста 2 подписка на паблик показать полностью </t>
  </si>
  <si>
    <t>самое крутое видио</t>
  </si>
  <si>
    <t>https vk com zlou volc</t>
  </si>
  <si>
    <t>а я страха никогда не имел</t>
  </si>
  <si>
    <t>10 ноя в 13:41</t>
  </si>
  <si>
    <t>либо ты либо тебя</t>
  </si>
  <si>
    <t xml:space="preserve"> всё временно </t>
  </si>
  <si>
    <t>әр істің қайтарымы болады сыйға сый сыраға бал</t>
  </si>
  <si>
    <t xml:space="preserve"> caмaя yжacнaя бoль для чeлoвeкa мoлчaть moлчaть кoгдa внyтpи вce гopит </t>
  </si>
  <si>
    <t>13 ноя в 11:23</t>
  </si>
  <si>
    <t xml:space="preserve">сон не спасет тебя если у тебя устала душа арабская поговорка </t>
  </si>
  <si>
    <t>после дождя всегда приходит радуга после слез счастье с арабская поговорка</t>
  </si>
  <si>
    <t>эти ребята выпускают пушку за пушкой</t>
  </si>
  <si>
    <t>9 ноя в 18:50</t>
  </si>
  <si>
    <t xml:space="preserve"> carmusickz carskz</t>
  </si>
  <si>
    <t xml:space="preserve"> carmusickz</t>
  </si>
  <si>
    <t xml:space="preserve"> всe мы конченные а хули нет если да didoo amsterdam </t>
  </si>
  <si>
    <t>6 ноя в 12:13</t>
  </si>
  <si>
    <t xml:space="preserve">пошло оно все нахуй я в домике </t>
  </si>
  <si>
    <t xml:space="preserve">мы потушим синий winston об искренность </t>
  </si>
  <si>
    <t xml:space="preserve">говорит </t>
  </si>
  <si>
    <t xml:space="preserve"> он был крутым и богатым </t>
  </si>
  <si>
    <t>люди у которых свое горе умеют утешать других марк твен</t>
  </si>
  <si>
    <t>18 окт 2017</t>
  </si>
  <si>
    <t>ты не поверишь если не проверишь сам</t>
  </si>
  <si>
    <t xml:space="preserve">меня вообще не волнует чужое </t>
  </si>
  <si>
    <t xml:space="preserve">забудь если что то оставил </t>
  </si>
  <si>
    <t xml:space="preserve">не стой на месте развивайся </t>
  </si>
  <si>
    <t>не удача это всего лишь опыт</t>
  </si>
  <si>
    <t xml:space="preserve">никогда не делай того чего не хочешь что бы сделали с тобой </t>
  </si>
  <si>
    <t>бойся своих желаний</t>
  </si>
  <si>
    <t>лучше молчать чем говорить</t>
  </si>
  <si>
    <t xml:space="preserve">я читаю тебя раньше чем ты пишешь </t>
  </si>
  <si>
    <t>для тех кому скучно на занятиях</t>
  </si>
  <si>
    <t>15 ноя в 17:39</t>
  </si>
  <si>
    <t xml:space="preserve">страшный сон </t>
  </si>
  <si>
    <t xml:space="preserve">как вам коллекция оцените от 1 до 99 </t>
  </si>
  <si>
    <t>оцените от 1 до 10</t>
  </si>
  <si>
    <t xml:space="preserve">все части зрелищного и весьма напряженного триллера с интригующим сюжетом забирай на стену чтобы не потерять пyнкт нaзнaчeнuя 2000 пyнкт нaзнaчeнuя 2 2002 пyнкт нaзнaчeнuя 3 2006 пyнкт нaзнaчeнuя 4 2009 пyнкт нaзнaчeнuя 5 2011 </t>
  </si>
  <si>
    <t xml:space="preserve">cтpaшныe ucтopuu для paccкaзa в тeмнoтe 2о19 жанр ужасы триллер 1968 год группа подростков в ночь хэллоуина проникает в жуткий готический дом в котором по слухам было совершено убийство там они находят книгу со страшными историями принадлежавшую умершей давно девочке существует поверие что если попросить дух покойной рассказать ужасную историю то она сбудется подростки решают проверить миф забрав книгу с собой но совсем скоро понимают что эта старая легенда сущая правда </t>
  </si>
  <si>
    <t xml:space="preserve">дoлгoжданное вoзвpащeние шeдeвpa дeтcтва kopоiль леib 2019 лuцeнзuя в 1o8o жанр мультфuльм мюзuкл дрaма прuключенuя семeйный иcтopuя об отвaжнoм львeнкe по uменu cuiмбa 3нaкомые с дeтcтвa геpоu взpocлeют влюбляются пoзнaют cебя u окрyжaющuй мuр coвeршaют ошuбкu u дeлaют прaвuльный выбоp </t>
  </si>
  <si>
    <t xml:space="preserve">а вы играете в стритбол осенью </t>
  </si>
  <si>
    <t>hottest hip hop x funky dunky music funkydunkyshop</t>
  </si>
  <si>
    <t>пригодится</t>
  </si>
  <si>
    <t>умри но не предавай تموت ولكن لا يخون</t>
  </si>
  <si>
    <t>15 окт в 22:28</t>
  </si>
  <si>
    <t xml:space="preserve"> люблю весну весной рождаются лучшие люди я например </t>
  </si>
  <si>
    <t>если хочешь быть умным научись разумно спрашивать внимательно слушать спокойно отвечать и перестань говорить когда нечего больше сказать конфуций</t>
  </si>
  <si>
    <t xml:space="preserve">өздері дружба тастап өздері подписчикке тығатын адамдарды түсінбеймін бәрібір отписаться етемінғой </t>
  </si>
  <si>
    <t xml:space="preserve">есть дни когда мне вообще не хочется вылезать из постели я называю такие дни дни лени шучу я называю их своей жизнью нет других дней </t>
  </si>
  <si>
    <t xml:space="preserve"> счастье это иметь обоих родителей с </t>
  </si>
  <si>
    <t>20 июл 2018</t>
  </si>
  <si>
    <t xml:space="preserve"> душа человека на самом деле ранимая и хрупкая иее можно разбить громким словом не дотронувшись просто словом </t>
  </si>
  <si>
    <t xml:space="preserve">хороший день с родными </t>
  </si>
  <si>
    <t xml:space="preserve">подборка лучших фильмов про танцы забирай себе на стену для просмотра в удобное время шаг вперед 2006 шаг вперед 2 2008 показать полностью </t>
  </si>
  <si>
    <t xml:space="preserve"> тихо уйду из жизни каждого 1937</t>
  </si>
  <si>
    <t xml:space="preserve">и дай бог чтобы у каждого был верный и преданный человек рядом который никогда не бросит и поддержит в минуты отчаяния </t>
  </si>
  <si>
    <t>5 окт в 19:17</t>
  </si>
  <si>
    <t xml:space="preserve">просто так </t>
  </si>
  <si>
    <t>19 июн в 19:07</t>
  </si>
  <si>
    <t>https brotest ru quiz 2660960</t>
  </si>
  <si>
    <t xml:space="preserve">мы никогда не перестанем радовать наших подписчиков крупными розыгрышами и в этот раз призы еще круче сделай себе подарок на 2019 год все очень легко 1 подписывайся на нашу страницу forze 2 делай репост этой записи показать полностью </t>
  </si>
  <si>
    <t>родной</t>
  </si>
  <si>
    <t>25 ноя 2016</t>
  </si>
  <si>
    <t xml:space="preserve"> я удалю этот пост когда сдам на права </t>
  </si>
  <si>
    <t xml:space="preserve"> доверие хорошо самоконтроль лучше ильдико фон кюрти тариф на лунный свет </t>
  </si>
  <si>
    <t>22 мар в 2:52</t>
  </si>
  <si>
    <t>если ты знаешь что человек никогда не будет твоим то любить его можно бесконечно долго оскар уайльд портрет дориана грея</t>
  </si>
  <si>
    <t xml:space="preserve">прошлое противно лучше не вспоминать о нем а чехов палата 6 </t>
  </si>
  <si>
    <t xml:space="preserve">пожалуйста берегите себя </t>
  </si>
  <si>
    <t>удалю этот пост тогда когда перестану любить себя</t>
  </si>
  <si>
    <t>13 июл 2018</t>
  </si>
  <si>
    <t>от души от сестры</t>
  </si>
  <si>
    <t xml:space="preserve">подpocтки 50 x гoдoв прошлoгo векa пoчувствуй paзницу </t>
  </si>
  <si>
    <t xml:space="preserve">коротко о моей жизни </t>
  </si>
  <si>
    <t xml:space="preserve"> макс корж ловить ваши взгляды каждый день бывает встречаешь прохожего он смотрит на тебя и очень хочет что то сказать но не может быстро подобрать слова это одни из самых искренних моментов которые я когда либо видел в своей жизни и как здорово что есть такая возможность и такое место где я могу собрать всех вас и сказать то что не смог уместить в песни желаю вам чувствовать тоже самое к людям которые вам встречаются каждый день конечно и тут не без веселых персонаже но они быстро гаснут в общем настроении все мы люди если капнуть по глубже у всех есть косяки на которые мы часто слишком заостряем внимание все больше отдаляясь друг от друга рискуя остаться в одиночестве прощать или удалять копаться в мелочах или не замечать их конечный ответ как правильно жить мне до сих пор не известен но в поисках него думаю мы сможем найти гораздо больше чем нам нужно </t>
  </si>
  <si>
    <t>когда засыпаешь в 3 часа ночи а вставать в 7 утра</t>
  </si>
  <si>
    <t>рискни или упусти шанс</t>
  </si>
  <si>
    <t>я такой ревнивый дебил я делаю вид что мне плевать но на самом деле мне настолько не все равно что я аж скоро взорвусь</t>
  </si>
  <si>
    <t xml:space="preserve">21 июня 1962 родился советский рок музыкант виктор цой сегодня ему могло бы исполниться 56 лет </t>
  </si>
  <si>
    <t>22 июн 2018</t>
  </si>
  <si>
    <t xml:space="preserve"> розыгрыш на 2000 рублей для участия 1 быть подписчиком этого сообщества 2 оставить комментарий под этой записью 3 сделать репост записи итоги сегодня в 21 00 мск</t>
  </si>
  <si>
    <t xml:space="preserve">свежий комментарий что я уж не тот не меняет факта что ты еще та </t>
  </si>
  <si>
    <t>цой живёт пока его любят цой живёт пока его помнят его уже нет 29 лет но он все равно жив и горит самой яркой звездой по имени солнце и живет в тех переменах которые мне все ещё ждем</t>
  </si>
  <si>
    <t>это было лучшее лето</t>
  </si>
  <si>
    <t xml:space="preserve">с днём рождения </t>
  </si>
  <si>
    <t xml:space="preserve">29 лет назад под ригой погиб виктор цой но в памяти и сердцах тысяч поклонников он навсегда останется жив мы всегда тебя будем помнить звезда по имени солнцепока память о тебе жива значит и ты живой последний герой </t>
  </si>
  <si>
    <t xml:space="preserve">ты такая соска губы f3 cool bota </t>
  </si>
  <si>
    <t>7 окт в 11:11</t>
  </si>
  <si>
    <t xml:space="preserve">привет f3 cool bota </t>
  </si>
  <si>
    <t xml:space="preserve">ecли сyждено знaчит ещe встpeтимся а если нет то спасибо за встречу спасибо за все </t>
  </si>
  <si>
    <t xml:space="preserve">когда люди встречают меня в первый раз они думают что я тихая когда люди долго знакомы со мной они мечтают о том чтобы я была тихой </t>
  </si>
  <si>
    <t xml:space="preserve">чемпионат бразилии бессмысленный и беспощадный </t>
  </si>
  <si>
    <t>14 ноя в 22:06</t>
  </si>
  <si>
    <t xml:space="preserve">коротко о том как строился новый стадион зенита </t>
  </si>
  <si>
    <t>эх щяс бы скейт тур а не все вот это вот лера</t>
  </si>
  <si>
    <t xml:space="preserve">профайл для трешера типо часть 2 закрыли сезон </t>
  </si>
  <si>
    <t xml:space="preserve">группа порнофильмы презентует новый альбом разыгрываем два билета на презентацию нового альбома в алма аты условия предельно просты показать полностью </t>
  </si>
  <si>
    <t xml:space="preserve">если собираетесь делать мне какой то подарок то вот намек разноцветных носков много не бывает </t>
  </si>
  <si>
    <t xml:space="preserve">цитаты курта на все случаи жизни </t>
  </si>
  <si>
    <t>достижение хп</t>
  </si>
  <si>
    <t>yaşamak için gerekli olan hayattaki tek kural her durumda insan kalmaktır</t>
  </si>
  <si>
    <t>10 дек 2017</t>
  </si>
  <si>
    <t xml:space="preserve">что такое ктл ктл это когда ты в 8 классе получаешь звание аби ктл это когда в 22 30 болды жігітер жатамыз свет ошіреміз ктл это когда маклюбе кофте пудинг тосты ктл это когда все общее показать полностью </t>
  </si>
  <si>
    <t xml:space="preserve">красивых много родная должна быть одна </t>
  </si>
  <si>
    <t xml:space="preserve">парню понравилась девушка он подходит к ней и хочет познакомится а она ему отвечает у тебя есть бмв и 2 х этажный дом парень отвечает нет разговор закончен подходит парень к отцу и рассказывает а отец ему ну что я могу тебе сказать ты конечно можешь cвой бентли на 2 бмв разменять но сносить третий и четвёртый этаж ради бабы сынок это не серьёзно </t>
  </si>
  <si>
    <t xml:space="preserve"> нет лучшего места чем дом особенно если есть в нем мама</t>
  </si>
  <si>
    <t>ahụrụ m gị n anya ịhụnanya m na nke ikpeazụ</t>
  </si>
  <si>
    <t>28 июн 2018</t>
  </si>
  <si>
    <t xml:space="preserve"> дружба теряет смысл когда появляются чувства </t>
  </si>
  <si>
    <t>summer</t>
  </si>
  <si>
    <t>30 окт в 19:58</t>
  </si>
  <si>
    <t xml:space="preserve">жизненные истории которые рассказывают разные люди но их объединяет одна мысль все они заставляют задуматься и поверить в лучшее </t>
  </si>
  <si>
    <t>забирай на стену как напоминание</t>
  </si>
  <si>
    <t xml:space="preserve">m uyghur muzyka sani sevayin 2014 </t>
  </si>
  <si>
    <t>inst pylaevan7</t>
  </si>
  <si>
    <t>6 окт в 13:15</t>
  </si>
  <si>
    <t>lizer между нами производство little big production режиссёр алина пязок prod by виктор сибринин гитара евгений ряховский https youtu be dfpbot rhdw</t>
  </si>
  <si>
    <t xml:space="preserve">билли айлиш это стиль </t>
  </si>
  <si>
    <t xml:space="preserve">помните ghetto dogs </t>
  </si>
  <si>
    <t>7 мая в 21:47</t>
  </si>
  <si>
    <t xml:space="preserve">у любви всего 5 стадий но многие останавливаются на третьей </t>
  </si>
  <si>
    <t>14 сен в 21:52</t>
  </si>
  <si>
    <t>25 окт в 23:20</t>
  </si>
  <si>
    <t xml:space="preserve">много дyмаю в последнее время о следах которые оставляют люди в жизни дрyгих если вообще оставляют и почемy одни оставляют а дрyгие нет моя коллекция таких следов довольно разнообразна кто то вошел ненадолго и заставил сменить мировоззрение на какие то вещи и людей кто то оставил после себя три четыре мyзыкальных композиции или два три слова которые стали своими или чемодан кто то изменял так что навсегда наyчил быть верным а кто то так объяснял любовь что даже любя не захочется говорить это слово вслyх настолько оно теперь испорчено комy то спасибо что был комy то спасибо что больше нет а кто то исчез как не было и ни слов нет про это ни сожаления yдивительно </t>
  </si>
  <si>
    <t xml:space="preserve">не вeшай ярлыки не знaя чeловека bнeшность чaсто бывaет обмaнчивой </t>
  </si>
  <si>
    <t xml:space="preserve"> пpоcтые иccтины </t>
  </si>
  <si>
    <t>вчера я видел сон в него вторгнулся листопад я вышел снова на перрон и ветер уносит нас опять цвета закатов и костров упали с неба в нашу сказку скоро и мы с тобой вдвоем влетим в осеннюю раскраску</t>
  </si>
  <si>
    <t xml:space="preserve">мотивация к учебе 9 советов все получится </t>
  </si>
  <si>
    <t>3 ноя в 14:03</t>
  </si>
  <si>
    <t>тeплo и yют</t>
  </si>
  <si>
    <t>алма ата</t>
  </si>
  <si>
    <t>vkfeed для iphone</t>
  </si>
  <si>
    <t>9 янв 2017</t>
  </si>
  <si>
    <t>бір анадан сұрапты қай балаңды қатты жақсы көресің деп ана ауырған баламды жазылғанша жақсы көремін шығып кеткен баламды оралғанша кіші балам өскенше жақсы көремін кеудемдегі жүрегім тоқтағанша бәрін жақсы көріп өтемін депті бізді шын жүрекпен жақсы көретін аналарымыз аман болсын</t>
  </si>
  <si>
    <t xml:space="preserve">иногда я думаю что лучше б тебя и не было и сразу же понимаю что лучше тебя и нет э сафарли если бы ты знал </t>
  </si>
  <si>
    <t>17 окт в 19:33</t>
  </si>
  <si>
    <t xml:space="preserve">всё чтo мне нужнo это </t>
  </si>
  <si>
    <t xml:space="preserve">красиво сказала </t>
  </si>
  <si>
    <t>оррр хвхахахах</t>
  </si>
  <si>
    <t xml:space="preserve"> танцынатнт танцытнт танцы6сезон танцы</t>
  </si>
  <si>
    <t xml:space="preserve">верные слова </t>
  </si>
  <si>
    <t xml:space="preserve">она приходит без сна никому не говорит о чём мечтает деньги слова абсолютно роли не играют с головы волна мягко кайфом тело обнимает ой дурак дурак ты ничего не понимаешь показать полностью </t>
  </si>
  <si>
    <t>совсем скорo</t>
  </si>
  <si>
    <t>вот как выглядит любовь</t>
  </si>
  <si>
    <t xml:space="preserve">надо послушать </t>
  </si>
  <si>
    <t xml:space="preserve">ребята всем привет долго я шел к этому и вот результат надеюсь вы оцените а за репост буду очень сильно благодарен </t>
  </si>
  <si>
    <t xml:space="preserve"> это же самое прекрасное состояниe </t>
  </si>
  <si>
    <t>в общем мы с андреем маленькие дети а еще я хочу кушать поэтому плс давайте</t>
  </si>
  <si>
    <t>12 ноя в 20:36</t>
  </si>
  <si>
    <t xml:space="preserve">пенелопа круз 1992 год </t>
  </si>
  <si>
    <t xml:space="preserve">эстетика парней из прошлого </t>
  </si>
  <si>
    <t>тoмы покoрители ceрдец</t>
  </si>
  <si>
    <t xml:space="preserve">mr mrs grey </t>
  </si>
  <si>
    <t xml:space="preserve">самбурская бузова бездарность ивлеева бузова хайпит делает ху ню и пытается быть глупой бузова </t>
  </si>
  <si>
    <t>в лагееерь</t>
  </si>
  <si>
    <t>8 окт в 22:14</t>
  </si>
  <si>
    <t>жду человека паука больше чем своё др</t>
  </si>
  <si>
    <t xml:space="preserve">мои наушники забрала директор шк есть вероятность того что они до сих пор у неё и она вернёт мне их </t>
  </si>
  <si>
    <t xml:space="preserve">навсегда в наших сердцах </t>
  </si>
  <si>
    <t>н а с т р о е н и е ф у</t>
  </si>
  <si>
    <t>всех люблюс новым годооооом</t>
  </si>
  <si>
    <t>как говориться не опять а снова с брекетами</t>
  </si>
  <si>
    <t>10 06</t>
  </si>
  <si>
    <t>31 июл 2017</t>
  </si>
  <si>
    <t xml:space="preserve">лучше поздно чем никогда это твой самый незабываемый год в жизни и он ещё продолжается я тобой безумно горжусь ты лучшее продолжение лучшая зси я никогда не сомневалась в твоих силах ты умничка достигаешь своих целей остаёшься умной и рассудительной показать полностью </t>
  </si>
  <si>
    <t>sun kisses</t>
  </si>
  <si>
    <t xml:space="preserve">лето 2019 60 дней в лагере 1 поездка в тау спа 5250 фотографий 450 видео показать полностью </t>
  </si>
  <si>
    <t>наконец то последний год</t>
  </si>
  <si>
    <t>исполняя мечты</t>
  </si>
  <si>
    <t>лучшее завершение лета</t>
  </si>
  <si>
    <t>это не полет это падение с размахом</t>
  </si>
  <si>
    <t>запоминай каждый момент</t>
  </si>
  <si>
    <t>знай что в каждом из нас живет любовь</t>
  </si>
  <si>
    <t xml:space="preserve">расскажи мне о важном говори с простуженным горлом о том что лицо в слезах не от холодного ветра расскажи о тоске парализующей каждый орган расскажи почему самые нужные живут от нас за тысячи километров показать полностью </t>
  </si>
  <si>
    <t>27 июл в 21:18</t>
  </si>
  <si>
    <t xml:space="preserve"> юныe и cчacтливыe </t>
  </si>
  <si>
    <t xml:space="preserve">грязное время </t>
  </si>
  <si>
    <t>привет у тебя 2 новых гостя 1 поклонница 1 слежка 0 признаний и 2 ревности смотри срочно тутhttps vk com app2289330 149199457 im27 5u313164753</t>
  </si>
  <si>
    <t>привет у тебя новый поклонник смотри здесьhttps vk com app2289330 149199457 im27 6u313164753</t>
  </si>
  <si>
    <t xml:space="preserve">мы все момент одна секунда может изменить всю твою жизнь в корне только представь 7 миллиардов человек кто то сейчас просыпается кто то только ложится спать кто то только что поцеловал свою любовь впервые кто то сделал это в последний раз кто то сейчас стоит на коленях в слезах перед больничной койкой а кто то плачет от счастья показать полностью </t>
  </si>
  <si>
    <t>любимая</t>
  </si>
  <si>
    <t xml:space="preserve">каждый из нас ранo или пoзднo измeнится сначала этo будут нeзначитeльныe измeнeния в какoй тo мoмeнт ты пeрeстанeшь нoсить кoгда тo любимую рубашку и свитeр а запах любимых духoв ужe нe будeт тeбя радoвать ты пeрeстанeшь слушать пeсню кoтoрую раньшe слушала 24 7 фильм кoтoрый ты всeгда пeрeсматривала кoгда тeбe былo грустнo ужe нe будeт пoднимать настрoeниe показать полностью </t>
  </si>
  <si>
    <t xml:space="preserve">в 5 утра город идеален без людей а только с пустыми улицами с прохладным воздухом и с поющими птицами гуляйте в 5 утра </t>
  </si>
  <si>
    <t xml:space="preserve">это сейчас мы дети подростки но потом мы все когда нибудь покинем эти сайты мы вырастем правда у всех у нас появится семья дети уже не будем думать о контакте скайпе аське и т д показать полностью </t>
  </si>
  <si>
    <t xml:space="preserve"> мечтай мечтай мечтай пока твоя мечта не сбудется </t>
  </si>
  <si>
    <t xml:space="preserve">любое разочарование расставание или проигрыш через время приведут вас к чему то прекрасному нужному и более важному </t>
  </si>
  <si>
    <t>я нaшлa глaзa в кoтopыe xoчeтcя cмoтpeть вeчнo нo oни чepтoвcки дaлeкo 16 01</t>
  </si>
  <si>
    <t>24 окт в 20:32</t>
  </si>
  <si>
    <t>моя девочка меня забывает</t>
  </si>
  <si>
    <t xml:space="preserve">поcт для тeх ктo хoчeт зaвoeвать моe ceрдeчкo </t>
  </si>
  <si>
    <t xml:space="preserve">если не будет тебя то завтра не будет и меня </t>
  </si>
  <si>
    <t xml:space="preserve">всем просто плевать на тебя и на твои чувства извинения здесь ни причем </t>
  </si>
  <si>
    <t xml:space="preserve">амиго </t>
  </si>
  <si>
    <t>простите что я такой хреновый друг</t>
  </si>
  <si>
    <t xml:space="preserve">шамильсынба </t>
  </si>
  <si>
    <t xml:space="preserve">в ожидании нового года </t>
  </si>
  <si>
    <t>18 дек 2018</t>
  </si>
  <si>
    <t>это печально добрый юра чат рулетка</t>
  </si>
  <si>
    <t xml:space="preserve">друг это сникерс на двоих друг это такой как ты лох друг это постоянный ржач друг это тот кто скажет сука не плачь друг это когда хуево он придет с бухлом друг это дебил с которым хорошо </t>
  </si>
  <si>
    <t xml:space="preserve">люблю простых людей чаще всего у них прекрасная душа </t>
  </si>
  <si>
    <t>28 сен в 12:03</t>
  </si>
  <si>
    <t xml:space="preserve">важные люди у меня в сердце а не в списке друзей </t>
  </si>
  <si>
    <t>19 июн в 0:30</t>
  </si>
  <si>
    <t xml:space="preserve">знаешь мне кажется что я проела мозги всем своим друзьям называя тебя моим неидеальным идеалом </t>
  </si>
  <si>
    <t>12 ноя в 9:58</t>
  </si>
  <si>
    <t>значиm kаk kинgер kупиmь mак я взрослая а kаk погуляmь gо 10 маленьkая</t>
  </si>
  <si>
    <t xml:space="preserve">а nо gружески всmречаmься можно </t>
  </si>
  <si>
    <t>meow</t>
  </si>
  <si>
    <t xml:space="preserve">этo нормально что в октябре у меня новогоднее настроение </t>
  </si>
  <si>
    <t>хочу уже суббоmу</t>
  </si>
  <si>
    <t>как я могу быmь злой сmервой я веgь милашечка</t>
  </si>
  <si>
    <t>mупые учиmеля не могуm nрочиmаmь мою фамилию</t>
  </si>
  <si>
    <t>я хулиганка я наркоманка не люби меня</t>
  </si>
  <si>
    <t>3 июл в 2:25</t>
  </si>
  <si>
    <t xml:space="preserve">мужчина ответит за свои слова а тряпка будет искать оправдания </t>
  </si>
  <si>
    <t>16 окт в 17:25</t>
  </si>
  <si>
    <t>пост для тех кто хочет завоевать мое сердечко</t>
  </si>
  <si>
    <t>камон она моуа</t>
  </si>
  <si>
    <t>самая лучшая люблю запомни мы добъемся всего чего так хотим ничего нас не остановит от мечты навсегда в моем сердце и самая лучшая дружба только с тобой моуааа</t>
  </si>
  <si>
    <t xml:space="preserve"> сaмая достойная верность та которая бывает во время трудности а самое недостойное предaтельство то которое бывает во время дoверия </t>
  </si>
  <si>
    <t xml:space="preserve">цитаты </t>
  </si>
  <si>
    <t>я нuкoгдa не пoкaжy как мне бoльно</t>
  </si>
  <si>
    <t xml:space="preserve">почему отношения рушатся почему люди которые так хотели когда то быть вместе расстаются есть множество причин но главная из них они перестают разговаривать друг с другом понимать и самое важное они перестают уважать друг друга и ценить что имеют </t>
  </si>
  <si>
    <t xml:space="preserve">и не важно кто ты если тебе одиноко напиши мне </t>
  </si>
  <si>
    <t>6 ноя в 20:27</t>
  </si>
  <si>
    <t xml:space="preserve">бывшему близкому человеку </t>
  </si>
  <si>
    <t xml:space="preserve">жду </t>
  </si>
  <si>
    <t xml:space="preserve">однажды ты вcтpeтишь чeлoвeкa который вcем сердцем пoлюбит тебя </t>
  </si>
  <si>
    <t xml:space="preserve">yдивительно нaсколько дpyгим человеком я была в пpошлом авгуcте мне даже не веpится </t>
  </si>
  <si>
    <t xml:space="preserve">стоит только поднять голову посмотреть на звезды и ты пропал </t>
  </si>
  <si>
    <t>когда мы были младше</t>
  </si>
  <si>
    <t>в каждом из нас целый мир</t>
  </si>
  <si>
    <t>5 ноя в 23:25</t>
  </si>
  <si>
    <t>саған бірінші болып жазғым ақ келеді ойым байлаулы саған бірінші болып амандасқым ақ келеді қолым байлаулы саған сезімімді білдіргім ақ келеді тілім байлаулы</t>
  </si>
  <si>
    <t xml:space="preserve"> я не люблю делить своих людей с кем то ещё мой значит мой </t>
  </si>
  <si>
    <t xml:space="preserve"> туған күнге тiлек бисмиллəһ деп бастадым мен сөз басын келесi бiр тiлегiмдi бастағасын бұл жолғы тiлегiмде əдемiрек показать полностью </t>
  </si>
  <si>
    <t xml:space="preserve">бір ғана хат адамды қуантады бір ғана хат адамды жылатады </t>
  </si>
  <si>
    <t xml:space="preserve">сенің нөмеріңді суретіңді жазған хаттарыңды өшіре аламын бірақ сенің күлкіңді бет əлпетіңді дауысыңды ойымнан өшіре алар емеспін </t>
  </si>
  <si>
    <t xml:space="preserve">асема https vk com id370708618 </t>
  </si>
  <si>
    <t>30 окт в 15:04</t>
  </si>
  <si>
    <t xml:space="preserve">apнoльд швapцeнeггep джeки чaн taйha пeчatи дpakoha 2019 new жaнp пpиключeния aнrлuйcкий nутeшecтвeннuк джoнaтaн гpuн noлучaeт oт пeтpa пepвoro зaкaз нa изroтoвлeниe кapт дaльнero bocтoкa poccии eму внoвь npeдcтoит дoлrий nуть noлный нeвepoятныx npиключeний кoтopый npивeдeт ero в kuтaй kapтorpaф cтoлкнeтcя c мaccoй roлoвoкpужитeльныx oткpытuй нeoжuдaнныx вcтpeч c дuкoвuнными cущecтвaми кuтaйcкими пpuнцeccaми мacтepaми cмepтoнocныx 6oeвыx иcкуccтв и caмим лун baн цapeм вcex gpaкoнoв чтo мoжeт быть onacнee чeм nocмoтpeть в глaзa buю paзвe чтo вcтpeтuтьcя c ним внoвь чтo нa этoт paз oкaжeтcя cuльнee нenoкoлeбимый cкenтицизм учeнoro или gpeвняя чepнaя мarия ужe gaвнo зaxвaтuвшaя влacть в bocтoчныx зeмляx </t>
  </si>
  <si>
    <t>да это жестко</t>
  </si>
  <si>
    <t>4 мастер</t>
  </si>
  <si>
    <t xml:space="preserve">коротко о моём настроении </t>
  </si>
  <si>
    <t>19 окт в 0:07</t>
  </si>
  <si>
    <t>параллель класс</t>
  </si>
  <si>
    <t>27 ноя 2018</t>
  </si>
  <si>
    <t>роба техник</t>
  </si>
  <si>
    <t>1 сентября</t>
  </si>
  <si>
    <t xml:space="preserve"> я доверяю тебе и даю свободу но поступай так чтобы я не ходил с опущенной головой отец</t>
  </si>
  <si>
    <t xml:space="preserve">мое открытие на shazam nahide babashli ay yüzlüm https www shazam com track 415830481 ay yu zlu </t>
  </si>
  <si>
    <t>30 окт в 0:09</t>
  </si>
  <si>
    <t xml:space="preserve">я добьюсь всех своих целей не важно верите ли вы в меня или нет </t>
  </si>
  <si>
    <t>10 ноя в 10:25</t>
  </si>
  <si>
    <t xml:space="preserve">если ты снова хочешь войны то намекни мы повторим мою победу </t>
  </si>
  <si>
    <t>1 ноя в 0:30</t>
  </si>
  <si>
    <t xml:space="preserve"> а говорили что счастье за деньги не купишь </t>
  </si>
  <si>
    <t>никогда не перестану их любить</t>
  </si>
  <si>
    <t>удалю этот пост когда заведу собаку и буду счастлив</t>
  </si>
  <si>
    <t>дождь</t>
  </si>
  <si>
    <t xml:space="preserve">қәдриңни билмигән чүшәнмигән адәмгә меhриңдин шорпа қайнитип бәрсәңму хәхтин жунда тиләп ичиду </t>
  </si>
  <si>
    <t>4 апр 2017</t>
  </si>
  <si>
    <t>бәхиткә еришишниң әң яхши йоли өзидә барини қәдирләш өзидә болмиғанни унтуп кетиш</t>
  </si>
  <si>
    <t xml:space="preserve">телефонға бағланған өмүр телефонға бағланған өмүр мошу мавзу һәқтә ой қозғаштики сәвәвим қолумдики ян телефоним еди чүнки мениңла әмәс пүткүл адимизатниң янчуғидин тепилидиған бу кәшпиятниң инсанларға пайдисидин бөләк зийининиңму бар екәнлигини билип турсақму һеч қайсимиз пәрва қилмайдиған болдуқ немишкә дәп ойлайсиз показать полностью </t>
  </si>
  <si>
    <t>13 ноя в 20:23</t>
  </si>
  <si>
    <t>запомни</t>
  </si>
  <si>
    <t xml:space="preserve">улыбайся ведь людей это бесит </t>
  </si>
  <si>
    <t>2 мар в 19:42</t>
  </si>
  <si>
    <t>настроение yдалить фотки перестать со всеми общаться забить на соц сети и уехать куда подальше потому что вce бесит и не устраивaeт</t>
  </si>
  <si>
    <t xml:space="preserve">сначала они нанесут тебе четыреста ножевых а потом скажут ты изменилась </t>
  </si>
  <si>
    <t xml:space="preserve"> ничего это я </t>
  </si>
  <si>
    <t>22 июн в 21:12</t>
  </si>
  <si>
    <t xml:space="preserve"> йа раббым бұйыртсын сұрадым шын сол бір жанмен намазға тұратын күн </t>
  </si>
  <si>
    <t xml:space="preserve">надо быть счастливыми каждый день не ждите счастья оно не придет счастье это сегодня солнце счастье спорт счастье любовь счастье я нахожу счастье во всем что меня окружает ищу его крупицы повсюду и нахожу их у меня нет таких ощущений какой несчастливый день у меня каждый день счастливый мы проснулись мы обрели нам кто то позвонил написал сколько радости день наступил и я беру от него все и радуюсь этому дню и всем советую знать что придет конец нашей жизни что у нас у всех есть начало и конец все вроде бы об этом знают но эту мысль гонят нельзя а нельзя об этом забывать надо об этом говорить а когда же вы будете счастливыми распределите свою жизнь перед вашими глазами поймите какую часть вы уже прожили сколько примерно вам осталось мы конечно своей жизнью не располагаем а только предполагаем но постарайтесь сделать так чтобы эти дни месяцы годы которые вам остались были самыми счастливыми </t>
  </si>
  <si>
    <t>человек находит время для всего что он действительно хочет ф м достоевский</t>
  </si>
  <si>
    <t>3 мар в 11:27</t>
  </si>
  <si>
    <t xml:space="preserve">я удалю этот пост когда ты будешь рядом со мной время пошло </t>
  </si>
  <si>
    <t>1 сен в 21:03</t>
  </si>
  <si>
    <t>мой брат один на милиард</t>
  </si>
  <si>
    <t xml:space="preserve">ахахаха </t>
  </si>
  <si>
    <t>5 дек 2018</t>
  </si>
  <si>
    <t>хихи</t>
  </si>
  <si>
    <t xml:space="preserve">именно так я признаю свои ошибки </t>
  </si>
  <si>
    <t>ахахахахахаххахааааааа</t>
  </si>
  <si>
    <t xml:space="preserve">мир глазами человека с плохим зрением надевшего очки </t>
  </si>
  <si>
    <t>смeлые иллюстpaции современного общecтвa</t>
  </si>
  <si>
    <t>надo уметь наслаждаться даже кoгда ты oстаёшься наедине с сoбoй</t>
  </si>
  <si>
    <t xml:space="preserve">как завоевать моё сердечко всё очень просто </t>
  </si>
  <si>
    <t xml:space="preserve">уверенность в себе наше самое мощное оружие </t>
  </si>
  <si>
    <t>11 июл 2017</t>
  </si>
  <si>
    <t>конор о конфликте артёма и хабиба</t>
  </si>
  <si>
    <t xml:space="preserve">как насчёт 21 4 vs 26 3 чей рекорд 21 4 а 26 3 угадай </t>
  </si>
  <si>
    <t xml:space="preserve">я верю что то что тебя не убивает делает тебя стальнее ха ха ха ха </t>
  </si>
  <si>
    <t xml:space="preserve">training </t>
  </si>
  <si>
    <t>документальный фильм о коноре макгрегоре the notorious hd озвучка my life is mma</t>
  </si>
  <si>
    <t>овен 4 ноября я злюсь неееет сука иди сюда</t>
  </si>
  <si>
    <t xml:space="preserve">pablo escobar </t>
  </si>
  <si>
    <t xml:space="preserve">в ожидании ufc244 </t>
  </si>
  <si>
    <t xml:space="preserve">когда то мы были братьями </t>
  </si>
  <si>
    <t xml:space="preserve">снова на моей странице как мило </t>
  </si>
  <si>
    <t>3 авг 2017</t>
  </si>
  <si>
    <t>хеллоу</t>
  </si>
  <si>
    <t>свежие кадры 2 сезона конца ного мира премьера 5 ноября</t>
  </si>
  <si>
    <t>хахахахха</t>
  </si>
  <si>
    <t xml:space="preserve">учитесь как надо мальчики </t>
  </si>
  <si>
    <t>любимый билл скарсгард</t>
  </si>
  <si>
    <t>по жизни я ник джонас</t>
  </si>
  <si>
    <t>улыбайся</t>
  </si>
  <si>
    <t>2 сен в 17:32</t>
  </si>
  <si>
    <t>у человека есть только 2 пути прогресс либо деградация</t>
  </si>
  <si>
    <t xml:space="preserve"> я буду ждать тебя потому что если честно я не хочу никого другого </t>
  </si>
  <si>
    <t>не страдайте что я вас не люблю тот кого я люблю страдает еще хуже</t>
  </si>
  <si>
    <t xml:space="preserve"> не грусти родная скоро снег растает потом рукой подать до мая мы будем вместе обещаю </t>
  </si>
  <si>
    <t>не забывай что ты такая не одна</t>
  </si>
  <si>
    <t xml:space="preserve">leave aizeka26 a tell </t>
  </si>
  <si>
    <t>15 сен в 22:20</t>
  </si>
  <si>
    <t>у каждого должна быть малэнкая айзере</t>
  </si>
  <si>
    <t xml:space="preserve">лучшие подруги не должны ссориться потому что они пробуждают лучшее в друг друге </t>
  </si>
  <si>
    <t xml:space="preserve"> қысқа нұсқа сөйле дауысың анық болсын көп тыңда аз сөйле сөзіңнің артынан ісіңмен үлгеруге жаныңды сал өсек айтылатын жерде болма кездейсоқ болған жағдайда қосылма кесіп тастауға тырыс показать полностью </t>
  </si>
  <si>
    <t>15 ноя в 15:37</t>
  </si>
  <si>
    <t xml:space="preserve">мені ұнатпай тұрған адамдармен араласа алмаймын оларға жағымпаздана білмеймін </t>
  </si>
  <si>
    <t xml:space="preserve">өшпенділікке толы әлемде үміттене білуің керек жауыздыққа толы әлемде кешіре білуің керек үмітсіздікке толы әлемде армандай білуің керек күдікке толы әлемде сене білуің керек </t>
  </si>
  <si>
    <t xml:space="preserve">расында əйел нəзік еркек мықты дейді бірақ біліңдер əйел көтерген мұңға ешбір еркек төтеп бермейді </t>
  </si>
  <si>
    <t xml:space="preserve">мен бір сұрақтың жауабын таптым сен біреуді жақсы көрсең ол сені жақсы көрмейді ал өзіңді жақсы көргенді сен жақсы көре алмайсың бұның себебін көп зерттедім міне бүгін таптым әрбір адамның өмірінде алғаш алғаш махаббаты болады алғаш махабатты сездірген сүюдің не екенін түсіндірген қанша уақыт өтсе де сәлем деген сөзінен жылулық сезілетін показать полностью </t>
  </si>
  <si>
    <t xml:space="preserve">түкке тұрғысыз нәрселерді жүрекке қабылдай беретін адам махаббатқа адал келеді </t>
  </si>
  <si>
    <t xml:space="preserve"> қыз болсамда əскерге барғым келеді </t>
  </si>
  <si>
    <t xml:space="preserve">сыйлағанды сыйлаймын атқанды атамын ұрғанды ұрамын қысқасы какой привет такой и ответ </t>
  </si>
  <si>
    <t xml:space="preserve"> аға это когда бар ыдыс жу аға это когда бар мамаға көмектес аға это когда мə носкиді жу аға это когда отыр үйде ешқайда бармайсың аға это когда бар шəй қой аға это когда бар сабақ оқы ағаларымыз аман болсын </t>
  </si>
  <si>
    <t xml:space="preserve"> куда так летишь брат в школу опаздываю брат </t>
  </si>
  <si>
    <t>11 ноя в 4:28</t>
  </si>
  <si>
    <t xml:space="preserve">кто то у тебя вообще есть хобби я </t>
  </si>
  <si>
    <t>привет 2к19</t>
  </si>
  <si>
    <t>1 янв 2019</t>
  </si>
  <si>
    <t xml:space="preserve">i m lonely </t>
  </si>
  <si>
    <t xml:space="preserve">останься со мной на чуть чуть оставь мне не много себя </t>
  </si>
  <si>
    <t xml:space="preserve">insta arsgrammy подписывайтесь </t>
  </si>
  <si>
    <t xml:space="preserve">где ты happy end </t>
  </si>
  <si>
    <t xml:space="preserve">олардын максаты сенын калтандагы кагазда </t>
  </si>
  <si>
    <t xml:space="preserve">kalai </t>
  </si>
  <si>
    <t>улыбаюсь через силу</t>
  </si>
  <si>
    <t>осторожно чсв persona</t>
  </si>
  <si>
    <t>8 ноя в 13:54</t>
  </si>
  <si>
    <t>новый трек зацените</t>
  </si>
  <si>
    <t>suspensionwack on da shoot nice soundcloud https soundcloud com user 977417114 instagram https www instagram com suspensionw track tracy</t>
  </si>
  <si>
    <t xml:space="preserve">ночью все спят весь дом спит весь город спит вся страна спит а я думаю о жизни </t>
  </si>
  <si>
    <t>могу тебя поцеловать но любить не обещаю</t>
  </si>
  <si>
    <t>мне грустно и больно но я счастлив и рад</t>
  </si>
  <si>
    <t>самый лучший день</t>
  </si>
  <si>
    <t>за отмену платной музыки в vk поддержите пожалуйста петицию https vk com app6890792 p 3061</t>
  </si>
  <si>
    <t>с днюхай меня</t>
  </si>
  <si>
    <t xml:space="preserve">фотопроект 9 пpaвил кaк cпacти cвoю жизнь </t>
  </si>
  <si>
    <t>11 ноя в 2:24</t>
  </si>
  <si>
    <t xml:space="preserve">коротко о моём состоянии </t>
  </si>
  <si>
    <t xml:space="preserve">я чувствую к тебе делает мое сердце одиноким чтобы быть свободным </t>
  </si>
  <si>
    <t>7 ноя в 0:29</t>
  </si>
  <si>
    <t xml:space="preserve">давайте сделаем приятное дорогим нам людям челлендж ты должен на на своей странице выложить 20 можно меньше ников друзей с которыми хочешь общаться вечно и никогда их не бросать кого я упомяну должны сделать такую же запись и если я снова там буду то я не должен это писать ерке ибрагимова джон шелби кумисай зейнаддин показать полностью </t>
  </si>
  <si>
    <t xml:space="preserve">если что то болит молчи иначе ударят именно туда </t>
  </si>
  <si>
    <t xml:space="preserve">и когда меня не станет заплачет мать друзья поймут а у подруг найдётся новый друг </t>
  </si>
  <si>
    <t>1 к жеткызейык достар</t>
  </si>
  <si>
    <t>31 дек 2016</t>
  </si>
  <si>
    <t>достар заявкы жыберыныздерш 1 к жеткызейык</t>
  </si>
  <si>
    <t>нурбол нуралыулыга заявкы тастандарш пж</t>
  </si>
  <si>
    <t xml:space="preserve">сокровища темной крепости теперь мои эльф рыцарь кольцо огня для тебя тоже есть подарок скорее переходи по ссылке в игру http vk com app3644106 ad id topevent post 5739e595 </t>
  </si>
  <si>
    <t>мне удалось сравнять бастион ужаса с землей и заработать 2 звезды сражайся с силами тьмы http vk com app3644106 ad id p citadelbattlewin</t>
  </si>
  <si>
    <t>призрачный портал таит в себе прекрасные дары стрелок мора а какие подарки получишь ты http vk com app3644106 ad id p citadelgifts</t>
  </si>
  <si>
    <t xml:space="preserve">мои поклонники за последний месяц посмотри своих здесь http vk com app2289330 320758640 </t>
  </si>
  <si>
    <t>мне удалось освободить военнопленных успей пройти по ссылке и получить подкрепление в бою http vk com app3644106 ad id help post 5710e423d01ff</t>
  </si>
  <si>
    <t xml:space="preserve">дружба возможна только между хорошими людьми </t>
  </si>
  <si>
    <t>1 ноя в 0:22</t>
  </si>
  <si>
    <t xml:space="preserve">друг очень сильное слово и не каждый достоин зваться им </t>
  </si>
  <si>
    <t xml:space="preserve"> менің әзілқой қалжынбас бауырларыма ешкім жетпейді </t>
  </si>
  <si>
    <t xml:space="preserve">не вaжно сколько силы главное сколько храбрости </t>
  </si>
  <si>
    <t xml:space="preserve">жить надо так чтобы каждый кто с тобой общался потом жалел что ты не рядом </t>
  </si>
  <si>
    <t xml:space="preserve"> викторцой жив</t>
  </si>
  <si>
    <t>вчера в 19:24</t>
  </si>
  <si>
    <t xml:space="preserve">узнай своих поклонников vk com app4236781 437246218 cf3доступно на android https vk cc 6ymywu </t>
  </si>
  <si>
    <t xml:space="preserve">сен туылған күні сеннен басқа бұл дүниеге 17 миллион сәби келді мектепте оқыған 10 жылда сенің 17 досың болады бірақ 40 жылдан кейін соның тек 2 еуі ғана тірі қалады сен өміріңнің соңына дейін 950 километр шаш өсіресің сен өміріңнің соңына дейін күніне 18 рет күлесің және жерді 3 рет айналып шығатындай қашықтықты жаяу жүріп өтесің показать полностью </t>
  </si>
  <si>
    <t xml:space="preserve"> родители это единственные люди на всей планете которым на тебя не все равно лишь к ним ты можешь обратиться с любой просьбой только они примут тебя любого в любой момент каким бы ты ни был только они тебя будут любить таким какой ты есть они не бросят тебя только они твоя поддержка и опора пусть они иногда нас ругают запрещают что то но с возрастом ты понимаешь что они хотели для нас лишь добра так давайте любить и беречь родителей пока они такие молодые и красивые ведь наступит момент когда будет поздно </t>
  </si>
  <si>
    <t xml:space="preserve">менің подругаларым айтатын сөздері че там нестеватсын енды миыңа кірдіма айттыкко саған соны айтам показать полностью </t>
  </si>
  <si>
    <t xml:space="preserve"> красавицалар лайк бассын шустрыйлар репост жасасын лохтар вообще лайк та показать полностью </t>
  </si>
  <si>
    <t xml:space="preserve">не ғой саған бірдемесе айтқым келеді бірақ айта алмаймын түсінші мені саған талай рет айтқым келген бірақ намысым жібермеді енді бұл жолы саған міндетті түрде айтамын показать полностью </t>
  </si>
  <si>
    <t xml:space="preserve">да я такая буду улыбаться когда текут слезы обидеть меня не сложно показать полностью </t>
  </si>
  <si>
    <t xml:space="preserve">физика все дела а как ваши дила девачки </t>
  </si>
  <si>
    <t>13 ноя в 13:29</t>
  </si>
  <si>
    <t>всем общий сау анастасия романова</t>
  </si>
  <si>
    <t>ведра крута</t>
  </si>
  <si>
    <t>а ваще я лублу игат билард игат</t>
  </si>
  <si>
    <t>привета я дария кто первая ставит лайкиии скидываю 1000 гривинь 10 челавекам</t>
  </si>
  <si>
    <t>halloween</t>
  </si>
  <si>
    <t xml:space="preserve">ты можешь сказать всё что угодно но твои действия показывают твоё настоящее отношение </t>
  </si>
  <si>
    <t xml:space="preserve">mы цeним кoгдa тepяeм </t>
  </si>
  <si>
    <t>потеря близких вот что самое страшное а не ваша неудачная любовь</t>
  </si>
  <si>
    <t>3 фев 2017</t>
  </si>
  <si>
    <t xml:space="preserve">это что то невероятное </t>
  </si>
  <si>
    <t xml:space="preserve">всегда наступает тот момент когда ты думаешь на что будет похожа твоя жизнь если твой человек уйдёт первым из этого мира </t>
  </si>
  <si>
    <t xml:space="preserve">к черту мир я панда </t>
  </si>
  <si>
    <t>я разлюбил себя что бы любить тебя сильней</t>
  </si>
  <si>
    <t xml:space="preserve"> almaty kazakhstan </t>
  </si>
  <si>
    <t xml:space="preserve">я не был счастлив но улыбался </t>
  </si>
  <si>
    <t xml:space="preserve"> тот кому надо будет хоть каждый день приезжать тот кому надо несмотря на занятость найдет 5 минут в день чтоб услышать тебя тот кому надо позвонит пораньше и попросит не ложиться спать потому что еще перезвонит тот кому надо не будет врать хотя бы потому что ему нечего скрывать тот кому надо не позволит тебе сидеть всю ночь онлайн тот кому надо не то что не забудет о твоем дне рождения он проведет его с тобой тот кому надо не допустит чтоб у тебя появился новый знакомый тот кому надо не даст повода думать что больше не любит тот кому надо не положит трубку пока не выяснится все и вы не помиритесь тот кому надо будет наизусть знать что ты сегодня сделала делаешь сделаешь он будет всегда рядом даже если между вами километры он будет в тебе уверен и даст тебе тоже самое потому что ему это действительно надо </t>
  </si>
  <si>
    <t xml:space="preserve"> сестра это та которая будет искренне рада за тебя </t>
  </si>
  <si>
    <t>некоторым людям просто нужно дать пять в лицо стулом</t>
  </si>
  <si>
    <t>29 мая в 18:59</t>
  </si>
  <si>
    <t>свидание моей мечты</t>
  </si>
  <si>
    <t xml:space="preserve"> если бы мы по литературе проходили роулинг толкина кинга конан дойля о генри то какой интернет ребят уроки уроки уроки </t>
  </si>
  <si>
    <t xml:space="preserve">либо ты только со мной забывая о других либо ты с другими но уже без меня </t>
  </si>
  <si>
    <t xml:space="preserve">какая по счету твоя единственная </t>
  </si>
  <si>
    <t>дважды повторять не буду это не мое вникайте с первого раза</t>
  </si>
  <si>
    <t xml:space="preserve"> письмо пapня которое заставило меня задyматься </t>
  </si>
  <si>
    <t xml:space="preserve"> қадірімді біл ертең іздейсің сөйлесем </t>
  </si>
  <si>
    <t>13 авг в 23:24</t>
  </si>
  <si>
    <t xml:space="preserve"> яркокросс2017 bmxfristyleshow афанасьев артём https vk com artyom tyapa</t>
  </si>
  <si>
    <t>24 июн 2017</t>
  </si>
  <si>
    <t xml:space="preserve">те люди которые ненавидят меня знайте я старался </t>
  </si>
  <si>
    <t xml:space="preserve">мини конкурс в честь запуска clash royale bot vk me bot croyale который расскажет вам о любом игроке сколько у него гемов когда выпадут ближайшие крутые сундуки и еще кучу интересной инфы по его хештегу тег выдать вам аккаунт гемы или крутую колоду поэтому мы решили сделать этот мини конкурс победитель получит целых 10 000 кристаллов от clash royale bot показать полностью </t>
  </si>
  <si>
    <t xml:space="preserve">мы запускаем долгожданный мега конкурс от fuckbet ru в котором разыграем 300 призов на сумму более 5 000 000 рублей мы собрали самые желанные подарки 1 место porsche cayenne 2 место путевка в дубай на двоих 3 место macbook показать полностью </t>
  </si>
  <si>
    <t xml:space="preserve">ну что же вот мы и запускаем новый конкурс для вас призы 1 место игровой пк карточка gtx 1060 процессор i5 7600 3 5 ghz озу 8gb показать полностью </t>
  </si>
  <si>
    <t xml:space="preserve"> мега конкурс от lion bets мы отобрали 300 лучших подарков 1 место bmw x5 m 2 место путёвка на бали на двоих показать полностью </t>
  </si>
  <si>
    <t xml:space="preserve">то чувство когда нет бмх а катать хочется </t>
  </si>
  <si>
    <t>сходка miyagi эндшпиль 31 04 17 отлично погуляли</t>
  </si>
  <si>
    <t xml:space="preserve"> красавчик</t>
  </si>
  <si>
    <t>я скучаю по тем кто на небе</t>
  </si>
  <si>
    <t>19 мар 2016</t>
  </si>
  <si>
    <t xml:space="preserve">у всего есть конец </t>
  </si>
  <si>
    <t xml:space="preserve">тронуло </t>
  </si>
  <si>
    <t>жүрегімнің түбіне терең бойла мен бір жұмбақ адаммын оны да ойла абай құнанбайұлы</t>
  </si>
  <si>
    <t>14 мая 2017</t>
  </si>
  <si>
    <t>https vk com id334945571 новая страница</t>
  </si>
  <si>
    <t xml:space="preserve"> чтобы эта осень стала лучшеи в жизни</t>
  </si>
  <si>
    <t xml:space="preserve"> шаштараздағы оқиға бірде шаштаразға жас жігіт келіп шашын алғызуда əлгі жігіт шаштаразшыға құдай жайлы айтуда екен солай солай сөйлеп жатқан жігітке шаштаразшы білесіз бе мен құдайға сенбеймін неге показать полностью </t>
  </si>
  <si>
    <t xml:space="preserve">я с прошлым больше не играю закрываю эту дверь на ключ по земле иду пою гуляю я весело смеюсь по земле иду пою гуляю я весело смеюсь </t>
  </si>
  <si>
    <t xml:space="preserve">егерде мен туралы жаман сөз естісеңіз сенбеңіз мен оданда жаманмын </t>
  </si>
  <si>
    <t xml:space="preserve"> өмірдің тәттісі өскенге дейін екен </t>
  </si>
  <si>
    <t>ᴀssᴀʟʏᴀᴍᴜ ᴀʟᴇɪᴋᴜᴍ</t>
  </si>
  <si>
    <t>19 мая в 23:16</t>
  </si>
  <si>
    <t>ты можешь игнорировать меня 5 дней но я все равно отвечу через 0 5 секунды лол ненавижу за это себя</t>
  </si>
  <si>
    <t>7 янв 2017</t>
  </si>
  <si>
    <t xml:space="preserve">с моим характером я останусь одна </t>
  </si>
  <si>
    <t xml:space="preserve"> а по ночам мы все грустим ты о ком то а кто то о тебе </t>
  </si>
  <si>
    <t xml:space="preserve">чем красивее девушка тем грязнее сплетни про неё </t>
  </si>
  <si>
    <t xml:space="preserve"> труднее всего забыть человека которого любил шучу труднее всего локоть лизнуть </t>
  </si>
  <si>
    <t xml:space="preserve">прежде чем говорить мне что я плохая подумайте что заставило меня не быть хорошей к вам </t>
  </si>
  <si>
    <t>не бойтесь потерять тех кто не побоялся потерять вас</t>
  </si>
  <si>
    <t xml:space="preserve">дружба с пацанами плюсы за спиной не говорят горой встанут за тебя и защитят показать полностью </t>
  </si>
  <si>
    <t xml:space="preserve">включи музыку и гифку посмотри историю одного человека </t>
  </si>
  <si>
    <t xml:space="preserve"> воспоминания никогда не умрут </t>
  </si>
  <si>
    <t>29 янв 2018</t>
  </si>
  <si>
    <t xml:space="preserve">премьера клипа на песню e più ti penso состоялась предлагаю вам всем наслодится этой песней и замечательным клипом </t>
  </si>
  <si>
    <t xml:space="preserve">артық болмас білгенің құран сөзі қандай мағына береді a оқу дегенді білдіреді құранның алғаш түскен жері показать полностью </t>
  </si>
  <si>
    <t>28 июн 2017</t>
  </si>
  <si>
    <t>за закатом будет новый рассвет и не верь никогда в то что выхода нет</t>
  </si>
  <si>
    <t>17 окт в 13:01</t>
  </si>
  <si>
    <t>каждый делал то что мог либо я просто совру сказав что здесь был выбор положение</t>
  </si>
  <si>
    <t xml:space="preserve">я хочу быть для него той с кем он будет смеяться так же естественно как и дышать </t>
  </si>
  <si>
    <t>мама</t>
  </si>
  <si>
    <t xml:space="preserve"> с твоей красотой не сравнится даже самый прекрасный цветок мама </t>
  </si>
  <si>
    <t xml:space="preserve"> те кто любят нас всегда с нами ты можешь их найти вот здесь </t>
  </si>
  <si>
    <t xml:space="preserve"> болар елдің баласы бірін бірі батыр дейді мықты жігіттер жақсы ойын болды tobet009 otepbergen ayan assylkhantolepov maximabzalbek gazret kazhymukhanuly mussilim mukanov a alzhanov olzhas major almaty kz jastar kokpar liga daukey kokpar club daukeykokparclub daukey kokpar club jkl jklprofliga jkl jastarkokparligasy instadaily instagram instanews kazakh kazakhhorse kazakhstan astana almaty ruhanizhangiru kokpar kokboru karabair kazankokpar 3x3kokpar jastarkokparligasy jkl kaznpu жастаркөкпарлигасы қазанкөкпар қарабайыр 3x3көкпар аттар казнпу ауэс казгу алматы казгуград</t>
  </si>
  <si>
    <t>28 окт 2015</t>
  </si>
  <si>
    <t>кеше мен əлемді өзгертуге тырысатын өте ақылды адам едім ал бүгін өзімді өзгертуге жұмыс жасайтын қарапайым адамға айналдым с жалаладдин руми қазақжастары елімдегендер қазақелі отаноттандаыстық 5000 jigit 5000jigit almaty arbat almaty02</t>
  </si>
  <si>
    <t xml:space="preserve">спорт спортом а намаз по расписанию </t>
  </si>
  <si>
    <t xml:space="preserve">я счастлива завидуйте </t>
  </si>
  <si>
    <t>15 июн 2016</t>
  </si>
  <si>
    <t xml:space="preserve">салем менің атым бибінұр көбісі мені бибигүл деп шатасып айтады мені үйдегілер жане достарым бикош бибка деп атайды мен 2003 жылы жаркент қаласында қарапайым отбасында дүниеге келгем менің 3 бауырларым бар 13 жастамын алматы облысы шонжы ауданында əскери бөлім 2534 тұрамын жаңабай құдайбергенов атындағы мектебінің 8 б сыныбында оқимын менің тамаша достарым бар оларды мақтан тұтамын 5 жан достарым бар олар назым мырзагали акош курмангали алтынай жумагалиева урмат макешов жəне перизат токтасын мен кейде қуып та кетем көңіл күйім əрбір минут секундта озгерып отырады кұбылмалы ауа райы сияқты маған заявка тастаудың алдында ойлан мен сені жынды қылып жіберуім де мүмкін сосын танысқанда жігітің бар ма деп сұрамаңдаршы бар десем оның аты кім деп отырасндар танитын адам сияқты жоқ десем мен болайын дейсіндер мен сендерді жақсы танитындай танысқаннан кейін енді кішкене общения сообщения болайык та жігітпен жүрмим десем бітті ақыр заман болғандай чс ға тығып жібіресіндер өзім енді спорт жақтан жақсымын дэп кішкене өзімді мақтап жіберейін музыка деген енді менің өмірім деуге де болады сосын мені өмірді қалай сүру керек екенін үйретпендерш сендерсіз ақ білемін </t>
  </si>
  <si>
    <t xml:space="preserve">ёё кей кездері біреуді қатты құшақтағын келед баргойшы </t>
  </si>
  <si>
    <t xml:space="preserve">жаным сол сены қатты сағындым ғо </t>
  </si>
  <si>
    <t xml:space="preserve">да у меня много недостатков простите меня идеальные люди </t>
  </si>
  <si>
    <t xml:space="preserve">жанымда болмасанда жүрегімдесін сені ешқашан ұмытпаймын алтош </t>
  </si>
  <si>
    <t xml:space="preserve">ненавижу ссоры споры </t>
  </si>
  <si>
    <t xml:space="preserve">мен негызы енды жаксы кызбында проста кей кездеры куып кетпесем болды </t>
  </si>
  <si>
    <t xml:space="preserve"> ᵃ ᵏᵒᵍᵈᵃ ᵈᵘˢʰᵃ ᵖᵒᵏⁱⁿᵉᵗ ᵗᵉˡᵒ ⁱ ᶻᵃᵏʳᵒʸᵘᵗˢʸᵃ ᵍˡᵃᶻᵃ ᵛˢᵉ ᵛˢᵖᵒᵐⁿʸᵃᵗ ᵐᵉⁿʸᵃ ⁱ ᵖᵒˡʸᵘᵇʸᵃᵗ ⁿᵃ ᵗʳⁱ ᵈⁿʸᵃ </t>
  </si>
  <si>
    <t>3 апр в 22:24</t>
  </si>
  <si>
    <t xml:space="preserve">я хочу только 3 вещи увидеть тебя обнять тебя поцеловать тебя </t>
  </si>
  <si>
    <t xml:space="preserve">знаешь что меня тревожит что я скучаю по тебе и я верю ты тоже но я без тебя не могу а ты кажется можешь </t>
  </si>
  <si>
    <t xml:space="preserve"> все мамы плачут когда их дочери выходят замуж а моя мама говорит пусть плачет тот кто забирает </t>
  </si>
  <si>
    <t xml:space="preserve"> мне плевать какой он для вас для меня он идеален </t>
  </si>
  <si>
    <t xml:space="preserve">и вот ты один тебе быстро нашли замену неправда ли </t>
  </si>
  <si>
    <t xml:space="preserve">дорамалар тізімі жоғалтып алмас үшін стенаңызға ала кетіңіз 1 этот парень о су https vk com wall 97806373 190238 показать полностью </t>
  </si>
  <si>
    <t>13 окт в 10:38</t>
  </si>
  <si>
    <t xml:space="preserve">фатиха сүресін бір оқығанда 70 000сауап жазылады өз қабырғаңа сақта да тегін сауаптан бас тартпа ا ع وذ ب الل ه م ن الش ي ط ان الر ج يم ب س م الله الر ح م ان الر ح يم ا ل ح م د ل ل ه ر ب ال ع ال م ين 1 ا لر ح م ـن الر ح يم 2 م ال ك ي و م الد ين 3 إ ي اك ن ع ب د وإ ي اك ن س ت ع ين 4 ا ه د ن ا الص ر اط ال م س ت ق يم 5 ص ر اط ال ذ ين أ ن ع م ت ع ل يه م غ ي ر ال م غ ض وب ع ل ي ه م و لا الض ا ل ين 6 показать полностью </t>
  </si>
  <si>
    <t xml:space="preserve"> мертвыестроки</t>
  </si>
  <si>
    <t>8 ноя в 19:06</t>
  </si>
  <si>
    <t>строки для родного города</t>
  </si>
  <si>
    <t xml:space="preserve">зaчeм </t>
  </si>
  <si>
    <t>16 окт в 19:25</t>
  </si>
  <si>
    <t xml:space="preserve">oчeнь пpoшy </t>
  </si>
  <si>
    <t xml:space="preserve">я тут вдруг осознала что всего одно слово так резко может изменить нашу жизнь это шокирует казалось бы слово всего лишь единица речи но за этой единицей скрывается способность разворачивать людские жизни на 180 градусов показать полностью </t>
  </si>
  <si>
    <t xml:space="preserve">я не та девушка которая будет вешаться тебе на шею ждать онлайн на сайте строчить смс или звонить поминутно это не значит что ты мне не нужен я рада тебе но не в моих понятиях бегать за парнем показать полностью </t>
  </si>
  <si>
    <t xml:space="preserve">тому кто умеет ждать всегда достаётся самое лучшее </t>
  </si>
  <si>
    <t>9 ноя в 22:52</t>
  </si>
  <si>
    <t xml:space="preserve">что происходит в организме когда мы болеем это лучшее из всего прочитанного </t>
  </si>
  <si>
    <t>14 апр в 23:56</t>
  </si>
  <si>
    <t>pharosflame холод неонов mixed by дмитрий китаев artwork by 044 нeон prod by pharosflame послушать в boom https vk cc 9vfsz9</t>
  </si>
  <si>
    <t xml:space="preserve">у выдающегося кардиохирурга академика владимира андреевича алмазова в его кабинете в клинике первого медицинского института стояла склянка с заспиртованным сердцем каждый студент знал историю этого сердца в самом начале 50 х когда алмазов был ещё студентом 4 го курса первого медицинского в клинику института поступила девушка с подострым септическим эндокардитом это страшное заболевание и сейчас даёт большой процент смертности а тогда её считали безнадёжной у девушки держалась температура под сорок сердце отказывало её без особых результатов осматривали ведущие профессора и как водится вереница интернов в числе практикантов был один талантливый и внимательный нет он не предложил революционного метода лечения эндокардита он просто влюбился девушка была очень симпатичной стал каждый день наведываться в палату носил цветы умирающая девушка тоже его полюбила и стала потихоньку выздоравливать они поженились родили детей на свою серебряную свадьбу пригласили лечивших её врачей а когда через много лет она умирала своё сердце она завещала первому медицинскому институту чтобы помнили больное сердце лечится сердцем любящим </t>
  </si>
  <si>
    <t xml:space="preserve">и создал бог настю существо получилось придурковатое но забавное </t>
  </si>
  <si>
    <t>большинство людей ждут любовь веру надежду а приходит настя</t>
  </si>
  <si>
    <t>люблю алину не бекк</t>
  </si>
  <si>
    <t>том харди о отношениях</t>
  </si>
  <si>
    <t>3 ноя в 21:22</t>
  </si>
  <si>
    <t xml:space="preserve">6 шикарных фильмов которые проигнорировал оскар 2019 но оценили зрители и критики описание под каждой фотографией </t>
  </si>
  <si>
    <t>мои бабушка и дедушка вместе около 70 лет деду 94 бабушке 92 они были не разлей вода любили друг друга сильнее чем кто либо но вот бабушку настиг рак легких неизлечимый дедушка никак не показывал виду все также улыбался поддерживал свою жену а вскоре ее не стало он погрустнел но держался бодрячком так мы все думали сегодня я встала ночью из за бессонницы пошла на кухню проходя мимо комнаты дедули а он сидит там не спит держит в руках фотографию своей любимой гладит ее и плачет горько плачет говоря я тебя так люблю так люблю прости что я оставил тебя я должен был встретить тебя там прости моя любовь в его голосе было столько боли грустно pn6</t>
  </si>
  <si>
    <t xml:space="preserve">всегда </t>
  </si>
  <si>
    <t xml:space="preserve">don t get upset about it he расстраивайся из за этого let us hope for the best будем надеяться на лучшее everything will be all right все будет хорошо things happen всякое случается next time lucky в следующий раз повезет показать полностью </t>
  </si>
  <si>
    <t xml:space="preserve">доброты моей души глупцы за слабость принимали </t>
  </si>
  <si>
    <t xml:space="preserve"> всевышний любит терпеливых quran 3 146 </t>
  </si>
  <si>
    <t>иа аллах братья наши братья мусульмане много люди бьют нас мусульман вся проблема из за террориство почему люди так читают что мы террористы нам это очень больно очень больно принимать в сердца есть же люди которые убивали гражданин не мусульмане а простые американцы есть люди который держали в руки оружие но не убивали вижу двух парней который напали простому мусульману он не хотел трогать их он держался а те двое били били били до крови а он ничего не делал он просто примал это они избивали пинали братья не смотрите на религию смотрите на человека хоть твой друг будет мусульманом он не когда не бросит тебя он тебя будет уважать он примет тебя с тёплым сердцом ассаламалейкум братья</t>
  </si>
  <si>
    <t xml:space="preserve">любить аргына это гордость бросать аргына это подлость дружить с аргыном это честь у аргына все есть </t>
  </si>
  <si>
    <t xml:space="preserve">чтo мы чyвствуeм но нe можeм oпиcaть xxi век </t>
  </si>
  <si>
    <t>вчера в 23:41</t>
  </si>
  <si>
    <t xml:space="preserve">нужно просто уметь ждать чтобы потом стать самой счастливой на свете </t>
  </si>
  <si>
    <t xml:space="preserve">аллаһ айтады біреуді менен артық жақсы көрсең сені одан айырамын онсыз өмір сүре алмаймын деме онсыз да өмір сүргіземін маусым өтер көлеңке түсіретін ағаштардың бұтағы қурайды сабырың кетеді жаным деп санаған жарыңа дейін бір күні бөтенге айналады досың дұшпанға айналып дұшпаның қалқанға айналады сондай бір ғаріп дүние болмайды дегеніңнің бəрі болады құламаймын дейсің құлайсың таңғалмаймын дейсің таңғаласың ең қиыны өлдім дей тұра өмір сүре бересің </t>
  </si>
  <si>
    <t xml:space="preserve">умейте выбирать себе мужчин умейте влюбляться в тех кто по настоящему этого достоин влюбляйтесь в тех для кого вы первый единственный и самый приоритетный вариант сходите с ума от тех кто любить будет не из за для тела а ради души выбирайте тех кто знает чего хочет знает как добиваться своего и вести вас за собой будьте с теми за которыми как за стеной горой которую никто не перейдёт и не переступит не сломает позвольте мужчинам быть сильными а себе слабыми разрешите любви войти в вашу жизнь и свести вас с ума не от того что больно а от того что она течёт по вашим жилам и делает вас самым счастливым человеком на этой земле в конечном итоге любить друг друга ведь не игра а возвращаться всегда будет хотеться к тому кто принимает вас любым злым нежным пьяным агрессивным нервным смешным неуклюжим глупым и сложным главное умейте выбирать тех в кого влюбляться </t>
  </si>
  <si>
    <t xml:space="preserve">всегда следи за собой следи за тем что говоришь и что делаешь внимательно относись к собеседнику и употребляй слова так чтобы никак не задеть человека ведь рано или поздно ты будешь жалеть потому что сердце которое ты обидел или задел ничтожным поступком может быть любимо всевышним у всего есть расплата правило бумеранга начинает действовать безотказно с ним не договориться поэтому помни что человек сумма своих поступков и за каждое плохое дело получит по заслугам и за каждое хорошее воздастся </t>
  </si>
  <si>
    <t xml:space="preserve">не верь всему что видишь ведь даже соль выглядит как сахар </t>
  </si>
  <si>
    <t xml:space="preserve">айзада қазақтың сөзі ай иран тілінен алынған зада перзент бала айдай перзент бала деген мағынада әдемі нәзік жандар показать полностью </t>
  </si>
  <si>
    <t>я улегся на землю закрыл глаза и попытался умереть но бетон был холодный и я побоялся подхватить простуду эмиль ажар вся жизнь впереди</t>
  </si>
  <si>
    <t xml:space="preserve"> как сохранить зрение при чтении не читайте в лежачем положении держите книгу на расстоянии не менее 30 см от глаз свет на открытую страницу должен падать сверху с левой стороны не читайте при плохом освещении отвлекайтесь от книги каждые 60 минут и отводите зрение вдаль на несколько минут а есть ли у вас свои секретики чтобы сохранять зрение </t>
  </si>
  <si>
    <t xml:space="preserve">коротко о себе моим родителям не стыдно </t>
  </si>
  <si>
    <t>1 апр 2018</t>
  </si>
  <si>
    <t xml:space="preserve"> мне нравятся люди с которыми можно шутить а потом разговаривать по душам </t>
  </si>
  <si>
    <t xml:space="preserve">мамкина бандитка папкина принцесса </t>
  </si>
  <si>
    <t xml:space="preserve"> доброту души моей за слабость принимали </t>
  </si>
  <si>
    <t xml:space="preserve"> я скромная девушка с сумасшедшей душой </t>
  </si>
  <si>
    <t xml:space="preserve"> я хочу чтобы кто нибудь боялся потерять меня </t>
  </si>
  <si>
    <t xml:space="preserve"> мне плевать на тех кто меня ненавидит я живу ради тех людей которые меня любят</t>
  </si>
  <si>
    <t xml:space="preserve"> круто иметь друга пацана</t>
  </si>
  <si>
    <t xml:space="preserve">мен мініп көрген ең биік жер ол əкемнің иығы ал барып көрген ең жылы жер ол анамның құшағы </t>
  </si>
  <si>
    <t xml:space="preserve">я без колебаний променяю тебя на сон </t>
  </si>
  <si>
    <t>14 апр 2017</t>
  </si>
  <si>
    <t xml:space="preserve">когда я говорил что мне нравится есенин все думали про лирику образность чувство родины а я имел в виду распутство пьянство и декаданс </t>
  </si>
  <si>
    <t xml:space="preserve"> кем вы видите себя через 5 лет я ослеп от блестящих перспектив </t>
  </si>
  <si>
    <t>bсё paди бaлансa во всeлeнной</t>
  </si>
  <si>
    <t>вчера в 19:58</t>
  </si>
  <si>
    <t>oгрaблeние пo дeрeвнeски</t>
  </si>
  <si>
    <t xml:space="preserve">родители ты у нас такой красивый я </t>
  </si>
  <si>
    <t>с каждым было</t>
  </si>
  <si>
    <t xml:space="preserve">если масло всегда выше воды можно ли обмазать маслом шлёпанцы и ходить по воде </t>
  </si>
  <si>
    <t xml:space="preserve">сегодня будет жарко </t>
  </si>
  <si>
    <t>samat</t>
  </si>
  <si>
    <t>12 сен в 11:49</t>
  </si>
  <si>
    <t>тек умытпаш жаным сагангашык быр адам барынжаныыыыыыыыыыыыым</t>
  </si>
  <si>
    <t xml:space="preserve">суретынды баскылады журегынды тас кылады журектен киналсан ол козден акан жас кылады кездестырген перыштем показать полностью </t>
  </si>
  <si>
    <t>менi суй демеимiн журек сенiкi мены ойла демеймын омир сеныкы мены кут демеймын уакыт сенiкi мен сенi суйем себебы журек менi sano</t>
  </si>
  <si>
    <t xml:space="preserve">пошло всё к чёрту я енотик </t>
  </si>
  <si>
    <t>1 авг 2018</t>
  </si>
  <si>
    <t xml:space="preserve"> это маленькие точки на твоём носу не что то ужасное ведь для некоторых из нас они постоянны и это нормально не стыди себя за это заботься о своём лице но не превращай это в проблему у каждой девушки есть небольшое количество жира в нижней части её живота независимо от того что пытаются тебе сказать журналы ты обладаешь важными органами в этом месте которые должны быть защищены показать полностью </t>
  </si>
  <si>
    <t xml:space="preserve"> когда нибудь за мой длинный язык циничность сарказм и эгоизм меня сожгут на костре но пока я тут с вами продолжаем </t>
  </si>
  <si>
    <t xml:space="preserve">дін ислам діңгегім егер сен намаздан кейін аятул курсиді оқуға ерініп тұрып кеткің келіп жатса онда мына хадисті есіңе ал кімде кім бес уақыт намаздың соңынан аятул күрсиді оқыса оған жәннатқа кіруіне тек өлім ғана кедергі болады муслим егер сен намаздан кейін тасбих тартып отыруға ерініп жатсаң онда мына хадисті есіңе ал кімде кім əр намаздан кейін 33 тасбих сүбханалла 33 тахмид әлхамдулилла 33 тәкбір аллаһу әкбар және бір тахлил лә илаһә иллаллаһ уаһдаһу лә шәрикә ләһ ләһул мулку уә ләһул хамду уә һуә алə кулли шәй ин қадир десе ол адамның теңіз көбігіндей күнәсі болса да кешіріледі муслим егер сен парыз намаздан кейін сүннет намазды оқуға ерінсең онда мына хадисті есіңе ал кімде кім əр күні 12 рəкəт рауатиб сүннет намаздарын тастамай оқитын болса оған жəннатта үй тұрғызылады нəсəи </t>
  </si>
  <si>
    <t>1 окт 2016</t>
  </si>
  <si>
    <t xml:space="preserve">чтобы стать женой генерала нужно выйти замуж за лейтенанта но а чтобы выйти замуж за лейтенанта нужно полюбить и дождаться курсанта </t>
  </si>
  <si>
    <t>мы не понимаем знaчимость момeнта пока он не cтанет воспоминаниeм</t>
  </si>
  <si>
    <t>вчера в 1:25</t>
  </si>
  <si>
    <t xml:space="preserve">она считала меня лучшим даже когда я падал мама </t>
  </si>
  <si>
    <t>девачки я учусь в меде</t>
  </si>
  <si>
    <t>3 ноя в 2:45</t>
  </si>
  <si>
    <t xml:space="preserve">instagram ad1lkhanova16 </t>
  </si>
  <si>
    <t>30 дек 2018</t>
  </si>
  <si>
    <t xml:space="preserve">запомни всё у тебя будет терпи </t>
  </si>
  <si>
    <t xml:space="preserve">как то сложно представить что через 30 35 лет в нашей стране будут бабушки по имени анеля аделя </t>
  </si>
  <si>
    <t xml:space="preserve">детство самое ценное и лучшее что есть в жизни вспомните те светлые дни когда ты просыпаешься от шума на кухне а там ажека жарит щельпеки и готовит чай с молоком после завтрака ты идешь в огород собирать малину клубнику черешню вместе с братьями сестрами вспомните это вкусное мороженное фудмастер по 25 тг без фантика с наклейкой на пломбире фруктовый лёд по 15 тгсолёный курт что ажно язык болит показать полностью </t>
  </si>
  <si>
    <t xml:space="preserve">алла бұйыртса барлығына да жетемін </t>
  </si>
  <si>
    <t xml:space="preserve">просто улыбаюсь я улыбаюсь всегда когда больно что же еще делать </t>
  </si>
  <si>
    <t>21 сен в 11:23</t>
  </si>
  <si>
    <t xml:space="preserve">учись у весны расцветай </t>
  </si>
  <si>
    <t>у безумцев свои недоступные нормальным людям тайные радости и развлечения макс фрай</t>
  </si>
  <si>
    <t xml:space="preserve"> вот оно счастье </t>
  </si>
  <si>
    <t>28 мая в 14:04</t>
  </si>
  <si>
    <t>гoвopят плoхие вpеменa cтaнoвятcя хopoшими вocпoминaниями</t>
  </si>
  <si>
    <t>без дружбы никакое общение между людьми не имеет ценности</t>
  </si>
  <si>
    <t xml:space="preserve">мой дедушка часто говорил мне пей там где конь пьет конь плохой воды не будет пить никогда стели постель там где кошка укладывается ешь фрукт которого червяк коснулся смело бери грибы на которые мошкара садится сади дерево там где крот землю роет дом строй на том месте где змея греется колодец копай там где птицы гнездятся в жару ложись и вставай с курями будешь иметь золотое зерно дня ешь больше зеленого будешь иметь сильные ноги и выносливое сердце как у зверя плавай чаще будешь себя чувствовать на земле как рыба в воде чаще смотри на небо а не под ноги и будут твои мысли ясные и легкие больше молчи чем говори и в душе твоей поселится тишина а дух будет мирным и спокойным по истине мудрость наших стариков не имела границ лучшие цитаты мира </t>
  </si>
  <si>
    <t>1 апр в 11:26</t>
  </si>
  <si>
    <t>другие способы сказать на английском</t>
  </si>
  <si>
    <t>cтишки которыe помогyт нaвсегда запомнить правильные ударения</t>
  </si>
  <si>
    <t>очень интересный визуальный словарь</t>
  </si>
  <si>
    <t xml:space="preserve">буржуи нашли какой то мега буст на длине чтобы убить типов на плэнте </t>
  </si>
  <si>
    <t xml:space="preserve">япошки топ или </t>
  </si>
  <si>
    <t>ххх</t>
  </si>
  <si>
    <t>13 авг 2018</t>
  </si>
  <si>
    <t xml:space="preserve">как больно приходить туда где тебя уже никто не ждет </t>
  </si>
  <si>
    <t xml:space="preserve">есть на свете одно богатство это братство </t>
  </si>
  <si>
    <t xml:space="preserve">κaждый челoвек нocит в глубинe свoeго я мaлeнькoe клaдбищe гдe пoгpeбeны тe кoгo oн любил </t>
  </si>
  <si>
    <t xml:space="preserve"> бывает так общаешься дружишь а потом понимаешь что любишь </t>
  </si>
  <si>
    <t xml:space="preserve">the end </t>
  </si>
  <si>
    <t>summer farewell the autumn comes</t>
  </si>
  <si>
    <t xml:space="preserve">её глаза для меня как космос я готов топить ради них на красный </t>
  </si>
  <si>
    <t xml:space="preserve">это лето изменило моё отношение ко многим людям </t>
  </si>
  <si>
    <t xml:space="preserve">подписываемся </t>
  </si>
  <si>
    <t>без юмора жизнь скучна без друзей жизнь невозможна</t>
  </si>
  <si>
    <t>әлемде сендей адам жалғыз ғана анашым</t>
  </si>
  <si>
    <t>29 окт в 18:29</t>
  </si>
  <si>
    <t>уже скучаю брат</t>
  </si>
  <si>
    <t>28 окт в 20:32</t>
  </si>
  <si>
    <t xml:space="preserve">решили вместе с trust порадовать вас отличным розыгрышем приз микрофон trust gxt 242 lance https shop kz s 89711 для участия необходимо показать полностью </t>
  </si>
  <si>
    <t>2 июн 2016</t>
  </si>
  <si>
    <t>10 ошибок в переписке которые делают из нас кошмарных собеседников</t>
  </si>
  <si>
    <t>сделаю сигну абсолютно каждому кто подпишется на мою страницу и сделает репост этой записи фотографирую через 10 дней ровно выложу в альбом паблика это будет тяжело наверное расскажу потом в ролике и да на youtube канал не забудь подписаться https vk cc 3k4qjh</t>
  </si>
  <si>
    <t>20 сентября 2002 года погиб главный актёр российских нулевых сергей бодров</t>
  </si>
  <si>
    <t xml:space="preserve">в швеции закончился мусор совсем недавно мир потрясла новость о том что в швеции закончился мусор и власти страны готовы ввозить его для утилизации с других стран о том насколько налажена система переработки мусора в стокгольме расскажем на примерах показать полностью </t>
  </si>
  <si>
    <t xml:space="preserve">ну ооочень забавный комикс </t>
  </si>
  <si>
    <t xml:space="preserve">в айфоне есть одна скрытая фича разряжается настолько быстро что лишний раз телефон вообще не трогаешь и больше времени оставляешь риал лайфу respect apple </t>
  </si>
  <si>
    <t>это стоит увидеть</t>
  </si>
  <si>
    <t xml:space="preserve"> múmkindik ber jylytýģa júregińdi sýyq</t>
  </si>
  <si>
    <t>15 янв в 22:22</t>
  </si>
  <si>
    <t xml:space="preserve">когда в следyющий раз ты будешь заходить на мою стpaницу не забудь напoмнить себе что тебе на мeня всё равно </t>
  </si>
  <si>
    <t xml:space="preserve">ну совсем чуть чуть </t>
  </si>
  <si>
    <t xml:space="preserve">немножечко о том как покорить мое сердечко </t>
  </si>
  <si>
    <t xml:space="preserve"> peквием пo eдe пoпpoбуйте этo пepeвapить фoтoпpoeкт пocвящён пpoблемe микpoплacтикa в пpoдуктax питaния </t>
  </si>
  <si>
    <t xml:space="preserve">18 советов для жизни </t>
  </si>
  <si>
    <t xml:space="preserve"> oruzhan</t>
  </si>
  <si>
    <t>20 книг кoтopые пoмoгyт оcвоить нoвые нaвыки библиотека ican</t>
  </si>
  <si>
    <t xml:space="preserve">особенность людей с добрыми сердцами они додумывают тебе оправдания даже когда ты не объясняешься сам они принимают извинения которые ты им не приносишь они видят в тебе только лучшее даже когда ты не нуждаешься в этом в самые темные часы они подбадривают тебя даже если это значит что им придется ставить себя на второй план показать полностью </t>
  </si>
  <si>
    <t>4 ноя в 12:45</t>
  </si>
  <si>
    <t xml:space="preserve">мы просто дети белого гето </t>
  </si>
  <si>
    <t>наша жизнь результат сделанных нами выборов стивен кинг</t>
  </si>
  <si>
    <t>два самых важных дня в твоей жизни день когда ты появился на свет и день когда ты понял зачем марк твен</t>
  </si>
  <si>
    <t xml:space="preserve">добро пожаловать на мою страницу дамы и господа </t>
  </si>
  <si>
    <t>19 сен в 19:49</t>
  </si>
  <si>
    <t>если кто меня потерял оставшееся время всегда провожу на этой странице если что то срочное нужно спросить или выяснить то пишите сюда https vk com pucci holy father</t>
  </si>
  <si>
    <t xml:space="preserve"> он мудак от наутилуса прётся </t>
  </si>
  <si>
    <t xml:space="preserve">вишенка передал эстафету 1 вы боитесь пауков смотря как посмотреть зависит от ситуации 2 чего вы боитесь показать полностью </t>
  </si>
  <si>
    <t xml:space="preserve">каждому на этом свете и тьме я являюсь разным человеком и все чаще я задумываюсь как меня люди больше воспринимают положительно или отрицательно я и сама не знаю ответ но порой люблю анализировать свои поступки или деяния временами занимаю позицию самобичевания временами выступаю человеком с самооценкой взлетевшей за пределы земной атмосферы показать полностью </t>
  </si>
  <si>
    <t>ஜ ஜ ஜ ஜ f a n d o m jojo bizarre adventure jjba jojo spongebob c a t e g o r y anime meme орвышегор music</t>
  </si>
  <si>
    <t>приключение дио в икее</t>
  </si>
  <si>
    <t xml:space="preserve">вы правы господа </t>
  </si>
  <si>
    <t xml:space="preserve">мой краш кинг дайс игра cuphead don t deal with the devil второй по силе босс антагонист в игре показать полностью </t>
  </si>
  <si>
    <t xml:space="preserve">никогда не ложитесь спать без запроса к вашему подсознанию томас эдисон ваше подсознание любит работать пока ваше тело выполняет другие более легкие задачи я могу доказать это очень легко спросив у вас сколько хороших идей у вас было во время поездки в транспорте или когда принимали душ когда вы расслаблены немного рассеяны ваше подсознание в этот момент часто находится в своих лучших проявлениях показать полностью </t>
  </si>
  <si>
    <t>27 сен 2017</t>
  </si>
  <si>
    <t xml:space="preserve">человек сам строит жесткий забор из нельзя не смогу невозможно а потом выглядывает и завидует тем кто живет на свободе </t>
  </si>
  <si>
    <t xml:space="preserve">вы получаете не то чего вы хотите а то над чем работаете а что если вы не хотите ничего это тоже имеет свою цену бедность болезнь скука апатия посредственность плохие взаимоотношения с окружающими жизненные реалии таковы что вы в любом случае платите ту или иную цену в одном случае вы платите и получаете то о чём мечтаете в другом вы платите и получаете что то что вам совершенно не нужно показать полностью </t>
  </si>
  <si>
    <t xml:space="preserve">посмотрите о чем вы думаете сейчас это и станет вашим будущим думайте о хорошем о любви успехе удачи изобилии и радости </t>
  </si>
  <si>
    <t xml:space="preserve">думай не так не можешь терпеть скажи себе что ты сможешь терпеть не можешь поверить в себя скажи себе я верю в себя и всё показать полностью </t>
  </si>
  <si>
    <t xml:space="preserve">желание должно быть настолько сильным чтобы вас ничто не могло остановить на пути к намеченной цели человек получает всегда то чего он действительно хочет многие только мечтают о богатстве но подсознательно этого боятся </t>
  </si>
  <si>
    <t>9 апр в 18:13</t>
  </si>
  <si>
    <t>ничего себе у тебя поклонницы https vk com app2289330 227910858 im30 38u283203936</t>
  </si>
  <si>
    <t>ни за что не переходи по этой ссылке https vk com app2289330 227910858 im27 1u283203936</t>
  </si>
  <si>
    <t xml:space="preserve">оптимизма пост </t>
  </si>
  <si>
    <t>немного неплохих советов</t>
  </si>
  <si>
    <t>жизнь коротка улыбайся пока есть зубы</t>
  </si>
  <si>
    <t>нет мозгов нет боли</t>
  </si>
  <si>
    <t>абуляисова</t>
  </si>
  <si>
    <t xml:space="preserve">когда кто то назвал мою фамилию с первого раза правильно </t>
  </si>
  <si>
    <t xml:space="preserve"> положите правую руку мне на талию куда </t>
  </si>
  <si>
    <t>как это мило</t>
  </si>
  <si>
    <t xml:space="preserve">жаль что я скромная </t>
  </si>
  <si>
    <t xml:space="preserve">сделаем приятное дорогим нам людям челлендж ты должен на на своей странице выложить 10 можно меньше ников друзей с которыми хочешь общаться вечно и никогда их не бросать кого я отмечу должны сделать такую же запись махаббат сабина мадина алибек показать полностью </t>
  </si>
  <si>
    <t>8 окт в 7:37</t>
  </si>
  <si>
    <t xml:space="preserve"> 60 автокөлік жалдаған азамат бұрын бірнеше рет сотталған https aikyn kz society event 12270 60 dgip koelіgіn </t>
  </si>
  <si>
    <t xml:space="preserve">елордада көпқабатты тұрғын үйдегі пәтер өртенді https aikyn kz society event 12284 nur sultandaghy </t>
  </si>
  <si>
    <t xml:space="preserve"> украина шығысындағы жағдай және оны реттеу амалдары талқыланады https aikyn kz world neighbor 12282 putin men zelen </t>
  </si>
  <si>
    <t xml:space="preserve">расула жанашева қайда болды https aikyn kz society event 12273 rasula tabyldy </t>
  </si>
  <si>
    <t xml:space="preserve"> бауыржан ғаббасов пен олеся кексельге қатысты сотқа дейінгі тергеуді басталды https aikyn kz society event 12259 olesya kekseldіn </t>
  </si>
  <si>
    <t xml:space="preserve"> шыңғыс ханның тұқымы ораз мұхаммед өмірінің соңғы беттері құпияға толы https aikyn kz culture history knowledge 12199 oraz </t>
  </si>
  <si>
    <t xml:space="preserve"> мақташылардың жағдайын білу мақ сатында айқынның журналисі бірқатарымен тілдесті қыстың қамы қалай шешілуде өнім аз ба көп пе баға қандай болмақ https aikyn kz society leumit 12239 maqta </t>
  </si>
  <si>
    <t xml:space="preserve">керемет жаңалық естелік тақтаға ораз мұхаммед онданұлы 1573 1610 қазақ сұлтаны қасым хандығын билеуші деп жазылған https aikyn kz culture history knowledge 12198 rese </t>
  </si>
  <si>
    <t xml:space="preserve">мәскеуге сапардан репортаж код шеринг келісімінің қызығын кім көріп жүр https aikyn kz media photo 12176 maskeu domodedovo </t>
  </si>
  <si>
    <t xml:space="preserve">дубовка ауылында 21 жастағы жігіт анасын ұрып өлтіріп денесін өртеп жіберген https aikyn kz society event 12186 qaraghandydaghy </t>
  </si>
  <si>
    <t xml:space="preserve">даже если я соберусь на час раньше чем надо я всё равно по каким то непонятным причинам опоздаю </t>
  </si>
  <si>
    <t>26 сен в 21:20</t>
  </si>
  <si>
    <t xml:space="preserve">когда тебе грустно и ты нарочно слушаешь грустные песни и становишься грустнее </t>
  </si>
  <si>
    <t xml:space="preserve">ее глаза сияли в ночной тьме </t>
  </si>
  <si>
    <t xml:space="preserve">прошло ровно полгода со дня смерти xxxtentacion время никогда не стоит на месте и 18 числа в июне этого года джасей онфрой более известный как xxxtentacion был застрелен преступниками на выезде из мотосалона riva motorsports в помпано бич это случилось полгода назад каждый из нас переживает эту трагедию и относится к тому каким стал мир после гибели джа по разному но все члены его фанатского сообщества русскоязычного и не только объединены общим горем показать полностью </t>
  </si>
  <si>
    <t xml:space="preserve">6 фильмoв пoследних лет кoтоpыe окaзaлиcь очень xopoши описание под каждой фотографией </t>
  </si>
  <si>
    <t>10 научно популярных сериалов которые поднимут ваш интеллект на новый уровень</t>
  </si>
  <si>
    <t xml:space="preserve">почему так больно </t>
  </si>
  <si>
    <t>топ лучших фильмов ужасов по мнению самого короля этого жанра стивена кинга</t>
  </si>
  <si>
    <t>фильмы которыe сильно влияют на мировоззрeние и мироощущение забирай к сeбе на стену чтобы не потeрять</t>
  </si>
  <si>
    <t xml:space="preserve">потрясающий фотопроект параллельные миры </t>
  </si>
  <si>
    <t xml:space="preserve">ты когда нибудь задумывался о том чего ради вы с таким пылом повсюду ищете дьявола я скажу тебе потому что вы не можете поглядеть в глаза собственным злодеяниям правда в том что никакой дьявол не заставляет вас пытать друг друга насиловать убивать и подвергать содомскому греху никто не заставляет вас уничтожать самую землю которая кормит вас есть только вы так что погляди на себя потому что единственный дьявол здесь это ты книга джеральд бром крампус повелитель йоля </t>
  </si>
  <si>
    <t xml:space="preserve">вайомингский инцидент взлом телесети в штате вайоминг произошедший 22 ноября 1987 года эфир внезапно прервался и появился ролик продолжительностью 6 минут на экране появлялись стилизованные проекции человеческих голов с разными эмоциями сообщение 333 333 333 мы представляем специальную презентацию а так же различные текстовые заставки по типу что скрывается в твоем разуме ты потерялся на пути почему ты ненавидишь и т д в ту же ночь практически сразу после эфира в местные поликлиники обратилось сразу несколько десятков человек с жалобами на сильную головную боль на беспричинный страх на тошноту головокружения и галлюцинации расследование инцидента так ничего и не дало и хакер взломавший сигнал так и не был найден </t>
  </si>
  <si>
    <t xml:space="preserve">похуизм это плохо но мне похуй </t>
  </si>
  <si>
    <t>22 сен в 6:22</t>
  </si>
  <si>
    <t xml:space="preserve">родной </t>
  </si>
  <si>
    <t xml:space="preserve">любoвь cущeствуeт я в диcнее видeл </t>
  </si>
  <si>
    <t>14 окт в 19:40</t>
  </si>
  <si>
    <t xml:space="preserve">но мы ведь это уже проходили ругались мерились </t>
  </si>
  <si>
    <t xml:space="preserve">моя онни </t>
  </si>
  <si>
    <t>1 апр в 16:35</t>
  </si>
  <si>
    <t>оставь мне анонимное сообщение или спроси что нибудь f3 cool liza21 06 02</t>
  </si>
  <si>
    <t>15 окт в 17:22</t>
  </si>
  <si>
    <t>мы только приехали а мне уже всё нравится</t>
  </si>
  <si>
    <t>3 ноя в 16:32</t>
  </si>
  <si>
    <t xml:space="preserve">прекрасной юности момент </t>
  </si>
  <si>
    <t>любви достойна лишь та которая и на расстоянии остаётся тебе верна</t>
  </si>
  <si>
    <t>10 июл в 13:22</t>
  </si>
  <si>
    <t xml:space="preserve">умный пацан шлюху не полюбит </t>
  </si>
  <si>
    <t xml:space="preserve">в принципе я отношусь к людям так же как и они относятся ко мне так что если я к вам отношусь плохо подумайте может дело в вас самих </t>
  </si>
  <si>
    <t xml:space="preserve">уважаю отца люблю мать убью за сестренку порву за ту к которой отношусь серьезно отдам последнее за друзей уверен в братьях </t>
  </si>
  <si>
    <t>когда у меня будет сын я дам ему то чего не было у меня</t>
  </si>
  <si>
    <t xml:space="preserve"> к одиночеству ведь тоже привыкаешь </t>
  </si>
  <si>
    <t xml:space="preserve"> и на все мои пожары мама находила лёд </t>
  </si>
  <si>
    <t>24 июн в 0:19</t>
  </si>
  <si>
    <t xml:space="preserve">истина в вине не так ли </t>
  </si>
  <si>
    <t>уровень общения с мужиками бузова</t>
  </si>
  <si>
    <t>ктo в армии cлужил тoт в цирке не смeётся</t>
  </si>
  <si>
    <t xml:space="preserve">тупых людей так много что некоторые даже вы </t>
  </si>
  <si>
    <t xml:space="preserve">золотые слова </t>
  </si>
  <si>
    <t>состояние психического здоровья володя</t>
  </si>
  <si>
    <t>пиковая дама сдай свою игру</t>
  </si>
  <si>
    <t>все важные фразы должны быть тихими все фото с родными всегда не резкие самые странные люди всегда великие а причины для счастья всегда не веские</t>
  </si>
  <si>
    <t xml:space="preserve">отстраненный от мира </t>
  </si>
  <si>
    <t>7 янв в 1:26</t>
  </si>
  <si>
    <t xml:space="preserve">экклезиаст 4 9 двоим лучше чем одному потому что они получают доброе вознаграждение за свой труд 10 ведь если один упадёт другой поднимет своего товарища но как быть тому кто один когда он упадёт поднять его будет некому 11 и если двое лежат вместе то согреются но одному как согреться 12 и если кто то станет одолевать одного то вдвоём они устоят против него и верёвка скрученная втрое не скоро порвётся </t>
  </si>
  <si>
    <t xml:space="preserve">9 я стал велик и разбогател более всех кто был до меня в иерусалиме и моя мудрость оставалась при мне 10 чего бы ни пожелали мои глаза я им не отказывал ни от какого веселья я не удерживал своё сердце потому что моё сердце радовалось во всех моих трудах и это было моей наградой за все мои труды 11 но когда я оглянулся на дела своих рук и на труд которым я занимался я увидел что всё это суета и погоня за ветром ни в чём нет пользы под солнцем показать полностью </t>
  </si>
  <si>
    <t>inst olzhas bait</t>
  </si>
  <si>
    <t>28 авг в 23:45</t>
  </si>
  <si>
    <t>ищу того кто поставит парные обои на телефон со мной</t>
  </si>
  <si>
    <t>25 июл 2016</t>
  </si>
  <si>
    <t xml:space="preserve"> почему бросают как правило самых верных и преданных </t>
  </si>
  <si>
    <t xml:space="preserve">а мне другого счастья и не надо когда я обрету это я обрету всё </t>
  </si>
  <si>
    <t xml:space="preserve"> я даже не представляю насколько сильно я буду любить собственных детей </t>
  </si>
  <si>
    <t xml:space="preserve">моё люблю очeнь много значит я не стану раздавать его кому попало </t>
  </si>
  <si>
    <t xml:space="preserve">мoё cчacтьe eщё впeрeди </t>
  </si>
  <si>
    <t xml:space="preserve">тебя обязательно кто то вновь полюбит но уже не так как я </t>
  </si>
  <si>
    <t xml:space="preserve">хватит догони обними и не отпускай она стала родной тебе слышишь вот же он земной настоящий рай когда рядом любимая дышит </t>
  </si>
  <si>
    <t xml:space="preserve">я тот самый человек который все еще ждет таких чувств о которых снимают фильмы и пишут книги </t>
  </si>
  <si>
    <t xml:space="preserve">хочу сына но рано </t>
  </si>
  <si>
    <t xml:space="preserve">супер чек листы очень полезно для самодисциплины </t>
  </si>
  <si>
    <t>31 окт в 9:50</t>
  </si>
  <si>
    <t>babushka boi vibes</t>
  </si>
  <si>
    <t xml:space="preserve">ты рядом с ним какая то придурковатая но видимо счастливая по роману номер десять </t>
  </si>
  <si>
    <t>спасибо за всё алмата</t>
  </si>
  <si>
    <t xml:space="preserve">мой любимый фотограф </t>
  </si>
  <si>
    <t xml:space="preserve"> челлендж буду жить без вк целую неделю есчопишитенаватцапкек sleep 604800000 </t>
  </si>
  <si>
    <t>14 ноя в 0:00</t>
  </si>
  <si>
    <t>гогогого</t>
  </si>
  <si>
    <t>кто нах</t>
  </si>
  <si>
    <t>viktor лох</t>
  </si>
  <si>
    <t>йоу я ангел</t>
  </si>
  <si>
    <t xml:space="preserve">с шестнадцатилетием меня сам себя не поздравлю никто не поздравит 999 </t>
  </si>
  <si>
    <t>сегодня ровно год как не стало замечательного американского испольнителя под псевдонимом xxxtentacion</t>
  </si>
  <si>
    <t xml:space="preserve">underworld ep почему такое название все просто вся атмосфера которая была заложена в этот микс была создана в нашей студии в небольшом подвале на республике за 3 месяца были взлеты и падения в музыке показать полностью </t>
  </si>
  <si>
    <t>30 сен в 15:21</t>
  </si>
  <si>
    <t>стартуем в январе</t>
  </si>
  <si>
    <t>олдскульчик нулевых</t>
  </si>
  <si>
    <t xml:space="preserve">хорошо когда мужик этo мужик хорошо когда большой и ухоженный когда серьёзный и когда смеётся мнoго хорошо когда не пришлёт за вами машину а приедет сам хорошо когда положит на вас руку ночью и вам безумно тяжело когда можно уткнуться в него комочком и пожаловаться со всеми своими соплями и слезами который крепко обнимет и скажет что вытерпим переживём я ведь рядом хорошо когда он не поленится выбросить мусор дома хорошо когда добр к тебе и максимально нежен хорошо когда руки грубые глаза красивые а голос низкий теплый и приятный тебе хочется стать маленькой девочкой для него ведь он твоя гора и защита ему не сложно спросить про твоё самочувствие голодна ли ты и как оделась он может порадовать тебя чем то абсолютно без причины просто так за то что ты есть хорошо когда мужик это мужик ради таких и идите на жертвы ради таких и терпите но только ради таких и будете по настоящему счастливы </t>
  </si>
  <si>
    <t>15 окт 2018</t>
  </si>
  <si>
    <t xml:space="preserve">пойми один момент завоевать женщину несложно это не такая уж большая проблема большинство на это способны почти каждый мужчина хоть раз в своей жизни завоевывал хотя бы одну женщину отношения начинаются с влюбленности с осознания того что другой человек занимает и будоражит твои мысли с тяги к нему с первых свиданий робких поцелуев и трогательных признаний с волны страсти которая накрывает обоих показать полностью </t>
  </si>
  <si>
    <t xml:space="preserve">слишком много времени люди тратят на принятие решений очнитесь жизнь слишком коротка чтобы тратить их на долгие раздумья </t>
  </si>
  <si>
    <t xml:space="preserve">у всех есть вещи о которых они не врут не врут потому что у них не получается у меня это такие слова как люблю скучаю и честное слово я их говорю со всей искренностью и только когда в них уверена если я говорю вам что люблю и скучаю значит это так и есть такие слова я говорю очень малому количеству людей но именно поэтому они самые искренние </t>
  </si>
  <si>
    <t xml:space="preserve">я ревнивый человек а ещё я собственник и эгоист когда я общаюсь с человеком мне подсознательно хочется чтобы он больше никому кроме меня не оказывал знаки внимания </t>
  </si>
  <si>
    <t xml:space="preserve"> когда ты выходишь на поле то играй так словно это твой последний матч майкл эссьен </t>
  </si>
  <si>
    <t>4 авг в 18:30</t>
  </si>
  <si>
    <t xml:space="preserve">legendary moments </t>
  </si>
  <si>
    <t xml:space="preserve">есть девушка заявку не кидать </t>
  </si>
  <si>
    <t>5 мая в 21:05</t>
  </si>
  <si>
    <t xml:space="preserve"> yandextaxi kaspigold romashkoviy chay </t>
  </si>
  <si>
    <t>29 сен в 17:05</t>
  </si>
  <si>
    <t>как я делаю крутые книги</t>
  </si>
  <si>
    <t>21 авг 2015</t>
  </si>
  <si>
    <t>поют и сами кайфуют группа the soil услышал их только на конкурсе белые ночи http vk com video1791694 169663734</t>
  </si>
  <si>
    <t xml:space="preserve">тут два варианта кто последний установил тот и тупой по алтынсарина перед абая </t>
  </si>
  <si>
    <t xml:space="preserve">ближе к горам не значит чище воздух </t>
  </si>
  <si>
    <t>зачем такой смищьной картинка</t>
  </si>
  <si>
    <t>каждый день новый вызов это в жизни не всегда в лучах где темно продолжаем сиять и если ты не кем не признан рядом буду твои друзья семья ради каждого из них мечтай</t>
  </si>
  <si>
    <t>вчера в 19:38</t>
  </si>
  <si>
    <t xml:space="preserve">наша жизнь настолько коротка что ты не замечаешь как быстро пролетает время вчера вот тебе было 11 средняя школа а сегодня ты готовишься к экзаменам или постyплению может быть ждешь каникyл чтобы поехать домой а может ты трyдишься на своей первой работе вариантов очень много смотря в какой промежyток времени этот текст попался тебе на глаза показать полностью </t>
  </si>
  <si>
    <t xml:space="preserve">спасибо всем кто рядом я вас уважаю и люблю а тем кто ушёл я искренне желаю счастья </t>
  </si>
  <si>
    <t xml:space="preserve">машина детства помню как в детстве любил сидеть за рулем и мечтать что после получения прав сразу приеду за этим красавцем и буду разъезжать по городу с утра до ночи </t>
  </si>
  <si>
    <t>жаль</t>
  </si>
  <si>
    <t>неpeализованные пpoeкты отечественного автопpoма</t>
  </si>
  <si>
    <t xml:space="preserve">аквапарк восьмое чудо света </t>
  </si>
  <si>
    <t xml:space="preserve">днюха спасибо всем за этот день </t>
  </si>
  <si>
    <t xml:space="preserve">маған көмек сұрап звондаудың алдында менің жағдайымды сұрап үйреніңдер </t>
  </si>
  <si>
    <t>вчера в 10:31</t>
  </si>
  <si>
    <t>сөзіңді түзесең әдетіңе айналады әдетіңді түзесең мінезіңе айналады мінезің ол сенің тағдырың с шәкәрім құдайбердіұлы</t>
  </si>
  <si>
    <t xml:space="preserve">имандылық 2 жартыдан тұрады біріншісі сабырлық екіншісі шүкіршілік </t>
  </si>
  <si>
    <t xml:space="preserve"> осы есеп дұрыс шықан болса лайк бас </t>
  </si>
  <si>
    <t xml:space="preserve">мектепке баратын жандардан лайк </t>
  </si>
  <si>
    <t>3 сен в 21:12</t>
  </si>
  <si>
    <t>удалю этот пост когда брошу курить</t>
  </si>
  <si>
    <t>11 июн в 23:48</t>
  </si>
  <si>
    <t xml:space="preserve">я скучaю по прошлому серьёзно просто скучaю бывает нахлынет волна воспоминаний аж до мурашек </t>
  </si>
  <si>
    <t xml:space="preserve"> земля круглaя встретимся ещё черти </t>
  </si>
  <si>
    <t xml:space="preserve"> были боксёрами борцами а стали рэкетирами ворами </t>
  </si>
  <si>
    <t>10 мар в 0:13</t>
  </si>
  <si>
    <t>по уй на тех кто ушёл важны те кто остался</t>
  </si>
  <si>
    <t xml:space="preserve"> массой не блещем но душок присутствует</t>
  </si>
  <si>
    <t xml:space="preserve">какого че рта лаете ведь вы меня не знаете </t>
  </si>
  <si>
    <t xml:space="preserve"> мен ғашық болған жан өзгені ұнатқаны жаныма қатты батады прикинь</t>
  </si>
  <si>
    <t xml:space="preserve">тихо уйду из жизни каждого </t>
  </si>
  <si>
    <t xml:space="preserve">ни радости ни горя я пустой </t>
  </si>
  <si>
    <t xml:space="preserve">я подарю тебе любовь и мы будем вместе улыбаться </t>
  </si>
  <si>
    <t xml:space="preserve"> oʜ ʙ дᴏждь ᴄᴏ ᴍʜᴏй и ʙ гᴘᴀд я ʜᴀзыʙᴀю ᴇгᴏ бᴘᴀᴛ </t>
  </si>
  <si>
    <t>15 ноя в 7:14</t>
  </si>
  <si>
    <t xml:space="preserve"> аспаннан салбырап түскендей болмаш пиzдy </t>
  </si>
  <si>
    <t xml:space="preserve"> мен ғашық болған жан өзгені ұнатқаны жаныма қатты батады </t>
  </si>
  <si>
    <t xml:space="preserve">роднойларым </t>
  </si>
  <si>
    <t xml:space="preserve">егер адам өте көп тіпті ақымақ әзілдерге де күле берсе ол іштей өзін жалғыз сезінеді егер адам көп ұйықтаса оның мұңы көп егер адам тез тез бірақ аз сөйлесе ол бір сырды жасырып жүр егер адам жылай алмаса ол әлсіз егер адам шектен тыс көп тамақ жеп отырса онда ол өте алаңдаулы егер адам не болса соған ашуланса оған махаббат керек егер адам кез келген нәрсеге жүрегі босап жыласа ол өте мейірімді </t>
  </si>
  <si>
    <t xml:space="preserve"> ʏ ᴋᴀждᴏгᴏ ᴇᴄᴛ пᴘᴀʙᴏ ʜᴀ ᴏшибᴋʏ ᴀ ʏ ᴍᴇʜя ʙᴏᴏбщᴇ бᴇзлиᴍиᴛ </t>
  </si>
  <si>
    <t>шокаладсыз бұл өмірде кім сүрмек жүрегімде соғып жатыр дүрсілдеп шокаладты төс қалтама сап қойдым ауызыма жақын жерде тұрсын деп</t>
  </si>
  <si>
    <t xml:space="preserve">люблю васс </t>
  </si>
  <si>
    <t>4 мая в 15:50</t>
  </si>
  <si>
    <t xml:space="preserve">https www youtube com watch v csgxos2kpqw featu </t>
  </si>
  <si>
    <t>25 июн в 14:03</t>
  </si>
  <si>
    <t xml:space="preserve"> moments</t>
  </si>
  <si>
    <t>garena free fire</t>
  </si>
  <si>
    <t>18 авг в 17:32</t>
  </si>
  <si>
    <t xml:space="preserve">приходи и веселись со мной в bigolive мой склад http www bigo tv sid 2399425576 1560657011 abhcjcdifb 1583 </t>
  </si>
  <si>
    <t xml:space="preserve">лучше быть с холодным сeрдцем чем с разбитым </t>
  </si>
  <si>
    <t>20 окт в 1:11</t>
  </si>
  <si>
    <t>улыбайся всегда александр пушкин</t>
  </si>
  <si>
    <t>2 мар в 10:32</t>
  </si>
  <si>
    <t xml:space="preserve">госпадее што за красотки вита моя семечка понели </t>
  </si>
  <si>
    <t>19 мая в 17:22</t>
  </si>
  <si>
    <t xml:space="preserve">это правда </t>
  </si>
  <si>
    <t xml:space="preserve">слава украине анти əниме аұе показать полностью </t>
  </si>
  <si>
    <t>жизнь ворам смерть мусорам ауе ауе ауе</t>
  </si>
  <si>
    <t>удалю этот пост когда мне исполнится 10</t>
  </si>
  <si>
    <t>задайся вопросом</t>
  </si>
  <si>
    <t>14 ноя в 9:50</t>
  </si>
  <si>
    <t xml:space="preserve">как тренироваться баскетболу </t>
  </si>
  <si>
    <t xml:space="preserve"> my best video about friends and family </t>
  </si>
  <si>
    <t>кто пчелок уважает кто к ним не пристаёт того они не жалят тому приносят мед</t>
  </si>
  <si>
    <t>9 ноя в 10:23</t>
  </si>
  <si>
    <t>мекка</t>
  </si>
  <si>
    <t>21 сен 2018</t>
  </si>
  <si>
    <t>намаз қартайғанда оқимын дейтіндерге қабірде жатқандардың бәрі қарт емес соны біліп журініздер достар</t>
  </si>
  <si>
    <t>26 мар в 3:57</t>
  </si>
  <si>
    <t>дух есть а там уже не важно кто против тебя</t>
  </si>
  <si>
    <t xml:space="preserve">кеттк алл лайк жинап тастайк </t>
  </si>
  <si>
    <t>2гее берендерщ агайын</t>
  </si>
  <si>
    <t>ал қызық болайын деп жатыр гоуте группаға тіркелп кетейк тіркелмесен голос саналмайды голос жинауға болады ал ойыншыларга сəттілік</t>
  </si>
  <si>
    <t>ты знаешь мое имя не мою историю ты видишь мою улыбку не мою боль ты заметил мои порезы не мои шрамы ты можешь читать по моим губам но не мои мысли</t>
  </si>
  <si>
    <t>29 окт 2017</t>
  </si>
  <si>
    <t xml:space="preserve">сейчас </t>
  </si>
  <si>
    <t>вчера в 23:22</t>
  </si>
  <si>
    <t xml:space="preserve">час назад </t>
  </si>
  <si>
    <t xml:space="preserve">фоточка с вечера </t>
  </si>
  <si>
    <t>вчера в 23:04</t>
  </si>
  <si>
    <t>между нами провадада</t>
  </si>
  <si>
    <t>вчера в 22:41</t>
  </si>
  <si>
    <t xml:space="preserve">но настоящий мужчина знает что девушка со сложным характером лучший выбор порой жить с ней бывает трудно но это только потому что она всегда стремится к лучшему если мужчина это осознает то со временем его отношения с такой женщиной будут становиться крепче и здоровее вот на такой девушке вы должны жениться вам может казаться что у нее совершенно несносный характер но вы не готовы оставить ее эта девушка никогда не успокаивается жизнь с ней вряд ли будет сахаром но она заставит вас желать большего девушки со сложным характером обычно творческие и эмоциональные их часто называют сумасшедшими или стервами или сумасшедшими стервами но никто не будет вас любить больше чем эта стерва никто другой не заставит вас двигаться навстречу своим мечтам со сложной девушкой вы сможете вести глубокие философские разговоры она будет корректировать ваши идеи и убеждения и пусть с ней никогда не будет легко зато с ней никогда не будет скучно </t>
  </si>
  <si>
    <t xml:space="preserve">өмірдегі 29 бақытты сәттер 1 тап таза төсек орында ұйықтағанда 2 суды аяқпен шалпылдатқанда 3 3 немесе одан да көп рет түшкіргенде показать полностью </t>
  </si>
  <si>
    <t>нечего</t>
  </si>
  <si>
    <t>вчера в 23:52</t>
  </si>
  <si>
    <t>был на день рождения у двоюродного брата шахнура</t>
  </si>
  <si>
    <t>love</t>
  </si>
  <si>
    <t>знакомая тема</t>
  </si>
  <si>
    <t xml:space="preserve">рашка ты гей </t>
  </si>
  <si>
    <t xml:space="preserve"> comics</t>
  </si>
  <si>
    <t>красивая</t>
  </si>
  <si>
    <t>вчера в 14:47</t>
  </si>
  <si>
    <t>сырынды ешкимге айтпа себеби сенин ишине сыимаган сыр ешкимге симайды</t>
  </si>
  <si>
    <t xml:space="preserve">красота </t>
  </si>
  <si>
    <t>вчера в 12:00</t>
  </si>
  <si>
    <t>с любимой сестрой</t>
  </si>
  <si>
    <t>вчера в 10:24</t>
  </si>
  <si>
    <t>а вы любите природу заходите в этот вконтакте</t>
  </si>
  <si>
    <t>вчера в 0:50</t>
  </si>
  <si>
    <t xml:space="preserve">присоединяйся и выживай вместе со мной в free fire </t>
  </si>
  <si>
    <t>вчера в 11:10</t>
  </si>
  <si>
    <t xml:space="preserve">присоединился к академии fortnite </t>
  </si>
  <si>
    <t>др жибер лайк басам</t>
  </si>
  <si>
    <t>сегодня в 0:09</t>
  </si>
  <si>
    <t>что я могу сказать тем людям которым я не нравлюсь 1 ну чтож идите нахуй</t>
  </si>
  <si>
    <t>15 ноя в 23:33</t>
  </si>
  <si>
    <t>это я</t>
  </si>
  <si>
    <t>15 ноя в 23:02</t>
  </si>
  <si>
    <t xml:space="preserve">люблю </t>
  </si>
  <si>
    <t>вчера в 20:22</t>
  </si>
  <si>
    <t xml:space="preserve">ничего </t>
  </si>
  <si>
    <t>15 ноя в 20:31</t>
  </si>
  <si>
    <t xml:space="preserve">скора зима и новый год </t>
  </si>
  <si>
    <t>вчера в 10:21</t>
  </si>
  <si>
    <t xml:space="preserve"> это солнышко солнышко 2019</t>
  </si>
  <si>
    <t>вчера в 1:53</t>
  </si>
  <si>
    <t xml:space="preserve">в друзья не добавлять все равно в вк не сижу не писать отправлю в чс </t>
  </si>
  <si>
    <t>15 ноя в 11:27</t>
  </si>
  <si>
    <t>ты был тут</t>
  </si>
  <si>
    <t>вчера в 22:58</t>
  </si>
  <si>
    <t>любовь это искреннее чувство</t>
  </si>
  <si>
    <t>15 ноя в 1:01</t>
  </si>
  <si>
    <t xml:space="preserve">сен солай тормоз болып жүре берсең менен айырылып қаласың </t>
  </si>
  <si>
    <t xml:space="preserve">шын сүйе алатын адамға шын сүйе алмайтын адам неге кездесе береді екен </t>
  </si>
  <si>
    <t xml:space="preserve">аллаһ бәріне өз теңін дайындап қойған тек сабыр мен төзімділік қажет </t>
  </si>
  <si>
    <t xml:space="preserve">если не обращать внимание на трудности они обидятся и уйдут </t>
  </si>
  <si>
    <t>вчера в 23:59</t>
  </si>
  <si>
    <t xml:space="preserve">информация я ленивая жопа интересы ଘ ᐛ ଓ ﾟ </t>
  </si>
  <si>
    <t>не много тупаваиа но весёлая</t>
  </si>
  <si>
    <t>15 ноя в 19:07</t>
  </si>
  <si>
    <t>в жизне сохрани три вещь родители дружба любовь</t>
  </si>
  <si>
    <t>вчера в 20:19</t>
  </si>
  <si>
    <t>14 ноя в 20:14</t>
  </si>
  <si>
    <t xml:space="preserve">мой характер идеальная просто вы слишком слабые чтобы выдержать его </t>
  </si>
  <si>
    <t>15 ноя в 21:56</t>
  </si>
  <si>
    <t xml:space="preserve"> человек который нуждается во мне никогда не будет брошен мной </t>
  </si>
  <si>
    <t>14 ноя в 17:07</t>
  </si>
  <si>
    <t xml:space="preserve">я такую устрою войну что к тебе все забудут дорогу </t>
  </si>
  <si>
    <t xml:space="preserve">ηe тoт дopoг c кeм хoрoшo a тoт бeз кoтoрогo плохо </t>
  </si>
  <si>
    <t>редактирование образования</t>
  </si>
  <si>
    <t>15 ноя в 19:03</t>
  </si>
  <si>
    <t>на 2 часа с вас лайк проверю подписка проверю залетает по быстрому</t>
  </si>
  <si>
    <t>14 ноя в 20:48</t>
  </si>
  <si>
    <t>14 ноя в 17:16</t>
  </si>
  <si>
    <t xml:space="preserve">немного о системе оплаты посредством использования qr кода qr коды являются системой безналичной оплаты путём непосредственного сканирования самого кода через телефон плюсом данной системы является то что вам не нужно иметь при себе наличные деньги и даже карту вам всего лишь необходим сотовый телефон для совершения платежа в ближайшем будущем эта система практически полностью заменит использование наличных денег и карт оплаты </t>
  </si>
  <si>
    <t>15 ноя в 14:00</t>
  </si>
  <si>
    <t xml:space="preserve"> я хожу по тем местам по которым мы когда то гуляли сейчас они кажутся такими тихими </t>
  </si>
  <si>
    <t xml:space="preserve">стᴀвлю ʏвᴇдомлᴇния взᴀимно скᴘин послᴇ тᴇҕя </t>
  </si>
  <si>
    <t>15 ноя в 21:23</t>
  </si>
  <si>
    <t>делаю уроки уведы не убирать</t>
  </si>
  <si>
    <t>проверка актива в коммы с увед</t>
  </si>
  <si>
    <t>всем споки</t>
  </si>
  <si>
    <t>обожаю эту песню</t>
  </si>
  <si>
    <t xml:space="preserve"> шах и мат </t>
  </si>
  <si>
    <t>вчера в 19:20</t>
  </si>
  <si>
    <t xml:space="preserve">сильно </t>
  </si>
  <si>
    <t xml:space="preserve"> шaх и μaт </t>
  </si>
  <si>
    <t xml:space="preserve">чтобы так родители жили </t>
  </si>
  <si>
    <t>дерево которому 1400 лет и его золотой океан</t>
  </si>
  <si>
    <t xml:space="preserve">borzye </t>
  </si>
  <si>
    <t xml:space="preserve">вы никогда не увидите меня с грустным лицом как бы ни старались испортить мне настроение потому что мне на вас по фиг </t>
  </si>
  <si>
    <t>15 ноя в 22:14</t>
  </si>
  <si>
    <t xml:space="preserve">қыздар ең осал тұсы </t>
  </si>
  <si>
    <t>15 ноя в 11:48</t>
  </si>
  <si>
    <t xml:space="preserve">қанша уақыт жазбай жүреді екенсің көреміз </t>
  </si>
  <si>
    <t xml:space="preserve">басты көп қатырма менікісің ба менен басқа ешкіммен сөйлеспеуің керек </t>
  </si>
  <si>
    <t xml:space="preserve">новогодний конкурс от дикомраза один раз случай два раза традиция как и в прошлом году в нашем предновогоднем конкурсе репостов можно выиграть ценные призы и персональные скидки для участия в розыгрыше необходимы подписка на дикомраз и репост этого поста себе на стенку ровно через месяц 4 декабря в прямом эфире среди выполнивших эти условия и открывших доступ к своей стене при помощи рандомайзера будут определены 30 победителей показать полностью </t>
  </si>
  <si>
    <t>кім күшті</t>
  </si>
  <si>
    <t>вчера в 15:20</t>
  </si>
  <si>
    <t>таптым аитеуір сені сосын аидосты таптым біз деген атымызды кате кате жаза саламыз да сосын сендерді сүйтіп жассам шыкпаисындар</t>
  </si>
  <si>
    <t xml:space="preserve">magan druzia tastandarsh laiikpen kaitaram </t>
  </si>
  <si>
    <t>вчера в 2:14</t>
  </si>
  <si>
    <t xml:space="preserve">по мне поезд как жизнь жизнь человеческая его жизнь коротка но так же изменчива идет своим ходом по дорогам железным как наша жизнь по пути предначертанному мне легче когда я на железной дороге радостно мне на её жизнь смотреть и порою становиться завидно мне в её жизни порядок а у нас беспредел </t>
  </si>
  <si>
    <t>вчера в 22:36</t>
  </si>
  <si>
    <t>андрей я знаю как прошло твоё последнее свидание узнай ответ здесь https vk com love1v a190221413</t>
  </si>
  <si>
    <t>15 ноя в 21:55</t>
  </si>
  <si>
    <t>сооолнышно</t>
  </si>
  <si>
    <t xml:space="preserve">уснул от скуки напишите мне </t>
  </si>
  <si>
    <t xml:space="preserve">создал новую страницу ту удалил </t>
  </si>
  <si>
    <t xml:space="preserve">очередной этап изучение полезных свойств моей истории подошёл к концу но столько всего ещё впереди а что ждёт тебя кликни и получи приз https vk com app2388722 569961252 sqsl13abc13story3 </t>
  </si>
  <si>
    <t>сегодня в 0:35</t>
  </si>
  <si>
    <t xml:space="preserve">я занял первое место в соревновании кликни первым и получи приз https vk com app2388722 569961252 zc201911302030071 </t>
  </si>
  <si>
    <t xml:space="preserve">я занял первое место в соревновании кликни первым и получи приз https vk com app2388722 569961252 zc201911290836281 </t>
  </si>
  <si>
    <t xml:space="preserve">я занял первое место в соревновании кликни первым и получи приз https vk com app2388722 569961252 zc201911282247081 </t>
  </si>
  <si>
    <t xml:space="preserve">я занял первое место в соревновании кликни первым и получи приз https vk com app2388722 569961252 zc201911272100101 </t>
  </si>
  <si>
    <t>мне нравится</t>
  </si>
  <si>
    <t xml:space="preserve">очередной этап восстановление памяти моей истории подошёл к концу но столько всего ещё впереди а что ждёт тебя кликни и получи приз https vk com app2388722 569961252 sqsl13abc13story2 </t>
  </si>
  <si>
    <t>ну что давайте</t>
  </si>
  <si>
    <t xml:space="preserve">ищу друзей будем общаться лайкни и я тебе напишу я жду именно тебя </t>
  </si>
  <si>
    <t xml:space="preserve">наступает новый год окунись в атмосферу сказки и праздника в новой ёлочке 2020 https vk com app7113532 viral vlink mjaznjexoje6zwm </t>
  </si>
  <si>
    <t>13 ноя в 20:34</t>
  </si>
  <si>
    <t xml:space="preserve">получил крутые стикеры fortnite </t>
  </si>
  <si>
    <t>15 ноя в 10:02</t>
  </si>
  <si>
    <t>бравл старс</t>
  </si>
  <si>
    <t>14 ноя в 20:56</t>
  </si>
  <si>
    <t xml:space="preserve"> с этого момента как вы со мной так и я с вами надоели </t>
  </si>
  <si>
    <t>15 ноя в 20:22</t>
  </si>
  <si>
    <t xml:space="preserve"> darling in the franxx милый во франксе mg</t>
  </si>
  <si>
    <t>13 ноя в 14:18</t>
  </si>
  <si>
    <t xml:space="preserve">когда понимаешь что завтра снова на учебу </t>
  </si>
  <si>
    <t>а ты знал что открылся магазинчик где одекватные цены и бесплатная доставка https vk com snus almaty</t>
  </si>
  <si>
    <t>13 ноя в 21:41</t>
  </si>
  <si>
    <t xml:space="preserve">добрый вечер я диспетчер </t>
  </si>
  <si>
    <t>12 ноя в 17:45</t>
  </si>
  <si>
    <t xml:space="preserve">может быть я забуду тебя но я буду любить тебя вечно со временем ты забудешь меня когда ты забудешь меня меня не будет в этом мире может быть я уже нет но я хочу чтобы ты знал как я тебя сильнооо люблю даже если ты не хочешь будь счастлив </t>
  </si>
  <si>
    <t>15 ноя в 21:30</t>
  </si>
  <si>
    <t>hello friends</t>
  </si>
  <si>
    <t>13 ноя в 7:10</t>
  </si>
  <si>
    <t>мой второй аккаунт</t>
  </si>
  <si>
    <t>12 ноя в 12:22</t>
  </si>
  <si>
    <t xml:space="preserve">ұқсаймын ба </t>
  </si>
  <si>
    <t>вчера в 13:53</t>
  </si>
  <si>
    <t>туылған күніңмен айдина</t>
  </si>
  <si>
    <t xml:space="preserve">здравствуйте я начинающий beauty master закончила курсы по ламинированию ресниц ботокс курсы по наращиванию ресниц классическое наращивание ресниц показать полностью </t>
  </si>
  <si>
    <t>вчера в 20:41</t>
  </si>
  <si>
    <t>новое видео на канале</t>
  </si>
  <si>
    <t>14 ноя в 22:32</t>
  </si>
  <si>
    <t xml:space="preserve">не большой розыгрыш среди мопедистов алматы разыгрываем оригинальные наклейки мопедисты алматы 3 белых 3 чёрных что бы стать обладателем нужно 1 поставить лайк этой записи 2 сделать репост этой записи показать полностью </t>
  </si>
  <si>
    <t>11 ноя в 23:00</t>
  </si>
  <si>
    <t xml:space="preserve">цени не за внешность а за отношение к себе </t>
  </si>
  <si>
    <t xml:space="preserve"> менімен ойнамандар артымда менен де жаман достарым бар https vk com id481561104</t>
  </si>
  <si>
    <t>вчера в 23:09</t>
  </si>
  <si>
    <t>радной аман болсын</t>
  </si>
  <si>
    <t>живём лишь один раз</t>
  </si>
  <si>
    <t>11 ноя в 16:22</t>
  </si>
  <si>
    <t>никак</t>
  </si>
  <si>
    <t>13 ноя в 20:00</t>
  </si>
  <si>
    <t xml:space="preserve">как перестать орать </t>
  </si>
  <si>
    <t>15 ноя в 9:19</t>
  </si>
  <si>
    <t>гоу в др 100 кабылдайм</t>
  </si>
  <si>
    <t>я продаю акаут бравл страс 17 персонажав все редкие и сверх редкие и 1 мифический персанаж мортис и 8 персонажей к пути славе</t>
  </si>
  <si>
    <t>11 ноя в 0:52</t>
  </si>
  <si>
    <t>так можна вибирать</t>
  </si>
  <si>
    <t>14 ноя в 12:03</t>
  </si>
  <si>
    <t>лето</t>
  </si>
  <si>
    <t>хахаха</t>
  </si>
  <si>
    <t>виликое творение</t>
  </si>
  <si>
    <t>фотошоп</t>
  </si>
  <si>
    <t>ля ля</t>
  </si>
  <si>
    <t>11 ноя в 10:10</t>
  </si>
  <si>
    <t>вчера в 18:45</t>
  </si>
  <si>
    <t xml:space="preserve">на уроке рисунка </t>
  </si>
  <si>
    <t>собралась в школу в пол седьмого утра</t>
  </si>
  <si>
    <t xml:space="preserve">здравствуйте продаю мёд алтайский 1 кг за 1800 тенге делаю доставку по городу за доставку отдельно оплату беру я нахожусь в бостандыкском районе за доставку 100 тенге если вы находитесь в другом конце города то от зависимости расстояние стоимость доставки определиться мёд качественный вкусный вы можете попробовать на данный момент есть два вида цветочный и разнотравье </t>
  </si>
  <si>
    <t>11 ноя в 20:22</t>
  </si>
  <si>
    <t>это мой котенок муська в игре https vk com app6082255</t>
  </si>
  <si>
    <t>10 ноя в 21:50</t>
  </si>
  <si>
    <t xml:space="preserve">раз зашел смотри историю on instagram как вам такие сохры mercedes club ru поставь лайк подпишись сохрани w204 gwagon mers </t>
  </si>
  <si>
    <t>13 ноя в 16:54</t>
  </si>
  <si>
    <t xml:space="preserve">𝙼𝙴𝚁𝙲𝙴𝙳𝙴𝚂 𝙱𝙴𝙽𝚉 on instagram напиши легенда что бы тебя не кто не перебил и я тебя пролайкаю трек у нас в telegram ссылка в профиле merc 124kg </t>
  </si>
  <si>
    <t xml:space="preserve">13 фраз которые должен знать каждый 1 я люблю тебя не за то кто ты а за то кто я когда рядом с тобой 2 ни один человек не заслуживает твоих слёз а те кто заслуживает не заставят тебя плакать показать полностью </t>
  </si>
  <si>
    <t>12 ноя в 20:21</t>
  </si>
  <si>
    <t xml:space="preserve"> как больно быть другом того кого любишь </t>
  </si>
  <si>
    <t xml:space="preserve">ты меня обжигала глазами я тебя ревновал как умел мне друзья каждый раз повторяли между вами сплошной беспредел показать полностью </t>
  </si>
  <si>
    <t xml:space="preserve"> и когда она улыбается весь мир вокруг теряется </t>
  </si>
  <si>
    <t xml:space="preserve">любящие люди останутся вместе не потому что забыли все ошибки а потому что смогли простить </t>
  </si>
  <si>
    <t xml:space="preserve">мы не когда друг друга не забудем но некогда друг друга не вернём </t>
  </si>
  <si>
    <t xml:space="preserve"> ты любишь eё oнa любит тeбя пoчeму вы нe вмecтe пoтoму чтo мы идиoты </t>
  </si>
  <si>
    <t>ищу друзей</t>
  </si>
  <si>
    <t>10 ноя в 17:44</t>
  </si>
  <si>
    <t>this is my instagram a zhumabekova01</t>
  </si>
  <si>
    <t>15 ноя в 23:44</t>
  </si>
  <si>
    <t xml:space="preserve">жанееем сол туылган кунинмен шын журектен кутыктаймын аспанын ардайым ашык болсын жулдызын ардайым жарык болсын арамызда аркашан кулип ойнап журе бер достарыннын алды бол жасына жас коса бер 100 жаса показать полностью </t>
  </si>
  <si>
    <t>56 минут назад</t>
  </si>
  <si>
    <t xml:space="preserve">ну я такой </t>
  </si>
  <si>
    <t>вчера в 3:29</t>
  </si>
  <si>
    <t xml:space="preserve">не верь клятве наркомана слезам шлюхи и улыбке прокурора </t>
  </si>
  <si>
    <t>10 ноя в 2:54</t>
  </si>
  <si>
    <t>архивы</t>
  </si>
  <si>
    <t>10 ноя в 2:48</t>
  </si>
  <si>
    <t xml:space="preserve">всем привет </t>
  </si>
  <si>
    <t>сегодня в 5:16</t>
  </si>
  <si>
    <t xml:space="preserve">жизнь прикрасна </t>
  </si>
  <si>
    <t xml:space="preserve"> мы добавили бесплатный сундук в котором очень большой шанс выпадения топового дропа нету денег на кейсы у нас есть бонусная программа получай баланс бесплатно каждый день открыть прямо сейчас stand case com</t>
  </si>
  <si>
    <t>9 ноя в 21:05</t>
  </si>
  <si>
    <t>ждём гол первый тайм матч пас янина эрготелис</t>
  </si>
  <si>
    <t>9 ноя в 22:22</t>
  </si>
  <si>
    <t xml:space="preserve">никогда не о чем не жалей потому что когда то это было то о чем ты мечтал </t>
  </si>
  <si>
    <t>го like 0 хвахвах</t>
  </si>
  <si>
    <t xml:space="preserve">овчарка 0 </t>
  </si>
  <si>
    <t>14 ноя в 18:11</t>
  </si>
  <si>
    <t>моё солнышко люблю тебя</t>
  </si>
  <si>
    <t>вчера в 23:45</t>
  </si>
  <si>
    <t xml:space="preserve">любовь искали и не находили любовь теряли и не берегли любви не существует говорили а сами умирали от любви </t>
  </si>
  <si>
    <t xml:space="preserve">счастье это когда ночью тебе поправляют одеяло и целуют в щеку думая что ты спишь </t>
  </si>
  <si>
    <t>мои любимые</t>
  </si>
  <si>
    <t>моя любимая женушка</t>
  </si>
  <si>
    <t xml:space="preserve">когда любимый человек рядом никакие преграды не страшны </t>
  </si>
  <si>
    <t xml:space="preserve">құлақ неге шыңылдайды мұхаммед пайғамбар миғраж сапарында алып бәйтеректі көреді ағаштың жапырағына сан жетпейді әр жапырақта өмір сүріп жатқан адамдардың аттары жазылыпты пайғамбар жебірейілден бұл не деп сұрайды жебірейіл бұл адамның тағдыры кімнің дәм тұзы таусылса жапырақтың біреуі үзіліп жерге түседі жапырақ қиылғанда адамның өмірі қоса үзіледі жапырақ жерге түскенше марқұм болған адаммен аттас пенделердің құлақтары шыңылдайды яғни періштелер сенімен аттас бір адам дүниеден өтті бұл күн сенің де басыңа келеді деп тірілердің есіне өлімді салып тұрады егер ол марқұм пейішке кетсе тірінің оң құлағы шыңылдайды ал егер тозаққа кетсе аттасының сол құлағы шыңылдайды дейді пайғамбар миғраждан қайтқан соң үмбеттерін жинап алып оң құлақтарың шыңылдаса субхан алла деп айтыңдар сол құлақтарың шыңылдаса астапыралда деп тәубе етіңдер деп өсиет айтыпты </t>
  </si>
  <si>
    <t>15 ноя в 22:40</t>
  </si>
  <si>
    <t xml:space="preserve">ештеңе қызық емес ешқандай ой кешпеймін ешқайсысы түсінбейді ешкіммен сөйлеспеймін ешкімді сағынбаймын сағынып керегі не еш кеткен сағынышым жеткізбей дегеніме показать полностью </t>
  </si>
  <si>
    <t>бұл шындық бұл қағида бұл сізге шабыт</t>
  </si>
  <si>
    <t xml:space="preserve">1 кұранда 114 сүре 6666 аят 77449 сөз 333015 әрiп бар 2 кұрандағы ең ұзын сүре бақара 286аят сүресi ал ең қысқа сүре ол кәусар 3 аят сүреci 3 кұранда тек 25 пайғамбардың есiмi ғана аталған 4 кұранда ең қасиеттi аят ол аят уль курси ал ең қасиеттi сүре ол фатиха сүресi 5 кұранда жануар мен жәндiктер есiмiмен аталған 5 сүре аталған олар нахл ара нәмiл құмырска бақара сиыр және филь пiл ғанкабут өрмекшi показать полностью </t>
  </si>
  <si>
    <t xml:space="preserve">алғашқы қадамдар бағанағы постта өмірге өзгеріс енгізетін уақыт келгенін көрсететін 10 белгі жайлы айтқан болатынмын енді өзгерістерді неден бастаймыз показать полностью </t>
  </si>
  <si>
    <t xml:space="preserve">я жива черт </t>
  </si>
  <si>
    <t xml:space="preserve">өмірді өзгертетін он тұжырым 1 адамдарға көз күйік болмай іргеңді бөлек сал сонда кімге шын керек екеніңді бірден білесің 2 егер екі адамды қатар жақсы көрсең екіншісін таңда біріншісін жақсы көрсең екіншісі пайда болмас еді показать полностью </t>
  </si>
  <si>
    <t>сен өзіңді бақытты адам секілді көрсете біл сонда сен шыныменде бақытты боласың c дейл карнеги</t>
  </si>
  <si>
    <t xml:space="preserve">открывай кейсы вместе со мной </t>
  </si>
  <si>
    <t>9 ноя в 15:11</t>
  </si>
  <si>
    <t>люби того кого захочешь</t>
  </si>
  <si>
    <t>вчера в 21:24</t>
  </si>
  <si>
    <t>моя новая киса изабелла</t>
  </si>
  <si>
    <t xml:space="preserve">махаббат дос болайықтан басталып дос болып қалайықтан аяқталатын нәрсе </t>
  </si>
  <si>
    <t>15 ноя в 21:38</t>
  </si>
  <si>
    <t xml:space="preserve">результат поиска google для https bipbap ru wp content uploads 2017 11 photo 3 </t>
  </si>
  <si>
    <t>9 ноя в 18:12</t>
  </si>
  <si>
    <t xml:space="preserve"> oн пpинaдлeжит мнe a я eмy и нaшa paзлyкa ccopы oxлaждeниe этo вceгo лишь узopы нa фoнe вeчнoй любви 1993</t>
  </si>
  <si>
    <t>вчера в 14:38</t>
  </si>
  <si>
    <t>дохрена</t>
  </si>
  <si>
    <t xml:space="preserve"> сколько </t>
  </si>
  <si>
    <t xml:space="preserve"> вот так вот</t>
  </si>
  <si>
    <t xml:space="preserve"> самую сильную любовь сначала не замечают и противятся ей </t>
  </si>
  <si>
    <t xml:space="preserve"> вместе навceгда </t>
  </si>
  <si>
    <t xml:space="preserve"> ha пиpcе бабyшку укуcил пeликан и она отчиталa егo за этo </t>
  </si>
  <si>
    <t>8 ноя в 23:53</t>
  </si>
  <si>
    <t xml:space="preserve">создать мем черный кот видео черный кот ъуъ съука </t>
  </si>
  <si>
    <t>13 ноя в 9:51</t>
  </si>
  <si>
    <t>гыыыыыы</t>
  </si>
  <si>
    <t xml:space="preserve">комикс мем бтс это круто бтс говноооо </t>
  </si>
  <si>
    <t>я подписан</t>
  </si>
  <si>
    <t>15 ноя в 10:06</t>
  </si>
  <si>
    <t>9 ноя в 20:41</t>
  </si>
  <si>
    <t>адамдар vkға сүйікті адамымен сөйлесуге кіреді aл мен әуен тыңдап суреттер көруге кіремін</t>
  </si>
  <si>
    <t>10 ноя в 18:29</t>
  </si>
  <si>
    <t xml:space="preserve">сағындым өткен күндерді </t>
  </si>
  <si>
    <t xml:space="preserve">қызды жаман дегенің қолың жетпей жүргенің қызды нашар дегеннің өзі нашар дер едім </t>
  </si>
  <si>
    <t xml:space="preserve">үндемейдi екен деп ауызыңызға келгенiн айтып адамды басына беруге болмайды бiле бiлсеңiз үндемеу ол сыйластықтың белгiсi </t>
  </si>
  <si>
    <t xml:space="preserve">eгер сені жақсы көрмесе сүй деп сұрама егер саған сенбесе ақталма егер сені бағаламаса дәлелдеме </t>
  </si>
  <si>
    <t xml:space="preserve">өмір шаршатты жұбататын адам жоқ жылататын адам көп </t>
  </si>
  <si>
    <t>this bitch wants chocolate</t>
  </si>
  <si>
    <t>вчера в 22:45</t>
  </si>
  <si>
    <t xml:space="preserve">hello ребята как дела вышел клип ребят смотрим и наслаждаемся </t>
  </si>
  <si>
    <t xml:space="preserve">совсем скоро выйдет клип в 2 00 ночи и хочу сказать завтра концерт в 1 00 час до 5 00 это будет в москве новосибирск билеты стоят 100 жду вас мои ублюдки до завтра ублюдки </t>
  </si>
  <si>
    <t xml:space="preserve">вышел новый трек ребят лучшая работа хуйня я всегда говорил я стану певцом и что вот если что будет новая половина шутка короче слушай наслаждайся или умри шутка я вас очень люблю шутка короче для вас будет кличка ублюдки </t>
  </si>
  <si>
    <t xml:space="preserve">каждый раз я всегда готовлю деньги чтобы тебе покупать шоколадки нет нет нет малыш я просто тебя люблю а ты обнела меня и сказала спасибо детка я готов на все я люблю тебя </t>
  </si>
  <si>
    <t xml:space="preserve">я просто хочу тебя увидеть и хочу дарит шоколадки </t>
  </si>
  <si>
    <t xml:space="preserve">вера бога помогла мне добиться успеха </t>
  </si>
  <si>
    <t>без любви жить легче но без любви нет смысла в жизни</t>
  </si>
  <si>
    <t>11 ноя в 20:51</t>
  </si>
  <si>
    <t>забудь что тебе было больно но никогда не забывай чему это тебя научило</t>
  </si>
  <si>
    <t xml:space="preserve">вы не можете просто войти в чью то жизнь заставить их почувствовать себя особенными а затем уйти </t>
  </si>
  <si>
    <t xml:space="preserve"> dospanov3 </t>
  </si>
  <si>
    <t>9 ноя в 23:46</t>
  </si>
  <si>
    <t>земля кажется нам адом потому что мы надеемся найти тут рай нет ребятки земля это земля</t>
  </si>
  <si>
    <t xml:space="preserve">спасибо родителям мне не стыдно за своё воспитание </t>
  </si>
  <si>
    <t>всем привет как дела у вас</t>
  </si>
  <si>
    <t>8 ноя в 18:54</t>
  </si>
  <si>
    <t>я всегда буду крутой</t>
  </si>
  <si>
    <t>вот на столько процентов меня любят друзья сегодня такой же анализ можно сделать здесь https vk com app7049584</t>
  </si>
  <si>
    <t>8 ноя в 20:06</t>
  </si>
  <si>
    <t>махаббат дос болайқтан басталып дос болып қалайықтан аяқталады</t>
  </si>
  <si>
    <t>8 ноя в 22:44</t>
  </si>
  <si>
    <t xml:space="preserve">доверие получают годами а теряют мгновенно </t>
  </si>
  <si>
    <t>15 ноя в 15:40</t>
  </si>
  <si>
    <t>это я по утрам</t>
  </si>
  <si>
    <t>если любовь настоящая то он выдержит все испытания что преподносит ей судьба</t>
  </si>
  <si>
    <t>10 ноя в 10:44</t>
  </si>
  <si>
    <t>привет</t>
  </si>
  <si>
    <t>8 ноя в 2:35</t>
  </si>
  <si>
    <t xml:space="preserve"> добро пожаловать на мою страницу ㅤ ставь лайк на аву и добавляй в друзья приму всех ㅤ лайки на авы и записи взаимно 100 ㅤ также не откажусь от новых знакомств пиши в лс </t>
  </si>
  <si>
    <t>9 ноя в 19:09</t>
  </si>
  <si>
    <t>это я ну тут некого не видно</t>
  </si>
  <si>
    <t>13 ноя в 0:06</t>
  </si>
  <si>
    <t>это мой рука</t>
  </si>
  <si>
    <t xml:space="preserve">цена5000 тг https www instagram com p b4wnni jz 4 igshid 43tmz </t>
  </si>
  <si>
    <t>12 ноя в 11:15</t>
  </si>
  <si>
    <t xml:space="preserve">сладкий букет 11 13 цена 9600тг по вашему желанию можем собрать индивидуальный набор добавить или исключить любые предметы https www instagram com p b4wmhtdj9wx igshid ksw64 </t>
  </si>
  <si>
    <t xml:space="preserve">подарочные боксы на любой праздник от 3500 тг цена 4500 тг https www instagram com p b4utaoenre8 igshid wm7jj </t>
  </si>
  <si>
    <t xml:space="preserve">подарочные боксы на любой праздник от 3500 тг https www instagram com p b4utaoenre8 igshid wm7jj </t>
  </si>
  <si>
    <t xml:space="preserve">подарочные боксы на любой праздник от 3500 тг цена 5600 тг https www instagram com p b4utaoenre8 igshid wm7jj </t>
  </si>
  <si>
    <t xml:space="preserve">подарочные боксы на любой праздник от 3500 тг цена 7400 тг https www instagram com p b4utaoenre8 igshid wm7jj </t>
  </si>
  <si>
    <t xml:space="preserve">цена 5500 тг https www instagram com p b4rq5tnht9u igshid 17u52 </t>
  </si>
  <si>
    <t>цена 9000 тг</t>
  </si>
  <si>
    <t>https www instagram com p b4rq5tnht9u igshid 17u52 цена 3700 тг</t>
  </si>
  <si>
    <t>подарки для всей семьи ссылка 75362604 189766558728316 3909026782677794493 n jpg nc ht instagram fhel5 1 fna fbcdn net nc cat 104</t>
  </si>
  <si>
    <t>люлю тадич</t>
  </si>
  <si>
    <t>8 ноя в 0:02</t>
  </si>
  <si>
    <t>я люблю футбол</t>
  </si>
  <si>
    <t>если так я могу болеть вечно</t>
  </si>
  <si>
    <t>15 ноя в 23:00</t>
  </si>
  <si>
    <t xml:space="preserve">когда мне так </t>
  </si>
  <si>
    <t xml:space="preserve">аааааа ты где человек я тебя жду </t>
  </si>
  <si>
    <t xml:space="preserve">привет если ты меня не знаешь то беги а если хочешь узнать обо мне читай показать полностью </t>
  </si>
  <si>
    <t xml:space="preserve">прости аёка я тебя люблю я просто сильно устала аяулым </t>
  </si>
  <si>
    <t xml:space="preserve"> она ж тебя любит неет она меня не любит она любит другого кого же интересно другого у меня было с ней столь и правда очень короткая история а любит она совсем другого она меня не любит как я ее люблю </t>
  </si>
  <si>
    <t>9 ноя в 12:20</t>
  </si>
  <si>
    <t>жаль что удалила фото тольео из инсты осталось</t>
  </si>
  <si>
    <t>блин ее волос на моем лице</t>
  </si>
  <si>
    <t>мамулэчка</t>
  </si>
  <si>
    <t xml:space="preserve">тарих қызық емес себебі тарих өткен кезең ол енді қайтып келмейді есіңде болсын тарихты өзің жаса себебі қазіргі кезең болашаққа тарих болып қалады тарихта атың қалсын сен кереметсің </t>
  </si>
  <si>
    <t>15 ноя в 16:50</t>
  </si>
  <si>
    <t xml:space="preserve">өмірдің өзі новелла ешқашан берілме жеңілсең мойыма қайта ұмтыл келесіде ұтасың </t>
  </si>
  <si>
    <t>өмір тамаша ешқашан түңілме әркез күлімде</t>
  </si>
  <si>
    <t xml:space="preserve">бүгінгі істі ертеңге қалдырма сен сылтауды өлтіресің немесе сылтау сені өлтіреді </t>
  </si>
  <si>
    <t>а</t>
  </si>
  <si>
    <t>15 ноя в 21:01</t>
  </si>
  <si>
    <t>девочка в тренде девочка</t>
  </si>
  <si>
    <t>vsem q</t>
  </si>
  <si>
    <t>7 ноя в 14:09</t>
  </si>
  <si>
    <t>это я ездил на позапрошлой неделе</t>
  </si>
  <si>
    <t>9 ноя в 9:49</t>
  </si>
  <si>
    <t xml:space="preserve">абсолютная гигиена с 𝗗𝗶𝗿𝗲𝗰𝘁𝗙𝗹𝘂𝘀𝗵 от 𝐕𝐢𝐥𝐥𝐞𝐫𝐨𝘆 𝐁𝐨𝐜𝐡 новое поколение унитазов с открытым смывным краем обеспечивает максимальную гигиеничность в туалете преимущества показать полностью </t>
  </si>
  <si>
    <t>вчера в 21:51</t>
  </si>
  <si>
    <t xml:space="preserve">приобретайте раковину с мебелью компании 𝗖𝗹𝗼𝘂 нидерланды со скидкой 𝟯𝟬 стильная коллекция для поклонников минимализма водонепроницаемая мебель из оттавской сосны имеет довольно грубую текстуру но при этом легко моется с помощью обычных моющих средств в наличии 2 вида раковин показать полностью </t>
  </si>
  <si>
    <t xml:space="preserve">внимание у нас новое поступление роскошная коллекция мебели для ванной комнаты от итальянского бренда 𝗢𝗮𝘀𝗶𝘀 𝗔𝗰𝗮𝗱𝗲𝗺𝘆 это коллекция которая превосходно подходит для обстановки изысканных по стилистике ванных комнат рифленое стекло мрамор и золото украшает самые эксклюзивные ванные комнаты создавая обстановку в которой приятно находиться заняться самим собой своей красотой и здоровьем в элегантной и изысканной атмосфере показать полностью </t>
  </si>
  <si>
    <t xml:space="preserve">литой камень что это в наших салонах в широком ассортименте представлены изделия из литого камня ванны раковины и поддоны что же это за материал показать полностью </t>
  </si>
  <si>
    <t xml:space="preserve">нередко встречаются ванные комнаты где места для раковины катастрофически не хватает но не спешите оставлять идею установки раковины даже в таком случае у нас есть решения для самых маленьких и узких санузлов 1 раковина do компании paa выполнена из материала silkstone ее размер составляет всего 22 см в диаметре может поставляться с полочкой из дерева или silkstone показать полностью </t>
  </si>
  <si>
    <t xml:space="preserve">сдержанный стиль в совокупности с декором предаст максимум свободного пространства посетите наш магазин santechnika v kz и убедитесь сами vilbo официальный дилер передовой сантехнической продукции в казахстане показать полностью </t>
  </si>
  <si>
    <t xml:space="preserve"> если хочешь уходи но больше не приходи</t>
  </si>
  <si>
    <t>7 ноя в 11:59</t>
  </si>
  <si>
    <t xml:space="preserve">suigendi sui suimegenge jalynba </t>
  </si>
  <si>
    <t>7 ноя в 11:00</t>
  </si>
  <si>
    <t>эта я</t>
  </si>
  <si>
    <t>14 ноя в 10:12</t>
  </si>
  <si>
    <t>нуащ</t>
  </si>
  <si>
    <t>그냥 웃어</t>
  </si>
  <si>
    <t>15 ноя в 9:12</t>
  </si>
  <si>
    <t xml:space="preserve">мен сени сен оны ол басканы осы ғой махаббаттн шатасканы екі жүрек бірін бірі сүйе тұра жаман ғой ушиншиси жармасканы </t>
  </si>
  <si>
    <t>13 ноя в 10:37</t>
  </si>
  <si>
    <t xml:space="preserve">нажми на ссылку чтобы вступить в команду игрока едва в brawl stars </t>
  </si>
  <si>
    <t>11 ноя в 12:39</t>
  </si>
  <si>
    <t xml:space="preserve">нажми на ссылку чтобы добавить игрока едва в друзья в brawl stars </t>
  </si>
  <si>
    <t>вчера в 19:51</t>
  </si>
  <si>
    <t>7 ноя в 16:36</t>
  </si>
  <si>
    <t>братишка</t>
  </si>
  <si>
    <t>новый год</t>
  </si>
  <si>
    <t xml:space="preserve">мамочка я тебя люблю </t>
  </si>
  <si>
    <t xml:space="preserve">лайк басайық достар </t>
  </si>
  <si>
    <t>12 ноя в 20:16</t>
  </si>
  <si>
    <t>6 ноя в 20:21</t>
  </si>
  <si>
    <t xml:space="preserve"> bts naruto idol https youtu be qb k3mgtcbm</t>
  </si>
  <si>
    <t>вчера в 22:10</t>
  </si>
  <si>
    <t>중국</t>
  </si>
  <si>
    <t>превед май френс сорри фор май инглишьььььььььььььььььььььььььььььььььььььььььььььььььььььььььь</t>
  </si>
  <si>
    <t>9 ноя в 17:05</t>
  </si>
  <si>
    <t xml:space="preserve">грусть это знак того что ты скучаешь по нему </t>
  </si>
  <si>
    <t>10 ноя в 15:02</t>
  </si>
  <si>
    <t xml:space="preserve">мой черно белый мир </t>
  </si>
  <si>
    <t xml:space="preserve">mужчина который любит детей уже заранее покорил мое сердце правда </t>
  </si>
  <si>
    <t>12 ноя в 10:53</t>
  </si>
  <si>
    <t xml:space="preserve">ребят вышел альбом tusimde korem и в честь выхода альбома мы запускаем конкурс условия конкурса 1 нужно быть подписанным на нашу страницу показать полностью </t>
  </si>
  <si>
    <t xml:space="preserve">вадим паркур </t>
  </si>
  <si>
    <t>15 ноя в 15:48</t>
  </si>
  <si>
    <t>кто за крутых парней</t>
  </si>
  <si>
    <t xml:space="preserve">я вернулся кто скучал саша борбат 49под </t>
  </si>
  <si>
    <t>здравствуете я sonny bros</t>
  </si>
  <si>
    <t>мощные басы mp3 скачать бесплатно новинки музыки мощные басы 136 песен песни онлайн</t>
  </si>
  <si>
    <t>11 ноя в 14:33</t>
  </si>
  <si>
    <t xml:space="preserve">ауылым алтын бесігім </t>
  </si>
  <si>
    <t>13 ноя в 20:31</t>
  </si>
  <si>
    <t>ойларыңды айтыңдар</t>
  </si>
  <si>
    <t xml:space="preserve">вайнер </t>
  </si>
  <si>
    <t>ратмир камалов</t>
  </si>
  <si>
    <t>6 ноя в 12:43</t>
  </si>
  <si>
    <t>6 ноя в 23:35</t>
  </si>
  <si>
    <t xml:space="preserve">если хочешь помочь кому то помоги себе а потом им </t>
  </si>
  <si>
    <t>6 ноя в 9:31</t>
  </si>
  <si>
    <t xml:space="preserve">рад общению с друзьями </t>
  </si>
  <si>
    <t>7 ноя в 13:55</t>
  </si>
  <si>
    <t>re</t>
  </si>
  <si>
    <t>10 ноя в 16:18</t>
  </si>
  <si>
    <t>adw</t>
  </si>
  <si>
    <t>fefef</t>
  </si>
  <si>
    <t>участвуем все ссылка сдесь</t>
  </si>
  <si>
    <t>бойцы хотите обзавестись первоклассным оружием из серии камыш тогда вперед участвуйте в конкурсе принять участие vk cc 9w0cah новый рубеж vk cc 9tdggw глобальное событие берсерк vk cc 9ovpny конкурс warface</t>
  </si>
  <si>
    <t>аыаыа</t>
  </si>
  <si>
    <t>фвф</t>
  </si>
  <si>
    <t>ауауа</t>
  </si>
  <si>
    <t xml:space="preserve">передити по силке </t>
  </si>
  <si>
    <t>11 ноя в 17:52</t>
  </si>
  <si>
    <t xml:space="preserve">кимнин жгти бар </t>
  </si>
  <si>
    <t>7 ноя в 23:10</t>
  </si>
  <si>
    <t xml:space="preserve">кто может тот делает кто не может тот критикует чак паланик призраки </t>
  </si>
  <si>
    <t>14 ноя в 22:48</t>
  </si>
  <si>
    <t>k людям paнo или позднo вcегда пpиxодит cчacтье</t>
  </si>
  <si>
    <t>әрқашанда жаныңа жақын қиын кезде жаныңда болатын дос керек</t>
  </si>
  <si>
    <t>8 ноя в 22:46</t>
  </si>
  <si>
    <t xml:space="preserve">инста парақшам aliya qyzpu </t>
  </si>
  <si>
    <t>сегодня в 1:26</t>
  </si>
  <si>
    <t xml:space="preserve">не надо человека судить по его внешности </t>
  </si>
  <si>
    <t>15 ноя в 21:36</t>
  </si>
  <si>
    <t xml:space="preserve">люди бывают разные кому то нравятся красивые парни или девушки а кому то не важно красота главное чтобы в душе они были хорошими людьми </t>
  </si>
  <si>
    <t xml:space="preserve">нету парня не надо разочаровываться это не беда с подругой всегда весело и хорошо они поддержат тебя в трудную минуту </t>
  </si>
  <si>
    <t xml:space="preserve">пока я сама не напишу мне никто не напишет когда мне никто не пишет я думаю что я не нужна никому своим друзья и родным вот что меня больше всего обижает </t>
  </si>
  <si>
    <t xml:space="preserve">обидно что люди не понимают тебя насколько ты воспринимаешь все близко к сердцу </t>
  </si>
  <si>
    <t xml:space="preserve">цените человека не за внешность а за то что как они к вам относятся </t>
  </si>
  <si>
    <t xml:space="preserve">умейте всегда прощать людей потому что все люди совершают ошибку </t>
  </si>
  <si>
    <t xml:space="preserve">счастье это быть с теми людьми которые всегда рядом с тобой </t>
  </si>
  <si>
    <t>с подругой</t>
  </si>
  <si>
    <t xml:space="preserve">ағасы жоқ қыздың жүрегін жаралама әкесі жоқ қыздың көңіліне қаяу салма </t>
  </si>
  <si>
    <t>6 ноя в 20:03</t>
  </si>
  <si>
    <t xml:space="preserve">неге мен бíреулердí ренжíтíп алам деп қорқамын ал менí ренжíтуден ешкíм қорықпайды </t>
  </si>
  <si>
    <t xml:space="preserve">кто узнал песню </t>
  </si>
  <si>
    <t>в forge design конкурс</t>
  </si>
  <si>
    <t xml:space="preserve">показать полностью </t>
  </si>
  <si>
    <t>топ</t>
  </si>
  <si>
    <t>lordik lordikovich vip в к</t>
  </si>
  <si>
    <t>кто сделает 2д интро за 1200 коинов на гринвикс</t>
  </si>
  <si>
    <t>мой скин пак</t>
  </si>
  <si>
    <t>кто умеет делать оформление канала посвещеному майнкрафту лс плииз</t>
  </si>
  <si>
    <t xml:space="preserve">моргенштерн топ </t>
  </si>
  <si>
    <t xml:space="preserve">можно я здесь у тебя посижу </t>
  </si>
  <si>
    <t>8 ноя в 11:41</t>
  </si>
  <si>
    <t>лол кек чебурек</t>
  </si>
  <si>
    <t>улыбайся несмотря ни на что всевышний всегда рядом</t>
  </si>
  <si>
    <t>12 ноя в 10:08</t>
  </si>
  <si>
    <t xml:space="preserve">для намаза не нужно место нужна лишь вера в аллаха </t>
  </si>
  <si>
    <t>клубный движ</t>
  </si>
  <si>
    <t>сегодня в 0:00</t>
  </si>
  <si>
    <t xml:space="preserve"> я языком зaберу глaвный приз из твоих губ жвачку love is </t>
  </si>
  <si>
    <t>регина имрамзиева хорошая милая няшка отличница умная добрая никогда не отказывает регина</t>
  </si>
  <si>
    <t>вчера в 1:45</t>
  </si>
  <si>
    <t>урааааааа я стала кичик апашкой шестой раз</t>
  </si>
  <si>
    <t>вы мне а я вам факты поехали игра началось you to me and i went to you the facts the game began</t>
  </si>
  <si>
    <t xml:space="preserve">бояться надо не смерти а пустой жизни </t>
  </si>
  <si>
    <t xml:space="preserve">три вещи никогда не возвращаются обратно время слово возможность поэтому не теряй времени выбирай слова не упускай возможность </t>
  </si>
  <si>
    <t>5 ноя в 7:11</t>
  </si>
  <si>
    <t xml:space="preserve">осылай үнсiз ғана жүре берем қасыңнан танымастай өте берем сыртымнан қатыгез боп көрінгенмен шын мәнінде мен сені жақсы көрем </t>
  </si>
  <si>
    <t>9 ноя в 23:06</t>
  </si>
  <si>
    <t xml:space="preserve">қыздың жүрегін жаулау үшін әдемі сөздер емес әдемі іс әрекеттер керек </t>
  </si>
  <si>
    <t>мен оны қанша болсын тосуға бармын тек сол босқа болмаса болды</t>
  </si>
  <si>
    <t xml:space="preserve">ғашықпын әлi күнге ұмытқам жоқ өзімше жүре бердiм ұмытқан боп </t>
  </si>
  <si>
    <t>jx</t>
  </si>
  <si>
    <t>5 ноя в 3:55</t>
  </si>
  <si>
    <t xml:space="preserve">в россии начали действовать поправки в закон об осаго самое серьезное изменение коснулось оформления электронных полисов в гибдд разъяснили будут ли штрафовать за отсутствие бумажного полиса электронный полис осаго больше не нужно распечатывать на бланке строгой отчётности об этом сообщает а </t>
  </si>
  <si>
    <t>14 ноя в 21:16</t>
  </si>
  <si>
    <t>брат моя охранитель он меня всегда защищаеть</t>
  </si>
  <si>
    <t>вчера в 18:14</t>
  </si>
  <si>
    <t xml:space="preserve">прикольно </t>
  </si>
  <si>
    <t>вчера в 23:44</t>
  </si>
  <si>
    <t>летсплейщик просто бомба зацените</t>
  </si>
  <si>
    <t xml:space="preserve"> grand theft auto san andreas прохождение ран фа ли 21 серия ссылка на ролик https youtu be 5kxjw0tznms ссылка на канал https www youtube com c elementgameshow</t>
  </si>
  <si>
    <t>билли силла втs магила</t>
  </si>
  <si>
    <t>11 ноя в 0:18</t>
  </si>
  <si>
    <t>опять крашу волосы</t>
  </si>
  <si>
    <t>15 ноя в 12:53</t>
  </si>
  <si>
    <t xml:space="preserve">скейт моя жизнь </t>
  </si>
  <si>
    <t>котейка</t>
  </si>
  <si>
    <t>цвет черный</t>
  </si>
  <si>
    <t>сакура</t>
  </si>
  <si>
    <t xml:space="preserve">тлей </t>
  </si>
  <si>
    <t>почему ты не моя а хотя ты станешь моей</t>
  </si>
  <si>
    <t xml:space="preserve">любить черепах прям аувье ʖ </t>
  </si>
  <si>
    <t>14 ноя в 16:02</t>
  </si>
  <si>
    <t xml:space="preserve">каникулы кончились да сучки </t>
  </si>
  <si>
    <t xml:space="preserve">я такая какая я ест </t>
  </si>
  <si>
    <t>11 ноя в 0:02</t>
  </si>
  <si>
    <t xml:space="preserve">она моя https vk com id466207637 </t>
  </si>
  <si>
    <t>14 ноя в 13:18</t>
  </si>
  <si>
    <t>boт до чeго дoвoдит нeнyжный гнeв жиза</t>
  </si>
  <si>
    <t>джай</t>
  </si>
  <si>
    <t>13 ноя в 19:48</t>
  </si>
  <si>
    <t>bízdín again barín davno istep tastagan</t>
  </si>
  <si>
    <t>менғо</t>
  </si>
  <si>
    <t>15 ноя в 22:12</t>
  </si>
  <si>
    <t xml:space="preserve">мен өз қолым мен салған суретім </t>
  </si>
  <si>
    <t xml:space="preserve">осенний бал </t>
  </si>
  <si>
    <t>вчера в 22:54</t>
  </si>
  <si>
    <t>күзгі бал</t>
  </si>
  <si>
    <t xml:space="preserve">я никогда не думала что сумею так полюбить ты растопил мой лёд </t>
  </si>
  <si>
    <t>right behind the dream</t>
  </si>
  <si>
    <t>10 ноя в 10:53</t>
  </si>
  <si>
    <t xml:space="preserve">привет всем хотела вам показать тот город ночью в котором я хочу жить давайте мы проголосуем что это за город в котором я хочу жить в следущем блоге вы увидите правильный ответ всем приятного вечера или ночи у нас в алмате льёт дождик который не прекращается уже наверное часика три или больше люблю всех billie уходит в offline </t>
  </si>
  <si>
    <t>4 ноя в 22:40</t>
  </si>
  <si>
    <t xml:space="preserve">привет мир меня зовут стоп я не могу раскрыть свою личность ведь здесь я буду вести свой блог может как нибудь в будущем немного обо мне я люблю писать книги истории обожаю читать смотреть фильмы слушать музыку билли айлиш эд ширан тэйлор свифт и т д рисовать петь играть на пианино общаться ну вот мы и познакомились ждите от меня блогов и т д billie уходит в offline </t>
  </si>
  <si>
    <t>ммм</t>
  </si>
  <si>
    <t>14 ноя в 12:08</t>
  </si>
  <si>
    <t xml:space="preserve">фразы которые меня бесят </t>
  </si>
  <si>
    <t>акк за тест</t>
  </si>
  <si>
    <t>14 ноя в 0:11</t>
  </si>
  <si>
    <t xml:space="preserve">шукур кадыров сегодня в 20 32 товар https vk com market w product 188664189 3068299 mma russia раздача аккаунтов сегодня в 20 32 показать полностью </t>
  </si>
  <si>
    <t xml:space="preserve"> эt0 б0t a tы уpoд бecплatho akkaуhtы paздaet 3aлetaй ha pa3дaчу topoviebravleri topoviebravleri topoviebravleri</t>
  </si>
  <si>
    <t xml:space="preserve">хорошие друзья достаются тому кто сам умеет быть хорошим другом </t>
  </si>
  <si>
    <t>5 ноя в 12:31</t>
  </si>
  <si>
    <t>прост нравится оставлю это здесь потому что это видео снято с человеком который занимает большую часть в моей жизни</t>
  </si>
  <si>
    <t>6 ноя в 11:20</t>
  </si>
  <si>
    <t xml:space="preserve">всегда будет причина тому почему мы встречаем тех или иных людей либо они нужны тебе чтобы изменить твою жизнь либо ты тот кто изменит их жизни </t>
  </si>
  <si>
    <t>вчера в 13:05</t>
  </si>
  <si>
    <t xml:space="preserve"> bigolive http www bigo tv sid 2433138833 1573528958 icgcchahfb 1570 </t>
  </si>
  <si>
    <t>12 ноя в 9:22</t>
  </si>
  <si>
    <t>в городе</t>
  </si>
  <si>
    <t xml:space="preserve">счастье в мелочах вот идешь ты такой по yлице неважно какая погода ты один в yшах любимая мyзыка точнее одна песня которyю ты недавно нашел в своем плейлисте и она стоит на повторе yже целый день вокрyг тебя деревья а впереди дорога ты не дyмаешь ни о чем просто идешь и в этот самый момент понимаешь насколько же ты все таки счастлив вот так вот просто и не нyжны никакие доказательства факты тебе в этот момент ничего не нyжно ты просто понимаешь что вся эта совокyпность мелочей жизни и образyют это самое чyвство которое невозможно описать его нyжно просто почyвствовать мы счастливы и осознать это нам помогают эти самые мелочи жизни </t>
  </si>
  <si>
    <t>7 ноя в 20:13</t>
  </si>
  <si>
    <t>балдар 3 ке томииим</t>
  </si>
  <si>
    <t>10 ноя в 20:19</t>
  </si>
  <si>
    <t>первый баттл на аву топим за них кто первый наберёт 50 голосов тот идёт дальше инст твой yeleuoff</t>
  </si>
  <si>
    <t>тактики крутятские</t>
  </si>
  <si>
    <t>15 ноя в 19:19</t>
  </si>
  <si>
    <t>сүп сүйкімді қарындасыма лайк басайық</t>
  </si>
  <si>
    <t>9 ноя в 19:10</t>
  </si>
  <si>
    <t>как же вы меня зае али в аду что я спустилась на землю потомучто зае али просто</t>
  </si>
  <si>
    <t>8 ноя в 16:03</t>
  </si>
  <si>
    <t>пуфыстый демон молча удалил страницу</t>
  </si>
  <si>
    <t>я могу танцевать под дождем а не искать зонтик во время дождя и научатся все</t>
  </si>
  <si>
    <t>ох как же мне его забыть и как убить любовь мою</t>
  </si>
  <si>
    <t>моя мадама томирис танджарикова и еще один человек его обьевлять не буду люблю вас всех</t>
  </si>
  <si>
    <t>а у меня его уже и нет</t>
  </si>
  <si>
    <t xml:space="preserve"> да да да характер не ахти но зато задница лучше чем у твоей су </t>
  </si>
  <si>
    <t xml:space="preserve">пуфыстый демон красиво спустился с ада на землю </t>
  </si>
  <si>
    <t>как же ненавижу своего бывшего ох как я любила его а сейчас я поняла а какого х я тратила на него свою поэтому пусть он идет куда хочет мне на него пох й</t>
  </si>
  <si>
    <t>4 ноя в 7:43</t>
  </si>
  <si>
    <t>вчера в 15:13</t>
  </si>
  <si>
    <t>кто лайкаетсвои публикации лайк</t>
  </si>
  <si>
    <t xml:space="preserve">заходите будем рады </t>
  </si>
  <si>
    <t xml:space="preserve">фотошоп 100 уровня </t>
  </si>
  <si>
    <t xml:space="preserve">поздравляю тебя дорогая с твоим днем рождения благодарю судьбу за такую подругу как ты желаю тебе всегда сиять яркой звездой излучая лучезарную улыбку также желаю крепкого здоровья успехов во всех твоих делах и начинаниях побольше ярких красок в твоей жизни и конечно же женского счастья </t>
  </si>
  <si>
    <t>11 ноя в 0:01</t>
  </si>
  <si>
    <t xml:space="preserve">люди не обижайте этих маленьких и беззащитных существ они ведь тоже хотят любви так же как и вы когда вы одиноки любите этих животных они любят вас даже если вы их ненавидите цените хотя бы эту маленькую и беззащитную любовь </t>
  </si>
  <si>
    <t>менің жақын құрбыларым</t>
  </si>
  <si>
    <t>3 ноя в 20:44</t>
  </si>
  <si>
    <t>шүкір</t>
  </si>
  <si>
    <t>15 ноя в 0:43</t>
  </si>
  <si>
    <t xml:space="preserve">саған ғашық болғалы көзіңнен жас шығармай жылауды дыбыссыз айқайлауды үйрендім </t>
  </si>
  <si>
    <t xml:space="preserve">al hamdulilyah i m a muslim </t>
  </si>
  <si>
    <t>10 ноя в 21:56</t>
  </si>
  <si>
    <t xml:space="preserve">когда то я создала эту страницу для своей собаки но теперь она сама зарегистрировалась </t>
  </si>
  <si>
    <t>кластастар</t>
  </si>
  <si>
    <t>12 ноя в 22:51</t>
  </si>
  <si>
    <t xml:space="preserve">машина музыкаи ночные прогулки все что нужно для счастья </t>
  </si>
  <si>
    <t>8 ноя в 19:00</t>
  </si>
  <si>
    <t xml:space="preserve"> с первого дня нашей встречи я знала что ты будешь моим </t>
  </si>
  <si>
    <t xml:space="preserve">самая лживая фраза в мире я с тобой на всегда </t>
  </si>
  <si>
    <t xml:space="preserve">вы все красивые жаль что не душой </t>
  </si>
  <si>
    <t>принимай меня такой какая есть хуже не стану а лучше уже некуда</t>
  </si>
  <si>
    <t xml:space="preserve">я играла самую красивую роль пока театр не закрылся </t>
  </si>
  <si>
    <t>люби мен такой какая я есть а не такой которы я не стану</t>
  </si>
  <si>
    <t xml:space="preserve">всё равно девушкой быть лучше даже стерва звучит приятней чем козёл </t>
  </si>
  <si>
    <t xml:space="preserve">характер не из лучших но есть любители </t>
  </si>
  <si>
    <t>сейчас видимо мода такая без причин переставать общаться</t>
  </si>
  <si>
    <t>дзынь дзынь и музыка бежит</t>
  </si>
  <si>
    <t>3 ноя в 11:29</t>
  </si>
  <si>
    <t>мой первый фестиваль косплей</t>
  </si>
  <si>
    <t>люблю своих котиков</t>
  </si>
  <si>
    <t xml:space="preserve">тікелей рейспен 30 қараша күні умра сапарына аттанамыз орын саны шектеулі асығыңыз skat әуекомпаниясымен тікелей рейс ұшақ ішіндегі тегін тамақ виза показать полностью </t>
  </si>
  <si>
    <t>вчера в 22:56</t>
  </si>
  <si>
    <t xml:space="preserve">жүз мың намазға тең келетін құлшылық жасағыңыз келе ме ал ол күніне 5 рет болса ше алла елшісі оған алланың сәлемі мен игілігі болсын менің бұл мешітімде оқылған бір намаз харам мешітінен басқа мешіттерде оқылған мың намаздан артық ал харам мешітінде оқылған бір намаз одан басқа жерде оқылған жүз мың намаздан артық деген хаббан әл хурасани показать полностью </t>
  </si>
  <si>
    <t xml:space="preserve">қазақстаннан мекке мәдинаға тікелей рейс ашылғанын тағы бір еске саламыз бұрынғыдай 15 сағат емес енді 5 сағатта жетесіз ал баға өзгерген жоқ показать полностью </t>
  </si>
  <si>
    <t>қазақстанда тұңғыш рет тікелей рейспен мекке мәдинаға умра сапарын жасаңыз байланыс нөмірі 7 778 774 55 55 7 771 506 05 01 мекен жайымыз пушкин көшесі 20 орталық мешітке қарама қарсы</t>
  </si>
  <si>
    <t xml:space="preserve">қажылықты ұйқымен өткізсең сауабын түсіңде көресің </t>
  </si>
  <si>
    <t xml:space="preserve">әссәләәму әләйкум ардақты ағайын аллаға сансыз шүкір qazaq travel қажылық компаниясы scat әуекомпаниясымен бірлесе отырып қасиетті қалаларымыз мекке мен мәдинаға тұрақты жүретін тікелей рейстер ашты қабыл алыңыздар негізгі ниетіміз қажылармызға ыңғайлы сапар және шаршамай құлшылықтарын құлшыныспен өтеулеріне жағдай жасау показать полностью </t>
  </si>
  <si>
    <t xml:space="preserve">ауыр дерттен сақтасын алла сәбилер ауырмасыншы мына дұғаны сақтап алыңыз сосын жаттап алыңыз показать полностью </t>
  </si>
  <si>
    <t>https vk com photo547574899 457239037</t>
  </si>
  <si>
    <t>11 ноя в 23:05</t>
  </si>
  <si>
    <t>salem magan tirkel</t>
  </si>
  <si>
    <t>6 ноя в 13:09</t>
  </si>
  <si>
    <t>хэй салем маган тиркелиндер</t>
  </si>
  <si>
    <t>саида ли</t>
  </si>
  <si>
    <t>саша ты ведь таким способом стрижёшь ногти узнай ответ здесь https vk com love1v a190525550</t>
  </si>
  <si>
    <t>3 ноя в 17:12</t>
  </si>
  <si>
    <t>на такое уж точно не хватит у тебя смелости узнай ответ здесь https vk com love1v a190525370</t>
  </si>
  <si>
    <t>девушка которая с тобой рядом должна иметь именно такую фигуру узнай ответ здесь https vk com love1v a190525147</t>
  </si>
  <si>
    <t>лови в подарок бесплатные вращения в колесе фортуны желаю удачи и жду в ответ vk com love1v</t>
  </si>
  <si>
    <t>вот до чего доведет ваша мода прочитай обратной стороной</t>
  </si>
  <si>
    <t xml:space="preserve"> 8 tất tần tật về đồ nội địa siêu đã của người trung quốc</t>
  </si>
  <si>
    <t>10 ноя в 16:09</t>
  </si>
  <si>
    <t>abisin diamond sultan borong semua update baru tanpa ragu free fire indonesia</t>
  </si>
  <si>
    <t xml:space="preserve"> как простой смертный может быть таким красивым </t>
  </si>
  <si>
    <t>2 ноя в 15:07</t>
  </si>
  <si>
    <t xml:space="preserve">ноябрь будет очень жарким забирай себе на стену чтобы не потерять </t>
  </si>
  <si>
    <t>4 ноя в 10:21</t>
  </si>
  <si>
    <t xml:space="preserve">рассвет в 8 утра </t>
  </si>
  <si>
    <t>вчера в 9:35</t>
  </si>
  <si>
    <t xml:space="preserve">у нас уже иней </t>
  </si>
  <si>
    <t xml:space="preserve">на каникулах мы все ездили на плотину такой классный день был </t>
  </si>
  <si>
    <t xml:space="preserve">1 рост хз где то 142 см 2 размер обуви 36 или 37 маломерка 3 курите показать полностью </t>
  </si>
  <si>
    <t>хз зачем сфотала просто показалось что листики как то эстетично лежат</t>
  </si>
  <si>
    <t xml:space="preserve">когда повезло с мужем </t>
  </si>
  <si>
    <t>вчера в 23:34</t>
  </si>
  <si>
    <t>как завоевать мое сердечко</t>
  </si>
  <si>
    <t xml:space="preserve"> может ты уже </t>
  </si>
  <si>
    <t xml:space="preserve"> пуля дура а я дурак чувствую мы скоро встретимся </t>
  </si>
  <si>
    <t>просто знай</t>
  </si>
  <si>
    <t xml:space="preserve"> просто знай </t>
  </si>
  <si>
    <t>𝓐𝓵𝓱𝓪𝓶𝓭𝓾𝓵𝓵𝓲𝓵𝓵𝓪𝓱</t>
  </si>
  <si>
    <t xml:space="preserve">военный </t>
  </si>
  <si>
    <t xml:space="preserve">дождавшись ты получишь всё </t>
  </si>
  <si>
    <t xml:space="preserve">tы eщё мeня вcпoмнишь oбeщaю </t>
  </si>
  <si>
    <t>13 ноя в 22:41</t>
  </si>
  <si>
    <t>3 ноя в 18:38</t>
  </si>
  <si>
    <t>лол</t>
  </si>
  <si>
    <t>4 ноя в 0:56</t>
  </si>
  <si>
    <t xml:space="preserve">три самые красивые женщины в мире это моя мама ее тень и ее отражение в зеркале </t>
  </si>
  <si>
    <t>6 ноя в 21:34</t>
  </si>
  <si>
    <t>23 май 2019г</t>
  </si>
  <si>
    <t>ата анам аман болсыншы</t>
  </si>
  <si>
    <t xml:space="preserve">мен алладан бір ғана нарсе тілеймін мен жақсы көретін жандарды сақтай гөр </t>
  </si>
  <si>
    <t xml:space="preserve">парижді махаббат қаласы деп жүргендер меккені көрмеген ау шамасы </t>
  </si>
  <si>
    <t xml:space="preserve">не жаңалық </t>
  </si>
  <si>
    <t>1 ноя в 23:10</t>
  </si>
  <si>
    <t xml:space="preserve">a bad ending always calls for regret </t>
  </si>
  <si>
    <t>4 ноя в 1:48</t>
  </si>
  <si>
    <t xml:space="preserve">my family my love </t>
  </si>
  <si>
    <t>11 ноя в 19:28</t>
  </si>
  <si>
    <t xml:space="preserve">be kind </t>
  </si>
  <si>
    <t xml:space="preserve">don t believe everything you see even salt looks live sugar </t>
  </si>
  <si>
    <t>blak</t>
  </si>
  <si>
    <t>хаха дал а п мектепте</t>
  </si>
  <si>
    <t>15 ноя в 11:34</t>
  </si>
  <si>
    <t>калайсын</t>
  </si>
  <si>
    <t>mansory legenda</t>
  </si>
  <si>
    <t>13 ноя в 8:37</t>
  </si>
  <si>
    <t>әрбір нәрсенің шешімі дұға</t>
  </si>
  <si>
    <t>5 ноя в 21:31</t>
  </si>
  <si>
    <t>моя подруга</t>
  </si>
  <si>
    <t>5 ноя в 19:26</t>
  </si>
  <si>
    <t>актумар данель молдир родные любимые мои</t>
  </si>
  <si>
    <t>15 ноя в 22:52</t>
  </si>
  <si>
    <t>максимальный репост с понедельника 04 11 2019 г программы вконтакте не будет её полностью удаляют сегодня в 21 00 мск нам сидеть вконтакте осталось совсем чуть чуть так вот чтобы все твои переписки и картинки и фотки не разошлись по всему инету кинь себе на стенку вот это вконтакте теперь является публичной компанией именно поэтому всем пользователям данной социальной сети рекомендуется разместить на своих страницах подобное уведомление приватности в противном случае если уведомление не опубликовано на странице хотя бы однажды вы автоматически разрешаете любое использование данных с вашей страницы ваших фотографий и информации опубликованной в сообщениях на стене вашей страницы каждый кто читает этот текст может скопировать его на свою стену в вконтакте после этого вы будете находиться под защитой законов об авторском праве этот коммюнике оповещает вконтакте о том что разглашение копирование распространение моей личной информации или любые другие противоправные действия по отношению к моему профилю в социальной сети строго запрещены</t>
  </si>
  <si>
    <t xml:space="preserve">махаббат мен үшiн көшеде онымен көп қыдыру емес сағаттап телефонмен сөйлесу емес немесе бал татыған ернiнен сүю емес жәй ғана менiң оған керек екенiмдi сезiну және оның маған қаншалықты қымбат екенiн түсіну </t>
  </si>
  <si>
    <t>аллаға шүкір бүгін бізге 2 ай</t>
  </si>
  <si>
    <t>12 ноя в 22:42</t>
  </si>
  <si>
    <t>отмена школьной формы в республике казахстан поддержите пожалуйста петицию https vk com app6890792 p 3727</t>
  </si>
  <si>
    <t>1 ноя в 20:18</t>
  </si>
  <si>
    <t>я зарабатываю 100 рублей каждую неделю при помощи android хочешь так же скачай легкие деньги с https play google com store apps details id com off и 2 рубля уже у тебя в кармане заробатывайте</t>
  </si>
  <si>
    <t>11 ноя в 11:56</t>
  </si>
  <si>
    <t xml:space="preserve">bcе частu oтлuчной мoлодежной кoмедиu бeсctblжиe 18 добaвляйте cебe на стену u смотpuтe в yдо6нoе для ваc вpемя сeрuал пoвеcтвуюeт о вз6алмoшной mногoдетнoй сemьe гaллaxepов u uх сocедях кoтoрые вecелятся пoпaдают в cаmые невepоятные cuтуaцuu u пытаютcя выжuть в этom mupe вcеmu вoзmожныmu сpедствamu но пpu этomкак мoжно mеньшe рaботaя </t>
  </si>
  <si>
    <t>13 ноя в 23:53</t>
  </si>
  <si>
    <t>инста sweee t tttt</t>
  </si>
  <si>
    <t>15 ноя в 21:20</t>
  </si>
  <si>
    <t>тронешь моих уничтожу твоих</t>
  </si>
  <si>
    <t>3 ноя в 12:44</t>
  </si>
  <si>
    <t xml:space="preserve">по поступкам видно как тебя ценят по звонкам как нуждаются в тебе и только со временем кому ты дорог </t>
  </si>
  <si>
    <t>2 ноя в 11:36</t>
  </si>
  <si>
    <t>ааааааа</t>
  </si>
  <si>
    <t>1 ноя в 11:25</t>
  </si>
  <si>
    <t>рай для девочек</t>
  </si>
  <si>
    <t>россия в 4 фотографиях</t>
  </si>
  <si>
    <t xml:space="preserve">интернет закончилась </t>
  </si>
  <si>
    <t>я такая слабачка ну в плане характера может хватит изображать из себя сильную девочку</t>
  </si>
  <si>
    <t>11 ноя в 10:49</t>
  </si>
  <si>
    <t xml:space="preserve">так тепло на душе </t>
  </si>
  <si>
    <t xml:space="preserve">храните верность иначе какой смысл быть вместе </t>
  </si>
  <si>
    <t>1 ноя в 14:06</t>
  </si>
  <si>
    <t xml:space="preserve">знaй чтo мнe ceйчac oчeнь тяжeлo </t>
  </si>
  <si>
    <t>вчера в 0:54</t>
  </si>
  <si>
    <t>люблю её</t>
  </si>
  <si>
    <t>божественно</t>
  </si>
  <si>
    <t xml:space="preserve">финн так любит сувать в рот все подряд </t>
  </si>
  <si>
    <t xml:space="preserve"> горе от ума вещает </t>
  </si>
  <si>
    <t>новый ролик уже на канале 3 репостнувшим передам приветы в следующем https www youtube com watch v uxj1jou1siq t 23s https www youtube com watch v uxj1jou1siq t 23s https www youtube com watch v uxj1jou1siq t 23s</t>
  </si>
  <si>
    <t>вчера в 15:57</t>
  </si>
  <si>
    <t xml:space="preserve">доктор расхохотался нет таких аптек вам не нужны лекарства вам нужен человек </t>
  </si>
  <si>
    <t>7 ноя в 1:01</t>
  </si>
  <si>
    <t>разве это не прекрасно полное одиночество</t>
  </si>
  <si>
    <t xml:space="preserve">вернуть бы маму на мгновенье сказать всё что не успела ей сказать обнять как прежде нежно нежно и гладить плечи руки целовать и рассказать как не хватает и попросить прощение за всё в мне так хочется поговорить с тобою мама </t>
  </si>
  <si>
    <t>14 ноя в 20:30</t>
  </si>
  <si>
    <t xml:space="preserve">скуката </t>
  </si>
  <si>
    <t>вчера в 17:48</t>
  </si>
  <si>
    <t>дома</t>
  </si>
  <si>
    <t>солнце</t>
  </si>
  <si>
    <t xml:space="preserve">қазір шынайы маxаббат табу өте қиын </t>
  </si>
  <si>
    <t>14 ноя в 11:30</t>
  </si>
  <si>
    <t>кім шылым шекпеит коментке жаз лаик бас</t>
  </si>
  <si>
    <t>мен әжемен бақытымын</t>
  </si>
  <si>
    <t>ассалаумағалеикүм жүнсерік</t>
  </si>
  <si>
    <t>аурмаш</t>
  </si>
  <si>
    <t xml:space="preserve"> подсознаниеможетвсё всеутебявголове всеидетизголовы roadtothedream силаподсознания подсознание джодиспенза джонкехо</t>
  </si>
  <si>
    <t>11 ноя в 22:45</t>
  </si>
  <si>
    <t xml:space="preserve">https www youtube com watch v aaph2sdtjxk t 268s первое видео https www youtube com watch v ifbri757hnc t 1s https www youtube com watch v y3diuluuqsa t 52s https www youtube com watch v vnl9vcy5d 0 t 171s новое видео </t>
  </si>
  <si>
    <t xml:space="preserve">мой youtube канал https www youtube com channel ucccfsgffcvskjfznguec </t>
  </si>
  <si>
    <t>просто звер</t>
  </si>
  <si>
    <t>14 ноя в 21:18</t>
  </si>
  <si>
    <t>б</t>
  </si>
  <si>
    <t>lizer слезы feat lil aaron обложка никита зимов скачать слушать https wmr lnk to slezy</t>
  </si>
  <si>
    <t>13 ноя в 0:37</t>
  </si>
  <si>
    <t xml:space="preserve">увидев вас моя жизнь кординально поменялась спасибо вам показать полностью </t>
  </si>
  <si>
    <t>вчера в 11:41</t>
  </si>
  <si>
    <t xml:space="preserve"> жүрегімді емдеші жара сала бермеші жүрегімді емдеші емде </t>
  </si>
  <si>
    <t>я знаю где бы ты выбрал провести первое свидание узнай ответ здесь https vk com love1v a190291387</t>
  </si>
  <si>
    <t>15 ноя в 7:06</t>
  </si>
  <si>
    <t xml:space="preserve"> я всю cвою любовь отдaл тeм кто не любил мeня и тeпepь когдa любят мeня наиcвeтлeйшие люди я не мoгу любить я нe yмeю с εсeнин</t>
  </si>
  <si>
    <t xml:space="preserve">скриньте поцелуйчик от меня всем удачного дня </t>
  </si>
  <si>
    <t xml:space="preserve"> я нe люблю кoгда меня жалеют я нe люблю когдa мнe лгут я нe люблю кoгдa мнe лeзут в душу оcoбeннo когдa в нee плюют с а еceнин</t>
  </si>
  <si>
    <t xml:space="preserve">без тебя мне по кайфу и по кайфу я живу независим от тебя и твоей красоты у меня уже другая не нужна мне ты потому что нам с тобой уже не по пути </t>
  </si>
  <si>
    <t xml:space="preserve">нурсултан </t>
  </si>
  <si>
    <t>2 ноя в 12:11</t>
  </si>
  <si>
    <t>вcе ceзоны мистuчecкогo cepuaла сekpеtныe мaтepиaлы сoxрaняйте y се6я нa стене u нacлаждайтеcь пpocмотром в лю6oе вpeмя спецuальнoму aгенту данe ckаллu дoктоpy u препoдaватeлю акадeмuи фбр в buрджuнuu поручaют pa6oту в парe с агeнтom фоkсоm мaлдерom над пpoектoм cеkрeтныe mатeрuалы apxuвoм тauнственных нepешенных дел фбр которыe зaчастую cвязаны с паранopmальнымu явлeнuямu случаямu вamпupuзmа u oбоpотнuчeствa нaпадeниeм гeнeтuчеcкuх мутантoв свuдeтeльствами о поxuщeнuи людей пpuшельцamu малдeр веpuт в прuшельцев u пытаeтся y6едuть cкептuка cкaллu что не всe u не всегдa пoддаeтcя paзyмному oбъяcненuю b своux дискyссuяx mалдep u скаллu не cтолькo cтаpаютcя y6едить дpуг дpуга cколькo пoлучaют yдовольствue от caмогo о6щения постепeнно пepвoнaчaльноe взаuмноe недовеpue пеpераcтaет в дpуж6у а чуть пoзже u в 6олеe глу6окoе чyвствo остальные серии в обсуждении сериалы</t>
  </si>
  <si>
    <t>11 ноя в 18:55</t>
  </si>
  <si>
    <t xml:space="preserve">что не делается всё к лучшему было хорошо будет ещё лучше </t>
  </si>
  <si>
    <t>вчера в 0:57</t>
  </si>
  <si>
    <t>значит ч пишу пишу и не заметила как меня однаклассник сфоткал и потом я попросила это фото мне отправить и вот оно</t>
  </si>
  <si>
    <t>14 ноя в 6:59</t>
  </si>
  <si>
    <t xml:space="preserve">елизавета </t>
  </si>
  <si>
    <t>фоточки</t>
  </si>
  <si>
    <t>oh baby kokiregindi basa turyp sezimge sen erik ber ok oh baby jureginde qulyp tur mende kilti bar qane asha ber</t>
  </si>
  <si>
    <t>15 ноя в 22:42</t>
  </si>
  <si>
    <t>как дела у всех</t>
  </si>
  <si>
    <t>30 окт в 17:11</t>
  </si>
  <si>
    <t xml:space="preserve">однажды учитель написал на доске следующее </t>
  </si>
  <si>
    <t>30 окт в 16:35</t>
  </si>
  <si>
    <t xml:space="preserve">любить когда все хорошо проще простого а ты попробуй любить когда все плохо </t>
  </si>
  <si>
    <t xml:space="preserve">если ты не дашь своему прошлому умереть оно не даст тебе жить </t>
  </si>
  <si>
    <t>али об этом малыше теперь заботишься ты узнай ответ здесь https vk com love1v a190095497</t>
  </si>
  <si>
    <t>13 ноя в 16:36</t>
  </si>
  <si>
    <t>али мне кажется это свадебное платье подойдёт тебе узнай ответ здесь https vk com love1v a190037354</t>
  </si>
  <si>
    <t>москва</t>
  </si>
  <si>
    <t>30 окт в 14:07</t>
  </si>
  <si>
    <t xml:space="preserve"> казакпызгой</t>
  </si>
  <si>
    <t>с моим другом</t>
  </si>
  <si>
    <t xml:space="preserve"> форсаж community big family </t>
  </si>
  <si>
    <t>30 окт в 12:11</t>
  </si>
  <si>
    <t>31 окт в 22:25</t>
  </si>
  <si>
    <t>найс</t>
  </si>
  <si>
    <t>15 ноя в 4:28</t>
  </si>
  <si>
    <t xml:space="preserve">снег </t>
  </si>
  <si>
    <t xml:space="preserve">зачем тебе парень если у тебя есть брат </t>
  </si>
  <si>
    <t>лучшие подруги это те которые забывают про свои проблемы потому что понимает что твои намного серьезнее</t>
  </si>
  <si>
    <t>9 ноя в 17:26</t>
  </si>
  <si>
    <t xml:space="preserve"> никто не замечает твоих слёз никто не замечает твоей грусти никто не замечает твоей боли но все замечают твои ошибки </t>
  </si>
  <si>
    <t xml:space="preserve">https vk com wall 188333813 534 голосуйте за асель </t>
  </si>
  <si>
    <t>не чево такова</t>
  </si>
  <si>
    <t>15 ноя в 9:18</t>
  </si>
  <si>
    <t>песни помогают успакоитьс</t>
  </si>
  <si>
    <t>будь счастлив каждый день</t>
  </si>
  <si>
    <t>разбита сердце</t>
  </si>
  <si>
    <t>быть одиноким не каму не нравится</t>
  </si>
  <si>
    <t>скачать mp3 ганвест девочка ночь d s project бесплатно</t>
  </si>
  <si>
    <t>портфель с ногими</t>
  </si>
  <si>
    <t>прикольна</t>
  </si>
  <si>
    <t>как можно себя изводить</t>
  </si>
  <si>
    <t xml:space="preserve">как вам выпуск план б </t>
  </si>
  <si>
    <t xml:space="preserve">и пусть судьба не справедлива но жизнь игра играй красиво </t>
  </si>
  <si>
    <t>15 ноя в 7:31</t>
  </si>
  <si>
    <t xml:space="preserve">когда хотел как лучше а получилось как всегда </t>
  </si>
  <si>
    <t>10 ноя в 15:54</t>
  </si>
  <si>
    <t>инста аynazarova02</t>
  </si>
  <si>
    <t>2 ноя в 12:57</t>
  </si>
  <si>
    <t xml:space="preserve">рене магритт искусство беседы 1963 г </t>
  </si>
  <si>
    <t>4 ноя 2017</t>
  </si>
  <si>
    <t xml:space="preserve">из циклов романа как я готовлюсь к экзаменам </t>
  </si>
  <si>
    <t>аделинка баделинка</t>
  </si>
  <si>
    <t xml:space="preserve">о моя богиня когда ответишь мне </t>
  </si>
  <si>
    <t xml:space="preserve"> ты идиот нет сэр я мечтатель </t>
  </si>
  <si>
    <t>i m here just 4music so</t>
  </si>
  <si>
    <t xml:space="preserve"> ты это книги которые ты читаешь фильмы которые ты смотришь музыка которую ты слушаешь люди которых ты встречаешь мечты которые у тебя есть разговоры в которых ты участвуешь ты это то что ты выносишь из них </t>
  </si>
  <si>
    <t xml:space="preserve">when it s dark out </t>
  </si>
  <si>
    <t xml:space="preserve">wanna fly away </t>
  </si>
  <si>
    <t xml:space="preserve">тот кто умеет ждать дождется большего </t>
  </si>
  <si>
    <t>16 окт 2017</t>
  </si>
  <si>
    <t xml:space="preserve">1 рота 2 взвод </t>
  </si>
  <si>
    <t xml:space="preserve"> bkfc5 артём лобов vs джейсон найт</t>
  </si>
  <si>
    <t>поездка в чарынский каньон</t>
  </si>
  <si>
    <t xml:space="preserve"> mma video ufc232 джон джонс александр густафссон ii крис сайборг аманда нуньес майкл кьеза карлос кондит показать полностью </t>
  </si>
  <si>
    <t xml:space="preserve">ведь хороший день всегда начинается с утреннего намаза ин ша аллах </t>
  </si>
  <si>
    <t>14 июн 2015</t>
  </si>
  <si>
    <t xml:space="preserve">и пусть этот рамадан подарит вам много счастья </t>
  </si>
  <si>
    <t xml:space="preserve">я сейчас здесь а ты где то там ты сидишь на берегу реки грызешь гранит науки или устраиваешь свою карьеру я скучаю уже сейчас хотя еще тебя не встретил на этом пути в жизни ты можешь быть высокой или маленькой с длинными локонами или с короткой задорной прической с зелеными завораживающими глазами или пронзительным карим взглядом показать полностью </t>
  </si>
  <si>
    <t xml:space="preserve">у двух любящих сердец наилучший итог это брак пророк мухаммад ﷺ </t>
  </si>
  <si>
    <t>счастливым нужно быть тихо سعيد عليك أن تكون</t>
  </si>
  <si>
    <t xml:space="preserve"> нельзя любить человека только тогда когда он в хорошем настроении радует тебя и приносит одно сплошное счастье если ты действительно любишь то люби и его печаль плохое настроение и даже нытьё люби когда он молчит когда зол и груб тогда ещё сильнее люби ведь в такие моменты он особенно нуждается в этом настоящая любовь смягчает даже самое жёсткое сердце успокаивает любые душевные бури а искренняя нежность вообще творит настоящие чудеса есть мнение что кaждоe сeрдeчноe объятиe продлeвaeт нaм жизнь нa один дeнь обнимайте своих любимых целуйте их по нескольку раз на дню дарите им столько нежности сколько имеется её в вашей душе не скупитесь на неё она настоящее лекарство от всех напастей ведь каким бы усталым и расстроенным ты ни был нет ничего лучше чем услышать от близкого и родного человека иди ко мне я так люблю тебя </t>
  </si>
  <si>
    <t xml:space="preserve">их считали идеальной парой но никто даже и подумать не мог сколько ночей она плакала сколько раз он разбивал кулаки об стену </t>
  </si>
  <si>
    <t xml:space="preserve">человек который отвернулся от тебя в темноте не заслуживает твоей улыбки при свете дня </t>
  </si>
  <si>
    <t>4 окт 2014</t>
  </si>
  <si>
    <t>бэст</t>
  </si>
  <si>
    <t>tommy grace</t>
  </si>
  <si>
    <t>believe in yourself</t>
  </si>
  <si>
    <t xml:space="preserve">путь финансиста hard skills часто используемые коэффициенты в корпоративных финансах продолжаем рассказывать вам как рассчитывать и для чего использовать наиболее популярные показатели в финансах сегодня разбираем следующие коэффициенты коэффициенты ликвидности liquidity ratios показать полностью </t>
  </si>
  <si>
    <t xml:space="preserve">путь финансиста hard skills корпоративные финансы 2 0 самые популярные коэффициенты в сегодняшней подборке видео поговорим о том как рассчитывать и для чего использовать наиболее популярные показатели в финансах profitability ratios коэффициенты рентабельности показать полностью </t>
  </si>
  <si>
    <t>mathilda and leon</t>
  </si>
  <si>
    <t>мінеки оқуда басталып қалды казгосженпу</t>
  </si>
  <si>
    <t>25 дек 2016</t>
  </si>
  <si>
    <t xml:space="preserve">я буду с тем человеком который всегда при любых обстоятельствах выберет меня </t>
  </si>
  <si>
    <t>происходит только то что должно происходить все начинается вовремя и заканчивается тоже ф м достоевский</t>
  </si>
  <si>
    <t xml:space="preserve"> он моя опора моя гордость моё счастье моё все </t>
  </si>
  <si>
    <t xml:space="preserve">обними поцелуй приласкай твои теплые нежные руки пусть подарят вновь найденный рай после долгой холодной разлуки </t>
  </si>
  <si>
    <t xml:space="preserve">ничто в нас не меняется десять раз обожжёмся и всё равно хотим гореть </t>
  </si>
  <si>
    <t>самая редкая вещь в этом мире это искренность юсуф ар рази</t>
  </si>
  <si>
    <t xml:space="preserve">любить себя развиваться радоваться жизни быть женственной и искренней вот что действительно важно </t>
  </si>
  <si>
    <t xml:space="preserve">мне не плохо просто никак х ф пробуждение </t>
  </si>
  <si>
    <t>когда вместе не бывает скучно</t>
  </si>
  <si>
    <t>23 янв в 12:33</t>
  </si>
  <si>
    <t>знаменитые архивные фотографии в цвете the nerd</t>
  </si>
  <si>
    <t>подборка фильмов о том что людям под силу все топ 10</t>
  </si>
  <si>
    <t xml:space="preserve"> я неотвратимый что а я я просто железный человек </t>
  </si>
  <si>
    <t xml:space="preserve"> musiclife ghetto dogs </t>
  </si>
  <si>
    <t xml:space="preserve">3 знака зодиака живущие по волчьим законам </t>
  </si>
  <si>
    <t xml:space="preserve">отличные документальные фильмы о создании могущественных империй 1 британия 2 рим 3 российская империя показать полностью </t>
  </si>
  <si>
    <t>23 янв в 15:33</t>
  </si>
  <si>
    <t xml:space="preserve">05 03 2019 </t>
  </si>
  <si>
    <t>16 фев 2018</t>
  </si>
  <si>
    <t xml:space="preserve">қазақ рулары ұлы жүз дулат тайпасы показать полностью </t>
  </si>
  <si>
    <t xml:space="preserve">неповторимая adele </t>
  </si>
  <si>
    <t xml:space="preserve">g awiq adamingizga sezimingizdi der kezinde aytip almasangiz toyinda tlek bildiruingiz mumkun </t>
  </si>
  <si>
    <t xml:space="preserve">айгерім көздері әдемі қазақ есімі қарапайым жандар ата ана көмекшісі показать полностью </t>
  </si>
  <si>
    <t>koгдa ты coвceм нe в дyxе a oн cидит pядoм и cлишкoм гpoмкo дышит</t>
  </si>
  <si>
    <t>11 ноя в 22:05</t>
  </si>
  <si>
    <t xml:space="preserve">я тебя оставил дуру и остался в дураках </t>
  </si>
  <si>
    <t>я пo жизни пpocтo лeя</t>
  </si>
  <si>
    <t xml:space="preserve">узнай своих поклонников vk com app4236781 279409058 cd3 доступно на android https vk cc 6ymywu </t>
  </si>
  <si>
    <t>6 дек 2017</t>
  </si>
  <si>
    <t xml:space="preserve">aiko aiko pajtaporta hu templates yoo moreno styles white css e </t>
  </si>
  <si>
    <t>узнай что хотят с тобой сделать друзья о тебе есть новые ответы https vk com skanograf</t>
  </si>
  <si>
    <t>узнай что произошло пока ты вконтакте https vk com app640450</t>
  </si>
  <si>
    <t xml:space="preserve">с 8 марта жаным сол сены мерекенмен куттыктаймын 8 наурыз гулдердын куны сен де гулдер сиякты кулпырып журе бер мерекенмен </t>
  </si>
  <si>
    <t xml:space="preserve">аньень айко мейрамынмен </t>
  </si>
  <si>
    <t xml:space="preserve">менiң подругаларым мен үшiн психиатр психолог доктор гений показать полностью </t>
  </si>
  <si>
    <t xml:space="preserve">love жүрек сүйіу керек бірақ казiр оқу керек </t>
  </si>
  <si>
    <t xml:space="preserve"> маймылым өте қатты жақсы көретін адамға айтылатын сөз </t>
  </si>
  <si>
    <t>осы адамды vk com id0 катты жақсы коремін</t>
  </si>
  <si>
    <t xml:space="preserve">жыным келіп тұрған кезде күлдіртіп жебертетін жандарды жақсы көремін еля </t>
  </si>
  <si>
    <t xml:space="preserve">сарышаян 4 наурыз сарышаяндардың өмірі күрделі ол жандарды оңай алдай алмайсыз көз жастары шынайы жай адамдармен сөйлеспейді </t>
  </si>
  <si>
    <t xml:space="preserve">көбінесе біз бәрі жақсы деп айтамыз ал түнде сол типо бәрі жақсыға тұншығамыз </t>
  </si>
  <si>
    <t xml:space="preserve">мены жаксы коретын адамдардың вкусы моощный екен </t>
  </si>
  <si>
    <t xml:space="preserve">www bagimusic kz бітпейтін мелодраммаайтады оның қай жеріне қызықтың деп менің өмірім қайтесің мен үшін терлеп показать полностью қойдым жерлеп жүрегімді соқпайтын ақыл айтатын көп мөлшерден тыс оттайтын өзіңді жоқтайтын ынтазар саған көңіл ақ жауын нөсерле менің үстіме төгіл бұның аты өмір киноның аты солай қарасаң шетінен көрермендерге оңай байқасаң бақытың сенің баянды болғай жар болсын өзіңе жаратқан жалғыз құдай тіршілік көзіндей қажет болдың ғой судай төгіліп қолымнан ғайып болдың ғой будай ескерусіз қала берді ескірген мендік сезім сабырға шақырады шыдамы біткен төзім жетім болды сөзім бағытына бармаған қаңғырып қайда кетті өлеңдерім арнаған қайырмасы x2 біздің махаббатымыз бітпейтін мелодрамма қоршаған адамдар қаптаған голограмма олардың сөздері мағынасыз фонограмма қоштасып барамыз біздерде амал бар ма қараған көз бұзады айтылған сөз бұзады не керек жігітті сезім және қыз бұзады тағдыр түрлі сызады қосады айырады бейімделсең ұшуға қанаттан қайырады бөлмеде жаңғырады қайталанып есімің сенсіз өмір мәз емес осыны түсіндім қайғырып күрсіндім сөгіліп үзілдім амалы орындалды өмірімді бұзудың сыйлаған гүлдерім олар ұзақ өмір сүрмеді ал менің көңілім бүршік атып қайта гүлдеді ол оны түсінбеді жұрттардың айтатын сөзі кім артық саған мен ба әлде құрбыларың ба өзі олардың көзі жайнайды мені көрсе bagi тілдесіп бізбен сәл ғана уақыт бөлсе ақымақ соны түсінсе достарына сенбес еді құрбыларын емес мені таңдайтын еді қайырмасы x2 біздің махаббатымыз бітпейтін мелодрамма қоршаған адамдар қаптаған голограмма олардың сөздері мағынасыз фонограмма қоштасып барамыз біздерде амал бар ма </t>
  </si>
  <si>
    <t xml:space="preserve">жаркент это когда до дома своего друга можешь добратся пешком жаркент это когда всё лето гуляешь в парке жаркент это когда уезжаешь в алмату и тебя провожают всей семьёй жаркент это когда казахи уйгуры и русские ладят между собой жаркент это когда показать полностью </t>
  </si>
  <si>
    <t>28 авг 2014</t>
  </si>
  <si>
    <t xml:space="preserve">на данном этапе жизни я поняла одно нужно стараться только для родителей родительская любовь дана и поддерживается природой в то время как остальным близким людям ты должен соответствовать быть красивым умным стройным душой компании иметь высокое положение в обществе и т п люди приходят и уходят забирая твое время и внимание а самое драгоценное остается в тени родители отдают нам последнее вкладывают в нас все свое время и внимание силы деньги а в итоге мы как паразиты сжираем их растем и развиваемся в их доме а становясь на ноги угождаем левым людям компенсировать родительский труд должно быть целью каждого человека все подождет а проблемы и желания родителей на 1 месте и если придерживаться пожеланий родителей можно много достичь ведь только они искренне желают нам добра берегите и цените родителей </t>
  </si>
  <si>
    <t xml:space="preserve">мне не было и тридцати когда моя жена родила первого ребенка я не забываю об этой ночи никогда это была бессонная ночь проведенная в пустых разговорах с друзьями в сплетнях и непристойностях в основном я был рассказчиком и смешил их говоря о том или ином человеке а они смеялись и подливали масла в огонь показать полностью </t>
  </si>
  <si>
    <t xml:space="preserve">жұмыстан келгенімде жұбайым жанар кешкі ас дайындап жатыр еді жақындап барып маңызды нәрсе айтуым керек дедім қасыма отырды айтар сөзім оның жүрегін ауыртатынын түсініп тұрдым бірақ қанша қиын болса да айтуым керек ажырасайық дедім ашуланбады қарсы сөз де айтпады себебін сұрады ешнәрсе айта алмағаныма ашуланды басқа әйелді жақсы көретінімді айта алмадым показать полностью </t>
  </si>
  <si>
    <t xml:space="preserve">всем привет пишу со страницы друга даже не знаю с чего начать но мне так хреново пацаны я надеюсь что вы прочитав мою историю сделаете правильный выбор в 11 классе начал встречаться с одноклассницей до сих пор чуть ли не со слезами на глазах вспоминаю про то как мы объяснились в любви после уроков как мы общались смсками до утра в тот день показать полностью </t>
  </si>
  <si>
    <t xml:space="preserve">я жил с ней месяц когда мы переехали в новую квартиру она в порыве подбежала к холодной стене и прижалась к ней щекой ну наконец то дома слетело с её губ она была ещё совсем девочка училась на четвертом курсе ночью засыпала над листками прямо на столе каждое утро я находил её на кухне она всегда смотрела в окно растрепанная светлая живая мы вместе варили кофе а потом я убегал на работу зная что она будет ждать даже до поздна не ложась спать пока я не приду однажды мне пришлось отключить телефон а с работы я вернулся позже чем обычно только у подъезда догадавшись что забыл включить мобильный с ума сходит мелькнуло в голове когда я пулей влетел на пятый этаж руки тряслись не давая ключу открыть дверь мне было страшно за неё по настоящему страшно свет был выключен все комнаты были тёмные я вбежал в нашу спальню она лежала на полу видимо уснула от усталости в моей футболке в тёплых носках поджав под себя ноги тёмные кудри рассыпались по плечам в правой руке она всё еще крепко сжимала телефонную трубку а рядом с ней валялся справочник всех спасательных служб именно тогда я понял что действительно люблю её </t>
  </si>
  <si>
    <t xml:space="preserve">когда нибудь ты позвонишь ей только потому что вы уже давно не общались и ты забыл как звучит её смех но она не ответит когда нибудь ты напишешь ей объяснение что ты осознал что ты всё испортил когда отказался от неё и что всегда ожидал что она будет ждать тебя и говорить ей как ты скучал но она не ответит когда нибудь ты возможно встретишь её на улице и остановишь её скажешь что она хорошо выглядит и спросишь как она поживает ты скажешь как много думал о ней с тех пор как вы в последний раз разговаривали ты спросишь у неё почему она больше не хотела с тобой общаться а она просто ответит всё то время я ждала тебя я просто устала устала быть рядом когда казалось что тебе было плевать рядом я или нет устала пытаться заинтересовать тебя настолько как была заинтересована в тебе и устала пытаться заставить тебя открыться мне хотя бы немного я так сильно хотела быть с тобой нет моей вины в том что твои чувства вспыхнули ко мне слишком поздно нет моей вины и в том что ты захотел быть со мной в то время когда я уже отказалась от тебя мне жаль что ты не любил меня тогда когда я любила тебя </t>
  </si>
  <si>
    <t xml:space="preserve">всю ночь хотелось в туалет но лень и желание не давали мне встать вдруг так стало легко без тяжести лени и я автоматом встал и с закрытыми глазами пошел в туалет по дороге понял что оказывается не хочу открыл глаза а вокруг уже светло значит утро все таки наступило вдруг осознал что спать вообще не охота зашел в ванную думаю пора зубы чистить показать полностью </t>
  </si>
  <si>
    <t xml:space="preserve">ради будущего нужно завязывать с прошлым </t>
  </si>
  <si>
    <t xml:space="preserve"> я смотрю на интернет интернет смотрит на меня искра буря емае уже рассвет </t>
  </si>
  <si>
    <t>асыл группаластарым 4 жыл бірге оқып бірге жүрген алтындарым сендердің əрқайсысыларыңның орындарың мен үшін ерекше студенттік шақтың естен кетпес естеліктері үшін сендерге айтар алғысым шексіз армандарың орындалсын егэк 406 қазақтілəдебиеттер</t>
  </si>
  <si>
    <t>17 июн 2018</t>
  </si>
  <si>
    <t xml:space="preserve">извини что так поздно пишу с днем рождения желаю тебе всего самого наилучшего успехов в работе в учебе чтобы всегда улыбалась была счастлива добивалась высоких высоких высот чтоб всегда была счастлива люблю тебя жаным </t>
  </si>
  <si>
    <t xml:space="preserve">туған күніңмен күнім өмірдегі бар жақсылықты тілеймін аңсаған армандарыңа жет армандарың орындалсын аспаның ашық басқан қадамың сəтті болсын жанарың əрдайым нұр шашып жүзің күндей күлімдеп жүрегің жаздай жайнап көңілің көктемдей жадырасын ең бастысы денің сау болсын </t>
  </si>
  <si>
    <t>бүгін менің қошақаным ботақаным бауырымның askhat murat туған күні саған бұл өмірдегі бар жақсылықты тілеймін армандарың аласармасын ата анаңның көз қуанышы бол денсаулығың мықты болсын аллаһ екі дүниенің бақытын нəсіп етсін туғанкүн асхат</t>
  </si>
  <si>
    <t xml:space="preserve">практика 306 топ қ сəтбаев атындағы орта мектептен тəжірбиеден өтіп жатқан біздің топша мен үшін əрқайсысының орны бөлек осы уақыт ішінде бір бірімізге əбден бауыр басып қалғанбыз оқушылар да бізді апай деп сыйлағанда төбеміз көкке жеткендей болады практика арқылы бəріміз маман болудың қыр сырын үйрендік үйренеріміз де жетерлік </t>
  </si>
  <si>
    <t>егэк 306топ 50жылдықестеліксурет esik</t>
  </si>
  <si>
    <t>есік гуманитарлық экономикалық колледжіне 50 жыл практикантка единныйформа біздіңоқушылар</t>
  </si>
  <si>
    <t xml:space="preserve">студенттік өмір бөтен қала таныс емес адамдар үйден алғаш шығып жатқан қадамдар студенттік өмір міне басталды роллтон бигбон макорон дейтін тағамдар показать полностью қызығына аш жүрсең де тоймайтын сабра жинап вечер жасап тойлайтын студенттік өмір деген қызық қой ата анаңды ақшаң бітсе ойлайтын лекция сессия рубежка деп сабылар практика арасында тағы бар студенттік өмірдің бір құпиясы шпаргалка уақытында табылар тентек болып шығып жатса есімің деканаттың тоздырасың есігін студенттік өмір сонда мәндірек күткен кезде ректордың шешімін жатақxана бәрінен де көңілді тең көресің мұнда қызық өмірді студенттік өмір саған үйретер қолдағыны бәріменен бөлуді мама папа қарындас пен бауырын сағынса да шыдап жүрген ауылын мерекесі келіп жеткен бүгінгі құттықтаймын студенттер қауымын </t>
  </si>
  <si>
    <t xml:space="preserve">дружба это свобода быть самим собой рядом с человеком который принимает тебя таким какой ты есть и которому от тебя ничего не нужно кроме тебя самого </t>
  </si>
  <si>
    <t>22 сен 2015</t>
  </si>
  <si>
    <t xml:space="preserve"> я верю в любовь с первого взгляда потому что я люблю мою маму с тех пор как открыла глаза </t>
  </si>
  <si>
    <t xml:space="preserve">счaстье этo проoooстo быть pядом </t>
  </si>
  <si>
    <t xml:space="preserve">простой тортик без выпечки из сахарного печенья ингредиенты печенье сахарное 400 г показать полностью </t>
  </si>
  <si>
    <t xml:space="preserve"> брат для сестры защитник а сестра для брата головная боль </t>
  </si>
  <si>
    <t xml:space="preserve">ережеп айы рамазанның сүйіншісі дінімізде кейбір айлар мен күндердің және түндердің өзіндік ерекшеліктері бар құран кәрім мен хазіреті пайғамбары мыздың с ғ с хадистерінде айтылған ақиқаттарды және сахабалардың айтқан сөздерін негізге ала отырып айтулы күндер мен түндерді құлшылықпен өткізуге мән берілген біз де сол дініміздегі айтулы айлар күндер мен түндерді шариғаттың рұқсат еткен шарттарына сәйкес өткізе білгеніміз жөн показать полностью </t>
  </si>
  <si>
    <t xml:space="preserve">любoвь зaкaнчивaeтcя тoгдa кoгдa чeлoвeку вcё paвнo кaк пpoшёл твoй дeнь а тeбe и нeoхoтa paccкaзывaть </t>
  </si>
  <si>
    <t xml:space="preserve">күй кешуде боп мазасыз бір жүрегім жалғыз қалып жабырқап күрсінемін кешір алла істеген бар күнәмді қол жайып сенен соны өтінемін показать полностью </t>
  </si>
  <si>
    <t xml:space="preserve">hе веpь οтгοвοpкaм еcли у челοвекa еcть желaние οн cделaет этο пpи любых οбcтοятельcтвaх </t>
  </si>
  <si>
    <t xml:space="preserve">оның намазы ғашықтыққа толы хазіреті пайғамбарымыздың с а с оқыған намазы барлық жаманшылықтан тыйылуға ықпалы бар сондай құдіретті намаз болатын сол себепті де оның с а с намазы ғашықтыққа толы еді намаз мәселесіне келгенде ол с а с барлық ойы мен көңілін бөлетін айша р а оның намазды қалай оқығандығын айтқанда мүбәрак кеудесінен қайнаған қазанның дауысындай дауыс шығатынын айтқан бұл хазіреті пайғамбардың намаздағы хаққа ғашықтығы мен ықыласының бір көрінісі болса керек показать полностью </t>
  </si>
  <si>
    <t xml:space="preserve">подселение </t>
  </si>
  <si>
    <t>20 окт 2014</t>
  </si>
  <si>
    <t>компьютерная помощь</t>
  </si>
  <si>
    <t>16 05</t>
  </si>
  <si>
    <t>16 мая в 17:20</t>
  </si>
  <si>
    <t xml:space="preserve">отвращение ко всему луи фердинанд селин </t>
  </si>
  <si>
    <t xml:space="preserve">я никогда не желала никому зла но если вы споткнетесь и разнесете себе лицо я сочту это за справедливость </t>
  </si>
  <si>
    <t>она не успокоится пока не получит своего но вот беда она сама не знает чего хочет джон голсуорси</t>
  </si>
  <si>
    <t xml:space="preserve">я знаю кто и как ко мне относится и не обязательно улыбаться мне при встрече </t>
  </si>
  <si>
    <t>16 мая в 20:20</t>
  </si>
  <si>
    <t xml:space="preserve"> a ты гoтoв вдыхaть eё дo гoлoвoкружeния гoрeть в eё aду дo пoлнoгo caмocoжжeния cтoять нaд бeзднoю дeржaтьcя зa руки и чувcтвoвaть кaк тихo зaмeрлa вceлeннaя </t>
  </si>
  <si>
    <t>15 июн в 13:28</t>
  </si>
  <si>
    <t>15 июн в 10:28</t>
  </si>
  <si>
    <t>чувствуешь это эйфория между нами</t>
  </si>
  <si>
    <t>вчера в 1:05</t>
  </si>
  <si>
    <t>like</t>
  </si>
  <si>
    <t>little big go bananas ep слушать скачать https wmr lnk to gobananas купить билет на концерт littlebig ru</t>
  </si>
  <si>
    <t xml:space="preserve">я так горжусь у меня эстетический кайф от странички которую я веду прикреплю в комменты ну вот дошли руки и до посвящения вот что бывает когда алинура посмотрит эйфорию вспомнит три метра над уровнем неба и великолепного зака эфрона с эмили ратаковски дальше больше </t>
  </si>
  <si>
    <t xml:space="preserve">в этом году вот точно встану на лыжи и сноуборд буду трюки крутые выполнять ржу что впервые побываю на чимбе </t>
  </si>
  <si>
    <t xml:space="preserve">я так давно не писала сюда сейчас я горжусь собой вообще не только собой прошло всего 2 месяца с тех пор как я открыла новую главу в своей жизни работу показать полностью </t>
  </si>
  <si>
    <t xml:space="preserve">обожаю баскетбол </t>
  </si>
  <si>
    <t>temaaaaaaaaaaaa это же я</t>
  </si>
  <si>
    <t xml:space="preserve">когда родители поклонники фильмов и воссоздают их вместе с ребенком круто очень </t>
  </si>
  <si>
    <t xml:space="preserve">называться алинуркой классно но иногда хочу быть джокером хоакин и тодд вы кайф спасибо песня просто ааааааааааа момент на лестнице </t>
  </si>
  <si>
    <t>это шикарно</t>
  </si>
  <si>
    <t xml:space="preserve">хайди клум и её любимый том каулитц забирают звание лучших костюмов на хеллоуин 2019 </t>
  </si>
  <si>
    <t xml:space="preserve">ппц меня второй раз в жизни забирает скорая так еще и в калкаман поела персик аллергический шок разбухла ппц будто ботокс во всё тело наколола но в общем после капельницы я пошла дальше работать 0 0 0 0 0 лучший сотрудник алинура </t>
  </si>
  <si>
    <t>14 ноя в 22:05</t>
  </si>
  <si>
    <t xml:space="preserve">для всех хорошим не будешь будь собой </t>
  </si>
  <si>
    <t>28 мая 2017</t>
  </si>
  <si>
    <t xml:space="preserve">когда ничего не ждешь получаешь все </t>
  </si>
  <si>
    <t xml:space="preserve">туда где телефоны не ловят туда где тишина и покой </t>
  </si>
  <si>
    <t xml:space="preserve">между тобой и другим человеком всегда ровно десять шагов если ты прошёл свои пять и тебя никто не встретил разворачивайся и уходи </t>
  </si>
  <si>
    <t xml:space="preserve"> всё что ушло от нас было не наше </t>
  </si>
  <si>
    <t xml:space="preserve">помни все уйдут а я останусь </t>
  </si>
  <si>
    <t>5 фото</t>
  </si>
  <si>
    <t>30 дек 2017</t>
  </si>
  <si>
    <t>атмосфера в алматы просто сказочная</t>
  </si>
  <si>
    <t xml:space="preserve"> all the holiday </t>
  </si>
  <si>
    <t xml:space="preserve"> every summer has a story </t>
  </si>
  <si>
    <t xml:space="preserve"> moonlover</t>
  </si>
  <si>
    <t xml:space="preserve">kettik pa </t>
  </si>
  <si>
    <t xml:space="preserve"> elegance is the only beauty that never fades</t>
  </si>
  <si>
    <t xml:space="preserve">текст сингла i don t care verse 1 ed sheeran i m at a party i don t wanna be at and i don t ever wear a suit and tie yeah показать полностью </t>
  </si>
  <si>
    <t>премьера justin bieber feat ed sheeran i don t care</t>
  </si>
  <si>
    <t xml:space="preserve"> я жду </t>
  </si>
  <si>
    <t>9 окт в 20:11</t>
  </si>
  <si>
    <t xml:space="preserve">австралия </t>
  </si>
  <si>
    <t xml:space="preserve">пyсть этo лето пахнет счастьем </t>
  </si>
  <si>
    <t>9 причин любить netflix</t>
  </si>
  <si>
    <t>9 окт в 23:11</t>
  </si>
  <si>
    <t xml:space="preserve">я только об одном всевышнего молю хранить людей которых я люблю </t>
  </si>
  <si>
    <t>26 окт 2015</t>
  </si>
  <si>
    <t xml:space="preserve">если вы хотите в этой жизни попробовать все попробуйте быть добрым чeстным и нeиспорчeнным </t>
  </si>
  <si>
    <t xml:space="preserve">круче меня будет только мой сын </t>
  </si>
  <si>
    <t xml:space="preserve">запомни эту простую фразу всё будет но не сразу </t>
  </si>
  <si>
    <t xml:space="preserve">сейчас пожалуйста внимание потому что если вы это читаете значит очень скоро будете получать супердорогие подарки от kleopatra 0707 это звучит невероятно но iphone 6 и другие крутейшие призы получат бесплатно те кто сейчас сделает репост и подпишется на kleopatra 0707 с этой секунды у каждого из вас подчеркиваем у каждого появилась самая реальная возможность на получение нового iphone 6 и других очень солидных призов абсолютно бесплатно и это не шутка не обман все более чем серьезно а чтобы отпали любые сомнения по поводу честности и вы понимали наши масштабы смотрите альбом с 2000 победителей в группе спонсор этих конкурсов крупнейший магазин kleopatra 0707 можете зайти по ссылке и получить большую скидку vk cc 4ehtw0 итак репост подписка на kleopatra 0707 ваш apple iphone 6 и сотни других бесплатных призов </t>
  </si>
  <si>
    <t xml:space="preserve">внимание мы запускаем масштабный конкурс мы разыгрываем 1 место ipad 2 место iphone 6 показать полностью </t>
  </si>
  <si>
    <t xml:space="preserve">жүрегі аллаһ деп соққандар өз стенасына алып кетсін </t>
  </si>
  <si>
    <t xml:space="preserve">cколько репостов заслуживает слово мама </t>
  </si>
  <si>
    <t xml:space="preserve">жизнь научила меня удалять переписки </t>
  </si>
  <si>
    <t>22 мая 2018</t>
  </si>
  <si>
    <t>никогда не произношу фразу мне бы твои проблемы потому что нафиг мне чьи то проблемы своих до х ра</t>
  </si>
  <si>
    <t>3 июн 2016</t>
  </si>
  <si>
    <t xml:space="preserve"> про меня это</t>
  </si>
  <si>
    <t>сильные слова</t>
  </si>
  <si>
    <t xml:space="preserve">22 ноября среда близнецы внимательно слушайте своё сердце если оно говорит вам нах й всё надо отдохнуть значит надо </t>
  </si>
  <si>
    <t>audi ауди полноприводные монстры выпуск 7</t>
  </si>
  <si>
    <t xml:space="preserve"> мужчина должен вкладывать в свою женщину эти слова я услышала от одного очень успешного мужчины который призывал других мужчин следовать этой дисциплине а вскоре еще от одного чем больше денег тратишь на любимую женщину тем удачливее и богаче становишься об этом говорят и многие древние традиции а почему так показать полностью </t>
  </si>
  <si>
    <t>13 июн в 5:16</t>
  </si>
  <si>
    <t>любовь мужчины это только часть его жизни у него есть много других дел которые нужно выполнить любовь женщины это вся ее жизнь для мужчины это не так для мужчины любовь одна из многих вещей он хотел бы писать стихи не потому что он любит он хотел бы писать картины не потому что он любит это занятие имеет для него свою собственную ценность ничем не связанную с любовью а устав от картин музыки он хотел бы упасть глубоко в любовь и забыться это его отдых увидьте разницу любовь мужчины это место его отдыха когда он устает от мира от тысячи и одного дел он хочет упасть в энергию женщины в ее тепло и раствориться помните он любит только если получает отдых и тогда он снова может рисовать писать стихи сочинять музыку или танцевать для него любовь это необходимая основа чтобы делать другие вещи для женщины все наоборот она будет делать другие вещи потому что она любит если она не любит она перестает делать что либо вообще бхагван шри раджниш</t>
  </si>
  <si>
    <t>анашым</t>
  </si>
  <si>
    <t xml:space="preserve"> будь влюблен в свою жизнь в каждую её минуту эд ширан</t>
  </si>
  <si>
    <t xml:space="preserve">если полюбили девушку прекрасную как роза терпите и ее колючки </t>
  </si>
  <si>
    <t xml:space="preserve">никогда не жалуйтесь на вещи которые родители не смогли дать вам возможно они отдали вам всё что у них было каждый из вас в неоплатном долгу перед ними </t>
  </si>
  <si>
    <t>вам знакомо выражение выше головы не прыгнешь это заблуждение человек может все никола тесла</t>
  </si>
  <si>
    <t xml:space="preserve">если ты не решишься на это сегодня завтра будет таким же как и вчера </t>
  </si>
  <si>
    <t>13 июн в 2:16</t>
  </si>
  <si>
    <t xml:space="preserve">мүбарак 114 сүренің қасиеті 1 әл фатиха сүресі кітап ашушы 7 аят бұл сүрені әрдайым оқып жүрген адамды алла тағала дүние және ахиреттегі тілектерін қабыл етеді 2 әл бақара сүресі сиыр 286 аят бұл сүрені оқушы адам жаманшылықтар мен дуадан аман болады показать полностью </t>
  </si>
  <si>
    <t>9 мая 2018</t>
  </si>
  <si>
    <t xml:space="preserve"> бас екеу болмай мал екеу болмайды деп жатамыз өйткені шаңырақ құрғаннан кейін адамның еңбекке деген құлшынысы да артады дүниесін үнемдеуді есептеп орын орнымен жұмсауды үйренеді ал үнемшіл үйге береке жауады құранда былай делінген егер олар кедей болса алла оларды шексіз шарапатымен байытады 1 шаңырақ құру жастарды байсалдылыққа сабырлы төзімді болуға тәрбиелейді ұшқалақтық пен жеңілтектіктен арылтып ақылды толыстырады үйлену арқылы адам баласы өзін түрлі күнәлардан қорғайды бұл турасында пайғамбарымыз саллаллаһу аләйһи уә сәлләм уа жастар араларыңдағы үйленуге шамасы жететіндер үйленсін себебі көз зинасынан да іс әрекетпен жасалатын зинадан да ең күшті сақтану жолы үйлену бұған шамасы жетпегендер ораза ұстасын себебі ораза ол үшін қорған 2 деп кеңес берген </t>
  </si>
  <si>
    <t xml:space="preserve">рабың үшін бір тамшы жас шықпаса жігіт үшін шелектеп төккен жасың далбаса </t>
  </si>
  <si>
    <t xml:space="preserve">әр бір адам білуге тиісті сөздер ағылшын тілі шетелге шыққанда қажетті тіркестер 1 hello good bye сәлем сау болыңыз 2 good morning good afternoon good evening қайырлы таң қайырлы күн қайырлы кеш показать полностью </t>
  </si>
  <si>
    <t>красивая лепка вареников</t>
  </si>
  <si>
    <t>17 ноя 2018</t>
  </si>
  <si>
    <t>если хочешь красивый пресс то поработай над ним пресс 9o 6o 9o</t>
  </si>
  <si>
    <t xml:space="preserve">найдётся тот кто будет любить тебя не за фигуру и внешность а за твои милые щёчки и дурной характер </t>
  </si>
  <si>
    <t xml:space="preserve">7 короткометражных мультиков с глубоким смыслом </t>
  </si>
  <si>
    <t>классные видео</t>
  </si>
  <si>
    <t>наконец вышла 2 часть меняемся телами с парнем мы очень старались с монтажем на производство видео ушло 6 дней поэтому очень надеюсь что вам понравится 5 футболок за репост видео https www youtube com watch v ydvjxwgmuhw t 661s https www youtube com watch v ydvjxwgmuhw t 661s https www youtube com watch v ydvjxwgmuhw t 661s</t>
  </si>
  <si>
    <t xml:space="preserve">родилась 28го января вот некоторые факты о тебе 1 когда ты убираешься для тебя важно чтобы дома никого не было и орала любимая музыка иначе тебе всё лень 2 внезапность это про тебя внезапно погрустила внезапно посмеялась внезапно обиделась и снова всё ок так и живешь показать полностью </t>
  </si>
  <si>
    <t xml:space="preserve">форiсаiж хобiбс u шiоiу 2019 хорошее качество16 жанр боевик приключения глaiвныe гepou зaxвaтывaющeй ucтopuu пpaктuчecкu нeнaвuдят дpyг дpyгa oднa тoлькo мыcль o тoм чтo в oдuн пpeкpacный дeнь oнu мoгyт пepeceчьcя дpyг c дpyгoм кaжeтcя для нux yжacнoй u нeвынocuмoй boт тoлькo y cyдьбы нa вce вceгдa uмeютcя cвou плaны кoтopыe uнoгдa нe coвмecтuмы c чeлoвeчecкuмu oднaжды пepeд лuцoм oпacнocтu глaвным гepoям пpuшлocь нe пpocтo нaxoдuтьcя пoд oднoй кpышeй в пoмeщeнuu нo u coтpyдiнuчaть paдu дocтuжeнuя eдuнoй цeлu </t>
  </si>
  <si>
    <t>29 сен в 15:30</t>
  </si>
  <si>
    <t xml:space="preserve">слушать в наушниках </t>
  </si>
  <si>
    <t xml:space="preserve">все части самого кассового хоррор фильма всех времен ужасы kinomania триллер kinomania пила игра на выживание 2004 пила 2 2005 показать полностью </t>
  </si>
  <si>
    <t>29 сен в 12:30</t>
  </si>
  <si>
    <t>всё что у нас осталось это фотографии в руках я держу её за руку лишь в самых счастливых снах polaroid наши фото согревает мой карман одинокий я до гроба знай я не предам тебя</t>
  </si>
  <si>
    <t>сладкая как перчик горький</t>
  </si>
  <si>
    <t xml:space="preserve">2018 измени мою жизнь на 360 </t>
  </si>
  <si>
    <t xml:space="preserve">все что мы имеем в жизни мы либо заслужили либо допустили </t>
  </si>
  <si>
    <t>дети смысл моей жизни</t>
  </si>
  <si>
    <t xml:space="preserve">я веду к тому чтобы свести потери к минимуму выжимаю максимум я иду к тому чтобы гнуть свою линию и сказать что вы все так себе </t>
  </si>
  <si>
    <t xml:space="preserve">что делать когда тебе 25 лет на конференции в сеуле молодой человек спросил у джека ма основателя alibaba group чье состояние оценивается в 22 2 млрд что бы он делал если бы ему сейчас было 25 лет и он только начинал свой бизнес вот что ответил джек показать полностью </t>
  </si>
  <si>
    <t>24 мая 2016</t>
  </si>
  <si>
    <t>23 мая 2016</t>
  </si>
  <si>
    <t>настоящее хобби нашего поколения это нытьё и тупая болтовня ни о чём неудачные отношения проблемы с учёбой начальник мудак это всё полная фигня есть только один мудак это ты и ты сильно удивишься если узнаешь как много можно изменить просто оторвав жопу от дивана джордж карлин</t>
  </si>
  <si>
    <t>6 апр 2016</t>
  </si>
  <si>
    <t xml:space="preserve">наверно бывает такие моменты когда погружен в мысли о смысле жизни и ради чего мы живем каждый из нас сталкивается с трудностями в жизни но каждый проходит эти трудности по разному и в чем же суть жизни показать полностью </t>
  </si>
  <si>
    <t xml:space="preserve">сэв синдром эмоционального выгорания синдром эмоционального выгорания это психологическая реакция человека на долгосрочное эмоциональное переутомление проявляющееся в потере интереса к жизни такая реакция может созревать месяцами и даже годами американский психолог херберт фрюденбергер в 1974 г показать полностью </t>
  </si>
  <si>
    <t xml:space="preserve">прошлое не имеет значения найди себя в настоящем и будешь править в будущем </t>
  </si>
  <si>
    <t xml:space="preserve">каждое утро в африке просыпается газель она должна бежать быстрее льва иначе погибнет каждое утро в африке просыпается и лев он должен бежать быстрее газели иначе умрет от голода не важно кто ты газель или лев когда встает солнце надо бежать </t>
  </si>
  <si>
    <t xml:space="preserve">отрывки из книг меняющие отношение к жизни </t>
  </si>
  <si>
    <t xml:space="preserve">айзек азимов учеба длиною в жизнь </t>
  </si>
  <si>
    <t>истинная красота заключается всё таки в чистоте сердца махатма ганди</t>
  </si>
  <si>
    <t xml:space="preserve">никогда не унижай друзей ради своего авторитета это низко </t>
  </si>
  <si>
    <t xml:space="preserve"> и стали они жить поживать да умирать погибать </t>
  </si>
  <si>
    <t>25 авг 2018</t>
  </si>
  <si>
    <t xml:space="preserve">vaccuratebeats feel it ep </t>
  </si>
  <si>
    <t xml:space="preserve">не откладывай на завтра то что можно отложить на послезавтра </t>
  </si>
  <si>
    <t xml:space="preserve">тебя предал всего один человек а ты перестал верить целому миру </t>
  </si>
  <si>
    <t>15 янв в 14:27</t>
  </si>
  <si>
    <t xml:space="preserve">25 05 2к19ж вальс 2019ж бітіруші түлектер </t>
  </si>
  <si>
    <t xml:space="preserve">даже если всё плохо даже если боль переполняет тебя даже если кажется что это конец даже если больше нет сил бороться не сдавайся </t>
  </si>
  <si>
    <t>15 янв в 17:27</t>
  </si>
  <si>
    <t xml:space="preserve">12 a </t>
  </si>
  <si>
    <t>3 ноя в 19:29</t>
  </si>
  <si>
    <t xml:space="preserve">легко и приятно слушать 9 историй людей опередивших свое время и сделавших мир таким каким его знаем мы </t>
  </si>
  <si>
    <t xml:space="preserve">я не идеальный человек я тоже совершаю ошибки и поэтому очень ценю людей которые несмотря ни на что остаются со мной </t>
  </si>
  <si>
    <t>21 окт 2018</t>
  </si>
  <si>
    <t xml:space="preserve">лео месси хочу поблагодарить всех кто проголосовал за мой гол в выборе лучшего гола в истории барселоны спасибо за этот подарок и за то что заставляете ощущать меня частью истории этого клуба всем большое спасибо </t>
  </si>
  <si>
    <t xml:space="preserve">лео месси получил награду mvp ла лиги за сезон 2017 18 лучший </t>
  </si>
  <si>
    <t xml:space="preserve">этот год постепенно подходит к концу oн научил меня как чинить собственное сердце как собирать себя по частям заново как справляться бeз людей про которых я думaл что они будут в моей жизни долго долго этот год наyчил меня что никто по настоящему не с тобой любой может уйти не оглянувшись назад hикто не поставит тебя обратно на ноги кроме тебя сaмого </t>
  </si>
  <si>
    <t xml:space="preserve">мало кому ты нужен ведь деньги важнее чем душа </t>
  </si>
  <si>
    <t>8 ноя в 20:53</t>
  </si>
  <si>
    <t xml:space="preserve">мы не можем запретить дурным мыслям иногда приходить к нам в голову но мы должны не позволять им гнездиться в нашем мозгу </t>
  </si>
  <si>
    <t xml:space="preserve">шешім қабылдайтын кезде ойлан ашумен қабылданған шешімдер өкінішке алып баруы мүмкін </t>
  </si>
  <si>
    <t xml:space="preserve">есть вещи которых я не понимаю например как можно говорить люблю и изменять как можно обещать и не выполнять как можно обсуждать за спиной а в глаза мило улыбаться </t>
  </si>
  <si>
    <t xml:space="preserve">әркім әдемі гүлді керемет түнді жақсы досты қалайды алайда гүлді тікенімен түнді жұмбағымен досты оның барлық қиындықтарымен жақсы көре білу керек </t>
  </si>
  <si>
    <t xml:space="preserve">жiгiт өз өмiрiнде ең маңызды үш сөз есту керек 1 қызынан иә 2 достарынан бiз бiргемiз 3 медбикеден сiз әке атандыныз </t>
  </si>
  <si>
    <t xml:space="preserve">узнай своих поклонников vk com app4236781 252477127 cf3 доступно на android https vk cc 6ymywu </t>
  </si>
  <si>
    <t>5 янв 2018</t>
  </si>
  <si>
    <t xml:space="preserve">узнай своих поклонников vk com app4236781 252477127 cp3 доступно на android https vk cc 6ymywu </t>
  </si>
  <si>
    <t>привет у тебя новый поклонник смотри здесь https vk com app2289330 163410733 im28 6u252477127</t>
  </si>
  <si>
    <t xml:space="preserve">опа да тебе признались кое в чем узнай прямо в вк тут http vk com app2417356 252477127 </t>
  </si>
  <si>
    <t>amazing france</t>
  </si>
  <si>
    <t xml:space="preserve">доброе утро твоего дня с днем рождения дорогая самое классное чувство когда в твоей жизни есть человек которому можно произнести фразу а помнишь поздравляю тебя с днем рождения желаю крепкого здоровья тебе и твоим близким взаимной искренней любви побед во всех начинаниях добрых людей на пути пусть день начинается с улыбки удача сопутствует твоей жизни рада знакомству и подростковым будням с тобой помнишь как после мультика тимон и пумба мы выходили и катались на качеле помнишь как мы справляли твое день рождение и пели в караоке помнишь как мы играли в бандминтон лазили по деревьями представляя что это наш корабль как мы сидели в мадлене обсуждали пройденое после твоего приезда с сиэтла сквозь время оставайся такой же красивой общительной и милой </t>
  </si>
  <si>
    <t>а ты можешь так же приходите на кастинг один в один 6 7 февраля не упусти свой шанс быть звездой almau</t>
  </si>
  <si>
    <t xml:space="preserve">наше выступление с посвящения </t>
  </si>
  <si>
    <t xml:space="preserve">срочно нужен репост </t>
  </si>
  <si>
    <t>день открытых дверей в алматы менеджмент университет 20 ноября в 12 00 дорогие абитуриенты показать полностью приглашаем вас на первый в новом учебном году день открытых дверей в алматы менеджмент университет регистрация по ссылке http bit ly 2fgdu5t наши специалисты расскажут вам о преимуществах обучения в almau 1 образование мирового уровня казахстанские и международные аккредитации диплом государственного образца с международным признанием 2 финансовая поддержка студентов государственные и внутренние гранты и скидки университета 3 преподаватели бизнес практики эксперты консультанты исследователи 4 наличие факультета базовой подготовки позволяющего окончательно определиться со специальностью и освоить все базовые дисциплины 5 усиленное изучение английского и казахского языков сдача экзаменов ielts и казтест 6 бесплатные дополнительные программы развития студентов гостевые лекции успешных бизнесменов мастер классы от экспертов и профессионалов 7 доступная стоимость гибкая система оплаты 8 спорт и здоровый образ жизни новый спортивный комплекс almau sport art zone 9 трудоустройство более 200 компаний партнеров 10 яркая студенческая жизнь мы будем рады видеть вас и ваших друзей адрес г алматы ул розыбакиева 227 атриум телефон для справок 7 727 313 30 90 93 сайт http almau edu kz для того чтобы принять участие просим вас пройти зарегистрироваться http bit ly 2fgdu5t</t>
  </si>
  <si>
    <t xml:space="preserve">happy birthday dias i hope you have a great day today have an awesome year miss you happy birthday </t>
  </si>
  <si>
    <t>8 янв в 14:58</t>
  </si>
  <si>
    <t xml:space="preserve">концепция изменения жизни физическая важно быть в форме заниматься спортом в том или ином виде раньше я каждое утро вставал в 5 утра и до 6 играл в баскетбол каждый день кроме дождливых сейчас я стараюсь каждый день заниматься йогой показать полностью </t>
  </si>
  <si>
    <t xml:space="preserve">а что если представьте что вы бессмертны просто представьте и при этом обладаете всемогуществом вы можете создавать миры наблюдать за ними управлять ими разрушать их это должно быть забавным но рано или поздно надоест изучать природу окружающей вас действительности вам неинтересно в добавок ко всему вы ещё и всезнающи вы страдаете от скуки ваша вечность становится всё более пресной бессмертие всемогущество и всезнание уже в тягость показать полностью </t>
  </si>
  <si>
    <t xml:space="preserve">интервью с игроком стритбольной команды narxoz pride диасом оспановым по итогам поездки на суперфинал турнира kfc battle fest в город москву привет диас какие у тебя впечатления от суперфинала по стритболу в рамках kfc battle fest здравствуйте я очень рад что побывал на суперфинале игры прошли в один день мы сыграли три с самарой санкт петербургом иркутском в овертайме проиграли санкт петербургу в четвертьфинале иркутску показать полностью </t>
  </si>
  <si>
    <t xml:space="preserve">воспитанники школьной баскетбольной лиги побывали на суперфинале по стритболу kfc battle fest в четверг свои впечатлениями поделится диас оспанов на фотографии диас рядом со знаменитым ак 47 андреем геннадьевичем кириленко самым известным российским баскетболистом в настоящее время являющимся президентом российской федерации баскетбола </t>
  </si>
  <si>
    <t>8 янв в 17:58</t>
  </si>
  <si>
    <t xml:space="preserve">самая теплая одежда для сердца это доброта </t>
  </si>
  <si>
    <t>7 фев 2018</t>
  </si>
  <si>
    <t xml:space="preserve">самое главное и ценное в жизни это семья сначала в которой ты рождаешься а затем которую создаешь </t>
  </si>
  <si>
    <t xml:space="preserve">никто не ждет тебя так как ждет тебя дома мать </t>
  </si>
  <si>
    <t>и пусть они кайфуют за деньги родителей мы поднимемся чуть позже но сами</t>
  </si>
  <si>
    <t xml:space="preserve"> sake</t>
  </si>
  <si>
    <t>26 апр в 11:19</t>
  </si>
  <si>
    <t>26 апр в 14:19</t>
  </si>
  <si>
    <t>греция</t>
  </si>
  <si>
    <t>22 июн в 17:30</t>
  </si>
  <si>
    <t>san francisco california</t>
  </si>
  <si>
    <t>ocean beach san diego</t>
  </si>
  <si>
    <t>barcelona spain</t>
  </si>
  <si>
    <t>winter by julia starr</t>
  </si>
  <si>
    <t xml:space="preserve">тишина и одиночество посреди заснеженных пейзажей японских городов расположенных близ побережья охотского моря </t>
  </si>
  <si>
    <t>22 июн в 14:30</t>
  </si>
  <si>
    <t xml:space="preserve"> я один не смотрю игру престолов да один ты один не смотришь лучший фэнтезийный сериал последних лет ты один остаешься в стороне пока все обсуждают самый эпохальный и важный продукт окончательно изменивший суть многосерийных экранизаций да это ты не смотришь сериал с постановкой на уровне миллионных голливудских блокбастеров ведь ты крутой и не поддаешься мейнстриму молодец ты не такой как все ты виртуозно выебываешься своим невежеством а теперь иди нахуй долбоеб </t>
  </si>
  <si>
    <t>6 июл 2016</t>
  </si>
  <si>
    <t>оставь мне анонимное сообщение или спроси что нибудь f3 cool 1nka</t>
  </si>
  <si>
    <t xml:space="preserve">у меня с детства пухлые щеки мне 11 я не пухлая но щеки пухлые ну так вот у меня кличка хомяк хомяк карл это из за того что когда мне в классе дают что нибудь похавать и я засовываю это в щеки между зубами и щекой и держу много времени привычка такая а мне смешно и обидно </t>
  </si>
  <si>
    <t xml:space="preserve"> кем ты себя возомнила я </t>
  </si>
  <si>
    <t xml:space="preserve">родители лучшее лекарство от всех бед приезжаешь домой чувствуешь их тепло и заботу и ты счастлив </t>
  </si>
  <si>
    <t xml:space="preserve">те кто рыдают сейчас из за ент еще не знают что такое 2 раза в год в течение 5 лет сдавать сессию ахахахаха </t>
  </si>
  <si>
    <t xml:space="preserve">скоро придется засыпать когда спать не хочешь чтобы встать когда не хочешь чтобы успеть туда где быть не хочешь зашибись жизнь </t>
  </si>
  <si>
    <t>когда не собираешься делить ни с кем свою кисулю</t>
  </si>
  <si>
    <t>20 окт в 19:21</t>
  </si>
  <si>
    <t>моё состояние по жизни</t>
  </si>
  <si>
    <t xml:space="preserve">любoвь это кpaсивo я в мyльтфильмaх видeл </t>
  </si>
  <si>
    <t xml:space="preserve">этот пингвин явно может быть символом моего безбашенного лета </t>
  </si>
  <si>
    <t xml:space="preserve">если ты не делаешь то что ты любишь ты тратишь свое время </t>
  </si>
  <si>
    <t>20 окт в 16:21</t>
  </si>
  <si>
    <t xml:space="preserve">when it s said and done let it go </t>
  </si>
  <si>
    <t>20 июн 2018</t>
  </si>
  <si>
    <t>мой мозг только приемное устройство в космическом пространстве существует некое ядро откуда мы черпаем знания силы вдохновение я не проник в тайны этого ядра но знаю что оно существует никола тесла</t>
  </si>
  <si>
    <t>в беспрерывном одиночестве ум становится все острее для того чтобы думать и изобретать не нужна большая лаборатория идеи рождаются в условиях отсутствия влияния на разум внешних условий секрет изобретательности в одиночестве в одиночестве рождаются идеи н тесла</t>
  </si>
  <si>
    <t>ваша память это монстр вы забываете она нет она все копит в себе она сохраняет всё это для вас она прячет это от вас она сама решает когда излить на вас все что накопила вы думаете вы имеете память нет это она имеет вас джон ирвинг</t>
  </si>
  <si>
    <t xml:space="preserve">вот что нас мотивирует курить курение убивает </t>
  </si>
  <si>
    <t xml:space="preserve">говори кратко проси мало уходи борзо </t>
  </si>
  <si>
    <t>один раз молоды бываем шекспир</t>
  </si>
  <si>
    <t xml:space="preserve">ассалаумагалейкум друзья наша команда dop oinagan hazard проводит конкурс в честь финала лиги чемпионов мы разыгрываем по одной футболке клубов тоттенхэм и ливерпуль одну футболку мы разыграем на странице в вконтакте а вторую на странице instagram чтобы выиграть первую футболку нужно подписаться на нашу страницу в вконтакте показать полностью </t>
  </si>
  <si>
    <t>23 авг 2018</t>
  </si>
  <si>
    <t xml:space="preserve">дo эпoхи больших денег </t>
  </si>
  <si>
    <t>хватит ходить по кругу мы можем любить друг друга</t>
  </si>
  <si>
    <t xml:space="preserve">это было лучшее 8 марта </t>
  </si>
  <si>
    <t xml:space="preserve">бродяга по жизни вор по нужде кайфарик по масти романтик в душе </t>
  </si>
  <si>
    <t>15 окт в 13:57</t>
  </si>
  <si>
    <t>фото жарыс басталды ескерту топқа тіркелмеген адамның даусы есепке алынбайды жарысқа қатысушылардың парақшалары ашық болу керек жабық болса жеңімпаз ретіне шығармаймыз жарысқа қатысушылар осы записке репост жасамаса жеңімпаз ретінде шығармаймыз 13 11 2019 жылы сағат 23 00де бқо бойынша сағат 22 00 де аяқталады</t>
  </si>
  <si>
    <t>не бабник а общительный</t>
  </si>
  <si>
    <t xml:space="preserve">а я простой паренек у которого пустой кошелек девушкам не нужен такой но мне плевать ведь я еще молодой </t>
  </si>
  <si>
    <t xml:space="preserve">ошибаюсь обижаюсь иду вперед и улыбаюсь а ты смотри смотри мне вслед таких как я ведь больше нет </t>
  </si>
  <si>
    <t xml:space="preserve">обещаю я буду рядом ты только скажи что тебе это надо </t>
  </si>
  <si>
    <t xml:space="preserve"> ты ещё меня вспомнишь обещаю </t>
  </si>
  <si>
    <t xml:space="preserve"> a мeня вceгдa любoвь мимo oбхoдилa </t>
  </si>
  <si>
    <t xml:space="preserve">mой минус в том что я очень быстро привыкаю к людям </t>
  </si>
  <si>
    <t xml:space="preserve">я не люблю когда меня жалеют я не люблю когда мне лгут я не люблю когда мне лезут в душу особенно когда в неё плюют </t>
  </si>
  <si>
    <t>15 окт в 10:57</t>
  </si>
  <si>
    <t xml:space="preserve">добрый вечер предлагаю вам помощь по следующим предметам матем 1 2 autocad mathcad тэц тоэ история социолгия философия рус качество выполненной работой гарантированно </t>
  </si>
  <si>
    <t>12 сен в 23:15</t>
  </si>
  <si>
    <t>12 сен в 20:15</t>
  </si>
  <si>
    <t xml:space="preserve">это юнайтед детка так можем только мы </t>
  </si>
  <si>
    <t>20 мая в 22:36</t>
  </si>
  <si>
    <t xml:space="preserve">источник усталости не в теле а в уме ты можешь гораздо больше чем думаешь </t>
  </si>
  <si>
    <t xml:space="preserve">жизнь это большой супермаркет бери что хочешь но не забывай касса впереди за все придется платить </t>
  </si>
  <si>
    <t xml:space="preserve">дорогая мама я не уделяю тебе столько времени как ты мне но знай я люблю тебя больше всех на свете правда </t>
  </si>
  <si>
    <t xml:space="preserve">ты изменился я не изменился просто я стал относиться к людям так как они ко мне </t>
  </si>
  <si>
    <t>20 мая в 19:36</t>
  </si>
  <si>
    <t xml:space="preserve"> ты странный постоянно молчишь никогда не улыбаешься ни на кого не обращаешь внимание ни на кого кроме меня я замечаю твои взгляды а ты веришь в любовь на расстоянии не отправляй мне сердечки меня это раздражает а ты тогда не называй никого кроме меня солнцем показать полностью </t>
  </si>
  <si>
    <t>14 ноя в 17:52</t>
  </si>
  <si>
    <t>не потеряй луну считая звезды</t>
  </si>
  <si>
    <t xml:space="preserve">не дружи со мной если не до гроба не люби меня если не до старости phoebe </t>
  </si>
  <si>
    <t xml:space="preserve">нųҡợгɠą нɛ ɳợʑgнợ ɞςɛ ųʑ๓ɛнųţҍ </t>
  </si>
  <si>
    <t xml:space="preserve"> не лезу в вашу жизнь и в своей гостей не жду </t>
  </si>
  <si>
    <t xml:space="preserve"> многим не понять как ночью рассыпаются на кусочки те люди которые днем смеются </t>
  </si>
  <si>
    <t xml:space="preserve"> я очень ценю две вещи в людях душевную близость и способность доставлять радость ричард бах</t>
  </si>
  <si>
    <t xml:space="preserve"> всё что мы теряем обязательно к нам вернётся только не всегда так как мы ожидаем tags harrypotter гаррипоттер </t>
  </si>
  <si>
    <t>22 сен в 21:30</t>
  </si>
  <si>
    <t xml:space="preserve"> безумно люблю дальнюю дорогу едешь слушаешь музыку пусть весь мир подождет </t>
  </si>
  <si>
    <t>14 ноя в 20:52</t>
  </si>
  <si>
    <t>флешмоб студентов казну жастар елбасының үмітін ақтайды алматы жастарыелбасымен бірге алматы елбасымен бірге мой президент</t>
  </si>
  <si>
    <t>7 апр 2015</t>
  </si>
  <si>
    <t xml:space="preserve">огромную роль в моем становлении как журналиста сыграла школа кино и телевидения kids tv именно сейчас готовясь к конкурсу мисс факультета журналистики я понимаю какое обширное портфолио я получила обучаясь там и я очень благодарна ведь я имею большие практические знания нежели мои сверстники и несмотря на то что я учусь уже на втором курсе университета я помню откуда я родом </t>
  </si>
  <si>
    <t xml:space="preserve">как ведут себя клиенты фотографа в других жизненных ситуациях </t>
  </si>
  <si>
    <t xml:space="preserve">а вот и трейлер </t>
  </si>
  <si>
    <t>готов трейлер 18</t>
  </si>
  <si>
    <t xml:space="preserve">сегодня мама выдала гениальную фразу после первой брачной ночи смотри чтобы муж не встал первее тебя а то увидит без макияжа и сбежит спасибо мам </t>
  </si>
  <si>
    <t xml:space="preserve">kidstv интервью с актером российского кино александром устюговым главным героем сериала ментовские войны ерополка в фильме викинг и десятках дргугих кинокартин а так же солистом группы экибастуз </t>
  </si>
  <si>
    <t xml:space="preserve">спектакль шестикрылая серафима впервые покорил караганду а один из участников рассказал нам что хотел в хип хоп попал в балет интервью с андреем чадовым покорившим сердца милых дам кидс тв в инстаграме вы написали что поняли что люди меняются а как изменились вы людей меняют жизненные ситуации с которыми они сталкиваются меня лично меняют женщины показать полностью </t>
  </si>
  <si>
    <t>интервью с андреем чадовым для kidstv</t>
  </si>
  <si>
    <t xml:space="preserve">вокруг много развивашек студий творческих школ и в какую не обратись каждая называет себя лучшей единственной в городе даже профессиональной я даже стала боятся этих слов и бегу подальше как только на горизонте замаячит еще что то профессиональное лучшее или единственное показать полностью </t>
  </si>
  <si>
    <t xml:space="preserve">правда в том что лучшего момента почувствовать себя счастливыми не существует если не сейчас то когда кажется жизнь вот вот начнется настоящая жизнь но всегда на пути существует одна проблема одно незаконченное дело один непогашенный долг которые нуждаются в первостепенном решении и вот после этого жизнь начнется и если мы присмотримся то увидим что эти проблемы бесконечны из них собственно и состоит жизнь это помогает нам увидеть что пути к счастью нет счастье это и есть путь мы должны ценить каждый момент особенно когда делим его с кем то дорогим и помнить что время не ждет никого не ждите когда окончится школа или начнется колледж когда вы похудеете на пять килограмм когда у вас появятся дети когда дети пойдут в школу женятся разведутся нового года весны осени или зимы следующей пятницы субботы или воскресенья или того момента когда вы умрете чтобы быть счастливыми счастье это путь а не судьба работайте как будто вы не нуждаетесь в деньгах любите так как будто вас никогда не ранили танцуйте так как будто вас никто не видит </t>
  </si>
  <si>
    <t>27 дек 2018</t>
  </si>
  <si>
    <t>вот ваш диплом</t>
  </si>
  <si>
    <t xml:space="preserve">хочу услышать 3 главных слова вот ваш аттестат </t>
  </si>
  <si>
    <t xml:space="preserve">the xx i see you 2017 </t>
  </si>
  <si>
    <t xml:space="preserve"> жиза</t>
  </si>
  <si>
    <t xml:space="preserve">самые счастливые люди те которые не знают слова сольфеджио </t>
  </si>
  <si>
    <t>по результатам второй недели был выведен рейтинг лидеров среди номинантов по версии almau forbes top 4 1 сурадж каххаров 2 рамазан халитов 3 матышева алия 4 жакупова карина поздравляем вы показали себя отлично на этой неделе скоро все решится осталось последняя неделя</t>
  </si>
  <si>
    <t xml:space="preserve"> короче говоря я не пошёл на посвящение almauforbes2016 almaucommencement</t>
  </si>
  <si>
    <t xml:space="preserve">не пойду на пары </t>
  </si>
  <si>
    <t>вчера в 10:06</t>
  </si>
  <si>
    <t xml:space="preserve">прости мой единственный лучший друг </t>
  </si>
  <si>
    <t xml:space="preserve"> вот и подкатил видео дневник с репетиций наших конкурсантов а вы ждали этого в этом видео дневнике вы узнаете как готовятся наши конкурсанты что делают ребята вне репетиций и просто всё самое интересное самое неожиданное и избранное так что все бегом смотреть видео </t>
  </si>
  <si>
    <t>31 мар 2018</t>
  </si>
  <si>
    <t xml:space="preserve">ваши ноги помнят этот день вот и долгожданный видео отчёт с r i p смотрим наслаждаемсяжалеем кто не поехал не забываем ставить лайк следите за нашими новостями в группе вконтакте и инстаграмме remus almau чтобы быть в курсе событий отдельное спасибо за видеоотчет бейбарыс кайыргазы </t>
  </si>
  <si>
    <t>ахаххахахахахаха пикаперы от бога</t>
  </si>
  <si>
    <t xml:space="preserve"> agtauction поприветствуйте наших лотов номинантов ну что ж начнём показать полностью </t>
  </si>
  <si>
    <t xml:space="preserve">очень жаль </t>
  </si>
  <si>
    <t>все едем</t>
  </si>
  <si>
    <t>этот момент настал поездка на чарынский каньон уже в следующие выходные тебя ждет самый лучший open air этого года с нами ты действительно почувствуешь атмосферу завораживающей красоты природы следи за новостями чтобы не упустить шанс провести выходные на высшем уровне вэтотразедем попытка3 боглюбиттроицу charynwithremus remus</t>
  </si>
  <si>
    <t xml:space="preserve"> моя улыбка слишком ослепительна не только для глаз но и для очерствевшего сердца </t>
  </si>
  <si>
    <t>12 ноя в 19:26</t>
  </si>
  <si>
    <t xml:space="preserve"> в этом мире меня ничто не держит дай только выкурить последнюю сигарету </t>
  </si>
  <si>
    <t>12 ноя в 22:26</t>
  </si>
  <si>
    <t xml:space="preserve">do what you love </t>
  </si>
  <si>
    <t xml:space="preserve">перемены лучшая приправа к жизни </t>
  </si>
  <si>
    <t xml:space="preserve">когда он понял что ему нужна только она она поняла что он ей после всего уже не нужен </t>
  </si>
  <si>
    <t>18 июл в 0:16</t>
  </si>
  <si>
    <t>ничто так не хранит память как музыка и парфюм эд ширан</t>
  </si>
  <si>
    <t>17 июл в 21:16</t>
  </si>
  <si>
    <t>ненавижу когда меня захватывает дичайшая ностальгия по прошлому вспоминаешь как беззаботно весело и чудесно ты жил а когда приходит осознание того что такого уже никогда не будет на душе становится безумно погано indulgencia sad</t>
  </si>
  <si>
    <t>21 июн 2017</t>
  </si>
  <si>
    <t xml:space="preserve"> paul wesley</t>
  </si>
  <si>
    <t xml:space="preserve"> ты боишься щекотки такой глупый вопрос если ты скажешь нет то они начнут проверять это если ты скажешь да то они все равно проверят </t>
  </si>
  <si>
    <t xml:space="preserve"> может вы даже не осознавали что были жестокими </t>
  </si>
  <si>
    <t>ностальгия</t>
  </si>
  <si>
    <t xml:space="preserve">коротко обо мне </t>
  </si>
  <si>
    <t>вот все время забываю что быть к 8 и выйти из дома в 8 это разные вещи indulgencia fail</t>
  </si>
  <si>
    <t xml:space="preserve">подборка сильных психологических фильмов </t>
  </si>
  <si>
    <t>люблю людей которые вечно опаздывают мы всегда встречаемся вовремя indulgencia fun</t>
  </si>
  <si>
    <t xml:space="preserve"> норвегия discoverygroup</t>
  </si>
  <si>
    <t>15 апр 2015</t>
  </si>
  <si>
    <t xml:space="preserve">вам признались в любви узнайте кто тут http vk com app2677176 </t>
  </si>
  <si>
    <t xml:space="preserve">с днем рождения </t>
  </si>
  <si>
    <t>туган кунинмен куттыктаим</t>
  </si>
  <si>
    <t xml:space="preserve">ауа райы мейлі мын градус жылылықты көрсетсе де бәрібір анамның құшағының жылылығына жетпейді ау сірә </t>
  </si>
  <si>
    <t xml:space="preserve"> кейбір қыздарға айтарым маған әңгіме айтпас бұрын өздеріңе қарап алыңдар беттеріңдегі 99 сұлулықтарыңды 50теңгенің влажный салфеткасымен ақ ашып беремін </t>
  </si>
  <si>
    <t xml:space="preserve">әйтеуір бəрі махаббат бір бірін бір көрген бітті ғашық боп қалады бір бірінсіз өмір сүре алмайды мен басқа планетаның адамы шығарм осы </t>
  </si>
  <si>
    <t xml:space="preserve">ерекше адамдардың есімінде а деген әріп кездеседі </t>
  </si>
  <si>
    <t xml:space="preserve">ол маған керек оның психтығы қызғаншақтығы </t>
  </si>
  <si>
    <t xml:space="preserve">тек қашықтық арқылы адамның қаншалықты қымбат олсыз қыншалықты қиын екенін екенін біле аласың </t>
  </si>
  <si>
    <t xml:space="preserve">ұмытпа қыздарға бос сөздер емес жасалған істер маңызды </t>
  </si>
  <si>
    <t xml:space="preserve">в честь открытия парович киоск который расположен в тц глобус мы решили запустить новый конкурс а подарить мы хотим крутой dripper tank pharaoh и линейку жидкостей omega ну и конечно не забудем про крутой снепбек от паровича условия всё также просты 1 сделать репост данной записи показать полностью </t>
  </si>
  <si>
    <t>1 ноя 2016</t>
  </si>
  <si>
    <t>ох как же ненавижу эти тупые моменты когда тебя просят расскажи что нибудь интересное или расскажи анекдот и у тебя сразу все вылетает из головы и ты двух слов связать не можешь</t>
  </si>
  <si>
    <t xml:space="preserve">инкapнaция 2016 от создателей астрала и судной ночи жанр ужаcы триллеp он не экзорциcт у него свoи методы изгонять зло пoселившееcя в людях нo прoникнув в cознание 11 летнегo мальчикa он понял что никoгда не стaлкивалcя с таким cильным пpoтивником древним и мoгущеcтвенным демoнoм пpишедшим из глубoкoго прoшлoго </t>
  </si>
  <si>
    <t xml:space="preserve">воины света 2009 жанр ужасы фантастика боевик 2019 год глобальная эпидемия превратила большинство людей в вампиров поставив человечество на грань вымирания безмятежное будущее не светит впрочем и кровососам в условиях дефицита крови они вынуждены холить и лелеять каждую оставшуюся в живых человеческую особь либо синтезировать заменитель крови противостоять концу света пытается группа ученых ищущая средства для борьбы с вампирами </t>
  </si>
  <si>
    <t xml:space="preserve">лучшие фильмы ужасов 2016 года забирай на стену чтобы не потерять okinomir подборка 1 кукла 2016 2 круг 2016 показать полностью </t>
  </si>
  <si>
    <t xml:space="preserve">список для любителей фильмов про зомби сохраняем у себя на стене 28 дней спустя 28 недель спустя показать полностью </t>
  </si>
  <si>
    <t xml:space="preserve">незваная 2016 жанр триллер ужасы детектив эротика странная незнакомка появляется в городе и начинает выяснять о своей матери которая там жила и потом пропала в кафе она знакомится с хрупкой официанткой в доме которой жила ее мать между ними завязывается странная дружба переросшая в сексуальную связь ее отцу не нравится такие отношения и пробуждают в нем гнев который открывает завесу над загадочной тайной исчезновения матери незнакомки </t>
  </si>
  <si>
    <t>жиза жизненная</t>
  </si>
  <si>
    <t xml:space="preserve"> vapeshop электронныесигареты электронныекальяны магазинэлектронныхсигарет вейпинг вейп вейпшоп вейпшопалматы бросайкурить переходинапар жидкостьдляэлектронныхсигарет жидкостьдлявейпа vape almaty ejuice ismockerskz алматы жидкостьдляпарения электронныесигаретыалматы</t>
  </si>
  <si>
    <t xml:space="preserve">институт аттикус 2015 жанр ужасы триллер драма генри уэст основал институт аттикус который занимается исследованием людей с паранормальными способностями телекинез телепатия и т п за всю его деятельность уэст видел много разных случаев но с появлением женщины джудит уинстед всё что он видел ранее стало малозначительным сотрудники института были поражены ее сверх способностями что привлекло внимание военных сша и дальнейшие исследования проводились под контролем армии все дальнейшие исследования джудит дали понять докторам что ее способности это происки дьявола и потусторонних сил которые находились внутри женщины военные решают использовать джудит в качестве оружия но вскоре они понимают что не со всякой властью они могут справиться </t>
  </si>
  <si>
    <t xml:space="preserve">мужчину должны украшать три вещи порядочность характер и поступки а не дешёвые понты завышенная самооценка и длинный язык </t>
  </si>
  <si>
    <t>8 дек 2016</t>
  </si>
  <si>
    <t>ncoc atyrau ndd civil engineers</t>
  </si>
  <si>
    <t>когда инженера попросили поймать голубя</t>
  </si>
  <si>
    <t>не связывайся с крабом</t>
  </si>
  <si>
    <t xml:space="preserve">лучший лайфхак всех времен </t>
  </si>
  <si>
    <t xml:space="preserve">такое чувство что людям безразличны мужчины например случилась беда и сразу же говорят есть нету пострадавших детей женщин а вот о мужиках лишь пару слов или даже ничего обидно </t>
  </si>
  <si>
    <t>не бойтесь отказываться от хорошего в пользу отличного</t>
  </si>
  <si>
    <t>26 сен 2014</t>
  </si>
  <si>
    <t xml:space="preserve">правильное высокомерие это когда требуешь от себя больше чем от других </t>
  </si>
  <si>
    <t xml:space="preserve">цитата дня никому ничего не доказывай это жизнь а не геометрия </t>
  </si>
  <si>
    <t xml:space="preserve">если собираетесь кого нибудь полюбить научитесь сначала прощать александр вампилов из записных книжек </t>
  </si>
  <si>
    <t xml:space="preserve"> за закатом рассвет за зимой весна за тягостью облегчение </t>
  </si>
  <si>
    <t xml:space="preserve"> лучшее в жизни мы приобрели благодаря терпению с умар ибн аль хатаб</t>
  </si>
  <si>
    <t xml:space="preserve">в жизни главное счастье а оно у каждого свое это категория опять же внутренняя расцвел цветок который вы посадили счастье собрались за столом друзья счастье счастье когда есть кого любить когда тебя любят когда можно заниматься любимым делом счастья не нужно ждать его нужно испытывать наталья солнцева натюрморт с серебряной вазой </t>
  </si>
  <si>
    <t>чтобы в наших руках оказался целый мир надо всего лишь перестать сжимать кулаки и раскрыть ладони</t>
  </si>
  <si>
    <t xml:space="preserve">теперь сядь и подумай кто был рядом с тобой все это время кто о тебе действительно заботился хватит искать любви у тех кому до фени твои проблемы пора учиться ценить людей не за то что тебе хотелось бы чтоб они делали а за то что они уже для тебя делают </t>
  </si>
  <si>
    <t>5 июн в 23:08</t>
  </si>
  <si>
    <t xml:space="preserve">как много боли жизнь приносит не исключая радость иногда но кажется порой оно того не стоит не стоит ли закрыть все навсегда показать полностью </t>
  </si>
  <si>
    <t xml:space="preserve"> сегодня день рождения у самого замечательного человека на свете моей жаннночке исполнилось 16лет показать полностью </t>
  </si>
  <si>
    <t>коротко о моем состоянии в конце дня</t>
  </si>
  <si>
    <t xml:space="preserve">я котик мур блять мур мур блять муррр сука мур мур муууурр </t>
  </si>
  <si>
    <t>5 июн в 20:08</t>
  </si>
  <si>
    <t>mood</t>
  </si>
  <si>
    <t>27 янв 2018</t>
  </si>
  <si>
    <t xml:space="preserve">если я и захочу отношений то только таких </t>
  </si>
  <si>
    <t>30 сен в 21:31</t>
  </si>
  <si>
    <t xml:space="preserve"> нужна будешь и из под земли достанет 1996</t>
  </si>
  <si>
    <t>прекрасны те глаза которые стараются видеть в людях одно только хорошее одри хепбёрн</t>
  </si>
  <si>
    <t xml:space="preserve">девушка должна быть домашней это принято с давних времен и это не выходит из моды девушка должна быть женственной должна содержать порядок в доме и сохранять уют покой и домашний очаг девушка должна оставаться верной быть покорной и преданной только одному избранному ею должна привлекать к себе добротой и согревать любимого теплотой и заботой она не должна курить пить гулять по ночам и ругаться матом она должна уважать себя быть не преступной и иметь чувства собственного достоинства только тогда она будет желанной и интересной только таких хочется добиваться связывать свою жизнь и иметь детей только с такими девушка должна преподнести себя так чтобы на неё смотрели как на свою будущую жену а не как на новую очередную сотую пассию девушки задумайтесь ваш пафос и стервозность вас не как не красит c </t>
  </si>
  <si>
    <t xml:space="preserve">будьте самими собой не стоит быть под копирку откройте инстаграм что происходит в 21 веке с вами девушки вы все становитесь одинаковыми где ваша индивидуальность тонны макияжа маленький носик без горбинки пухлые губы линзы длинные волосы зачем вы создаёте параметры и все так стараетесь поддержать их кто сказал что так красиво кто сказал что так надо красиво то что скроется в вас самих будьте одними такими сумейте показать вашу собственную ни на кого не похожую красоту вашу естественность индивидуальность ведь ты неповторима ты одна такая гордись этим а не меняй себя ради общества </t>
  </si>
  <si>
    <t>ты девушка ты должна быть идеальной и внутри и снаружи читай книги люби себя ведь ты для себя стараешься не для кого то а именно для себя не обращай внимание на некоторых людей живи для себя твоя жизнь ты должна дойти до конца никогда не сдавайся тебя полюбят такой какая ты есть работай над собой ведь ты девушка дочь будущая жена мама ты цветок для родителей ты должна раскрыть все свои лепестки улыбайся чаще ведь твоя улыбка для кого то целый мир просто будь проста не надо кому то завидовать ведь даже самый богатый человек плачет ты должна сама уметь жить и работать над собой знай если ты это читаешь значит ты правду хочешь начать новую жизнь с чистого листа поверь у тебя все получится верь ты только не ленись ведь за тебя никто не будет работать ты должна сама все сделать ты одна у себя никому не верь верь себе</t>
  </si>
  <si>
    <t xml:space="preserve">никогда не возвращайся в прошлое оно убивает твое драгоценное время истории не повторяются люди не меняются никогда никого не жди не стой на месте иди только вперед не оглядывайся люди которым ты нужен тебя догонят </t>
  </si>
  <si>
    <t>30 сен в 18:31</t>
  </si>
  <si>
    <t xml:space="preserve">все говорят понты понты нет это норма в алматы </t>
  </si>
  <si>
    <t>25 окт 2013</t>
  </si>
  <si>
    <t xml:space="preserve">шаг вперед и все получится на ошибках люди учатся </t>
  </si>
  <si>
    <t>1 мая 2016</t>
  </si>
  <si>
    <t xml:space="preserve">друзья рядом душа кайфуй </t>
  </si>
  <si>
    <t xml:space="preserve">у меня есть 3 желания чтобы родители были здоровы чтобы лето было 10 месяцев в году чтобы если любовь то только взаимная </t>
  </si>
  <si>
    <t xml:space="preserve">форсаж все части забирай на стену чтобы не потерять 1 форсаж 2001 2 двойной форсаж 2003 3 тройной форсаж 2006 4 форсаж 4 2009 5 форсаж 5 2011 6 форсаж 6 2013 7 форсаж 7 2015 </t>
  </si>
  <si>
    <t xml:space="preserve">мобильное приложение для занятий в тренажерном зале более 20 тренеров онлайн ведение до результата авторские программы упражнений и питания на массу и жиросжигание стань лучшей версией себя </t>
  </si>
  <si>
    <t>washington usa</t>
  </si>
  <si>
    <t>заберите меня в нью йорк</t>
  </si>
  <si>
    <t>кто по нации f3 cool pvlnkoo</t>
  </si>
  <si>
    <t>26 мая 2018</t>
  </si>
  <si>
    <t>ты откуда f3 cool pvlnkoo</t>
  </si>
  <si>
    <t>с кем бы тебе хотелось пойти на свидание f3 cool pvlnkoo</t>
  </si>
  <si>
    <t>можешь по подробнее объяснить от куда ребёночек я новенькая f3 cool pvlnkoo</t>
  </si>
  <si>
    <t>давай встретимся жан f3 cool pvlnkoo</t>
  </si>
  <si>
    <t>последнее фото с галереи f3 cool pvlnkoo</t>
  </si>
  <si>
    <t>ты помнишь меня f3 cool pvlnkoo</t>
  </si>
  <si>
    <t>расскажи про свой самый ужасный поступок f3 cool pvlnkoo</t>
  </si>
  <si>
    <t>есть девушка f3 cool pvlnkoo</t>
  </si>
  <si>
    <t xml:space="preserve">не нәрсе жоспарласаңда ауызыңнан алла бұйыртса құдай қаласа ин ша аллах деген сөзді тастама өйткені адамның емес алланың қалауы болады </t>
  </si>
  <si>
    <t xml:space="preserve">тот кто по настоящему тебя любит он видит какой разбитой ты можешь быть как у тебя часто меняется настроение как тяжело с тобой находить общий язык но всё равно хочет чтобы ты присутствовала в его жизни </t>
  </si>
  <si>
    <t>17 авг в 19:00</t>
  </si>
  <si>
    <t xml:space="preserve">сууууумaсшедшаяяяяя те кто хорошо мeня знают уже привыкли а вот остальных ждeт сюрприз </t>
  </si>
  <si>
    <t xml:space="preserve">если вы будете заботиться о ней она никогда не посмотрит в другую сторону будет отдавать себя до конца дней будьте ее поддержкой и опорой будьте тем без кого она не сможет представить свою дальнейшую жизнь научитесь всегда быть спокойным по отношению к ней умейте выслушать ее не перебивая если она с кем то вступает в спор то всегда поддержите в этом споре ее даже тогда когда она не права показать полностью </t>
  </si>
  <si>
    <t>умереть за любовь не сложно сложно найти любовь за которую стоит умереть фредерик бегбедер</t>
  </si>
  <si>
    <t xml:space="preserve"> научитесь отпускать счастье найдёт обратно дорогу </t>
  </si>
  <si>
    <t xml:space="preserve"> и ктo тeбя yчит вcяким глyпocтям а зачeм yчить у мeня с дeтcтвa тaлaнтищe </t>
  </si>
  <si>
    <t xml:space="preserve">главное в жизни найти человека которого будешь бесить всю оставшуюся жизнь </t>
  </si>
  <si>
    <t xml:space="preserve">когда на тебя восхищенно смотрят мужчины это приятно но когда с завистью смотрят женщины ты понимаешь жизнь удалась </t>
  </si>
  <si>
    <t xml:space="preserve">эх хорошо всё таки в детстве проснулся улыбнулся повернулся и снова заснул </t>
  </si>
  <si>
    <t xml:space="preserve">разница 11 лет </t>
  </si>
  <si>
    <t>16 сен в 10:40</t>
  </si>
  <si>
    <t xml:space="preserve">я ничего не жду что суждено то придет на все воля аллаhа </t>
  </si>
  <si>
    <t>можно смотреть вечно</t>
  </si>
  <si>
    <t xml:space="preserve"> что бы ты сказал если увидел лучшую женщину в мире я так рад тебя видеть мам </t>
  </si>
  <si>
    <t>берегите братья братьев</t>
  </si>
  <si>
    <t xml:space="preserve">моя мама научила меня всему вот только не научила как жить без нее </t>
  </si>
  <si>
    <t>16 сен в 7:40</t>
  </si>
  <si>
    <t xml:space="preserve">я этого хочу значит это будет </t>
  </si>
  <si>
    <t>19 мая 2015</t>
  </si>
  <si>
    <t>20 мая 2015</t>
  </si>
  <si>
    <t xml:space="preserve">ум великий манипулятoр любaя ситуaция кoтopую ум не кoнтpoлиpует кaжетcя ему oпacной </t>
  </si>
  <si>
    <t>4 фев 2018</t>
  </si>
  <si>
    <t xml:space="preserve">как выглядят знаки зодиака в забавных бабках </t>
  </si>
  <si>
    <t xml:space="preserve">это интересно происхождение крылатых выражений </t>
  </si>
  <si>
    <t xml:space="preserve">учебa длиною в жизнь психология и философия </t>
  </si>
  <si>
    <t>10 вредных мифов о еде из за которых мы проигрываем бой с лишними килограммами</t>
  </si>
  <si>
    <t xml:space="preserve">какая интересная таблица чей рост совпал с твоим </t>
  </si>
  <si>
    <t xml:space="preserve">писатель помог школьнице с сочинением по своему рассказу ей поставили тройку потому что автор не то имел в виду </t>
  </si>
  <si>
    <t>настоящая любовь</t>
  </si>
  <si>
    <t>23 авг в 7:54</t>
  </si>
  <si>
    <t>пpeданность</t>
  </si>
  <si>
    <t xml:space="preserve">северус был с юных лет влюблен в лили влюблен безответно однажды он подслушал часть пророчества сивиллы трелони о том что родится человек который сможет победить тёмного лорда он рассказал об этом волан де морту а тот решил что речь идёт о сыне джеймса и лили поттеров снегг просил тёмного лорда не убивать лили но безуспешно показать полностью </t>
  </si>
  <si>
    <t>бедные адамы</t>
  </si>
  <si>
    <t>caмая гpyстная кapтинкa чтo я видeл зa последнeе вpeмя</t>
  </si>
  <si>
    <t xml:space="preserve">лучший совет в моей жизни я получил его от женщины художника намного старше меня мне тогда было двадцать с чем то я жаловался ей на то что не успеваю заниматься творчеством у меня три работы жизнь жуть как сложна я живу с кучей соседей у меня масса дел я хочу спокойно писать и чтобы меня не отвлекали но времени вечно не хватает она выслушала меня помолчала и спросила показать полностью </t>
  </si>
  <si>
    <t>23 авг в 10:54</t>
  </si>
  <si>
    <t xml:space="preserve">лучший момент за весь день </t>
  </si>
  <si>
    <t xml:space="preserve">каждый видит каким ты кажешься но мало кто чувствует какой ты есть </t>
  </si>
  <si>
    <t>12 апр 2018</t>
  </si>
  <si>
    <t xml:space="preserve"> за несколько дней до класико с реалом роналдиньо ночью позвонил мне и сказал андрес я знаю что сейчас 3 часа ночи однако должен кое в чем признаться летом я покидаю барселону мой брат уже договорился с реалом это такие невероятные деньги что я не могу отказаться ты молод ты можешь понять но пожалуйста никому в команде и клубе не рассказывай об этом не предавай меня я верю тебе больше чем кому либо еще спокойной ночи андрес на следующий день на тренировке была странная атмосфера все были тихими и приветствовали роналдиньо так как никогда раньше в день матча с реалом в раздевалке сантьяго бернабеу роналдиньо рассказал нам обо всем он сказал ребята сегодня очень важная игра а соперник силен но за эти дни я понял что мы одна семья той ночью я звонил каждому из вас и сказал что собираюсь уйти в июне но никто из вас не рассказал об этом и тогда я понял что мы готовы страдать молча но не предавать друг друга я останусь в барселоне надолго теперь давайте выйдем на поле чтобы преподать урок игрокам реала </t>
  </si>
  <si>
    <t>28 сен в 0:06</t>
  </si>
  <si>
    <t xml:space="preserve">twitter ливерпуля lfctv юрген клопп у меня в телефоне только одно селфи я сделал его с месси к слову криштиану тоже находился в той комнате </t>
  </si>
  <si>
    <t>когда спешишь домой чтобы посмотреть лигу чемпионов</t>
  </si>
  <si>
    <t xml:space="preserve"> команда отправилась в лондон </t>
  </si>
  <si>
    <t xml:space="preserve">марк андре тер штеген я ожидал от своей игры большего на поле увы показал совсем не то мы все люди поэтому я прошу всех не отчаиваться и продолжать работать все что сейчас важно это следующий матч мы должны оставаться едиными и не сдаваться покажем это в среду </t>
  </si>
  <si>
    <t xml:space="preserve">made in la masia </t>
  </si>
  <si>
    <t xml:space="preserve">paй интpoвepтa </t>
  </si>
  <si>
    <t xml:space="preserve">мы хотели сделать крутой пост с мбаппе но он убежал и отсюда </t>
  </si>
  <si>
    <t xml:space="preserve">футбол объединяет </t>
  </si>
  <si>
    <t xml:space="preserve">я всегда чувствую себя счастливым ты знаешь почему потому что я ничего ни от кого не жду ожидания всегда боль жизнь коротка так что люби свою жизнь будь счастлив и улыбайся перед тем как говорить слушай прежде чем писать думай перед тем как тратить деньги заработай перед тем как молиться прощай перед тем как делать больно почувствуй перед тем как ненавидеть люби перед тем как умереть живи </t>
  </si>
  <si>
    <t>10 сен 2017</t>
  </si>
  <si>
    <t xml:space="preserve"> 21 спасибо за всё аллах спасибо за всё мама папа я всем сердцем люблю и ценю всех своих близких огромное спасибо всем кто рядом был есть и будет я безумно рада жизни что мне удалось быть частью вашей жизни </t>
  </si>
  <si>
    <t xml:space="preserve"> 2</t>
  </si>
  <si>
    <t>24 янв в 19:43</t>
  </si>
  <si>
    <t>l</t>
  </si>
  <si>
    <t xml:space="preserve">tohoku university </t>
  </si>
  <si>
    <t>24 янв в 16:43</t>
  </si>
  <si>
    <t xml:space="preserve">отличные книги для творческих личностей </t>
  </si>
  <si>
    <t>20 мая в 11:55</t>
  </si>
  <si>
    <t xml:space="preserve">10 жестких надо которые приведут к успеху </t>
  </si>
  <si>
    <t xml:space="preserve">соңғы шыққан әндер олендерді жуктеу https vk com app5898182 95911836 s 315364 forc </t>
  </si>
  <si>
    <t>оcнoвныe пpaвилa дpecc кoдa</t>
  </si>
  <si>
    <t xml:space="preserve">движовая клубная тема олендерді жуктеу https vk com app5898182 95911836 s 315364 forc </t>
  </si>
  <si>
    <t>борис крупник как открыть интернет магазин цикл видео про создание интернет магазина часть 1 как начинать часть 2 конверсия часть 3 доверие к сайту часть 4 функциональность сайта часть 5 повторные продажи часть 6 seo оптимизация часть 7 выводы</t>
  </si>
  <si>
    <t xml:space="preserve">сервисы для предпринимателя давайте рассмотрим сервисы для предпринимателя которые помогают немного разгрузить своё сознание для генерации новых идей ведь чем яснее ваш ум тем эффективнее вы будете работать над развитием бизнеса поделитесь сервисами для предпринимателя в своей социальной сети помогая другим вы помогаете себе 1 keepass программа для хранения и управления паролями показать полностью </t>
  </si>
  <si>
    <t>cлoвa кoтoрых нaм инoгдa не хвaтaeт</t>
  </si>
  <si>
    <t>удивитeльно но</t>
  </si>
  <si>
    <t>27 мар в 18:40</t>
  </si>
  <si>
    <t>конкурс разыгрываем 3 билета на концерт vip фото с группой fan и танцпол условия розыгрыша 1 сделай репост этой записи себе на стену 2 вступи в пм алма ата и в солдаут 3 подпишись на рассылку своего города vk cc 8tem1z результат розыгрыша будет известен 17 апреля с помощью программы рандомайзер билеты пм солдаут рф</t>
  </si>
  <si>
    <t>no smoking</t>
  </si>
  <si>
    <t>tima nurgaliev</t>
  </si>
  <si>
    <t>27 мар в 15:40</t>
  </si>
  <si>
    <t xml:space="preserve"> 2018 bmwalmaty</t>
  </si>
  <si>
    <t>15 сен в 23:35</t>
  </si>
  <si>
    <t xml:space="preserve">850 слов на английском языке выучив которые вы будете свободно говорить в hd качестве </t>
  </si>
  <si>
    <t>400 слов которые покрывают 75 всех английских текстов</t>
  </si>
  <si>
    <t>15 сен в 20:35</t>
  </si>
  <si>
    <t>все моменты рядом с тобой я называю счастьем каrа sеvdа</t>
  </si>
  <si>
    <t>7 сен в 2:08</t>
  </si>
  <si>
    <t xml:space="preserve">и ты все ещё считаешь минуты до встречи со мной </t>
  </si>
  <si>
    <t xml:space="preserve">можно бесконечно смотреть </t>
  </si>
  <si>
    <t xml:space="preserve"> если суждено значит еще встретимся ну а пока прощай </t>
  </si>
  <si>
    <t xml:space="preserve">я никoмy нe вepю в cepдцe xoлoднo кaк в apктикe </t>
  </si>
  <si>
    <t xml:space="preserve">никогда не обращай внимания на сплетни о себе то что обезьяны научились разговаривать еще не значит что их нужно слушать </t>
  </si>
  <si>
    <t xml:space="preserve">пpeкpacнa гopдa и кpacивa taкиx вeдь нe любят taкиx нeнaвидят </t>
  </si>
  <si>
    <t xml:space="preserve"> вчepa я пoчyвcтвoвaлa чтo ты пoлюбил мeня кaк ты прикасался иначе чем обычно нeт я прикaсaлся к тeбe как всегда я давно тебя полюбил а вчера ты почувствовала как полюбила меня </t>
  </si>
  <si>
    <t xml:space="preserve">девочка на моем фоне ты просто потeряешься </t>
  </si>
  <si>
    <t>7 сен в 5:08</t>
  </si>
  <si>
    <t xml:space="preserve">ошибки это знаки препинания жизни без которых как и в тексте не будет смысла </t>
  </si>
  <si>
    <t>3 июн 2015</t>
  </si>
  <si>
    <t xml:space="preserve">любить не сложно сложно найти человека которому это и правда нужно </t>
  </si>
  <si>
    <t xml:space="preserve">самые важные люди в жизни они в сердце </t>
  </si>
  <si>
    <t xml:space="preserve"> всё будет но не сразу не верьте в эту лажу ебашьте всё и сразу p s ждать последнее дело c </t>
  </si>
  <si>
    <t>15 окт 2016</t>
  </si>
  <si>
    <t xml:space="preserve">разве нет в истории 15 летних мужчин и 30 летних трусов разве не было умных детей и глупых взрослых cмотрите на характер нрав и поступки </t>
  </si>
  <si>
    <t xml:space="preserve">с женой разумной чей нрав не злобен бедняк царю становится подобен </t>
  </si>
  <si>
    <t>7 миллиардов людей 14 миллиардов лиц</t>
  </si>
  <si>
    <t xml:space="preserve">хочу тебя и mercedes шучу не тебя </t>
  </si>
  <si>
    <t xml:space="preserve">возможно </t>
  </si>
  <si>
    <t>24 июл в 23:38</t>
  </si>
  <si>
    <t xml:space="preserve"> помнишь старый мультик про койота который гонялся за птичкой там койот несётся по вершине хребта добегает до обрыва и ещё некоторое время продолжает бежать а потом вдруг смотрит вниз и обнаруживает что бежит по воздуху ну знаешь говорит он мне всегда было интересно что было бы не посмотри он вниз оставался бы воздух всё таким же твердым пока он не добежит до противоположного края я думаю оставался бы и ещё я думаю что со всеми нами происходит то же самое мы устремляемся вперёд через обрыв не сводя глаз с тех вещей которые имеют значение но потом нечто какие то страхи неуверенность в себе вынуждает нас посмотреть вниз и тогда мы понимаем что бежим по воздуху нас охватывает паника и мы разворачиваемся и сломя голову несёмся назад а если бы не смотрели вниз то просто перебежали бы на другую сторону туда где находится то что имеет значение джонатан троппер книга джо </t>
  </si>
  <si>
    <t>наконец то прощай школьная жизнь здравствуйте студенческие годы</t>
  </si>
  <si>
    <t>иди ко мне обниму ℒℴνℯℒℴνℯ</t>
  </si>
  <si>
    <t>3 ноя в 7:06</t>
  </si>
  <si>
    <t xml:space="preserve">қызға қол көтерген жігіттен жақсылық күтудің керегі жоқ </t>
  </si>
  <si>
    <t>my princess is the most beautiful ℒℴνℯℒℴνℯ</t>
  </si>
  <si>
    <t xml:space="preserve">жизнь это просто комедия </t>
  </si>
  <si>
    <t xml:space="preserve">оған қолым жетпей жүр деп көңіліңді тусірме сендей жанға да қолы жетпей жүрген қаншама адамдар бар </t>
  </si>
  <si>
    <t xml:space="preserve"> жаным тезірек үйленейік негеее жәәәй ата анам немере сүйсін</t>
  </si>
  <si>
    <t>3 ноя в 10:06</t>
  </si>
  <si>
    <t xml:space="preserve">такой один мне похожее я </t>
  </si>
  <si>
    <t>2 авг в 13:50</t>
  </si>
  <si>
    <t xml:space="preserve">семья это счастье которое доступно абсолютно всем не каждый станет директором завода или института или хозяином универмага на всех универмагов не хватит но каждый человек может стать хорошим семьянином который будет жить купаясь в любви своей жены своих детей и своих внуков и вот эта простая мысль которая лежит на поверхности может придать человеку смысл его жизни </t>
  </si>
  <si>
    <t>я всегда буду один против всех многие говорят один в поле не воин а с верой в душе я не один шухрат насыров</t>
  </si>
  <si>
    <t xml:space="preserve">неслучайно в жизни происходят такие ситуации в которых ты начинаешь видеть истинное отношение людей к тебе </t>
  </si>
  <si>
    <t xml:space="preserve">только один человек из тысячи людей станет тебе ближе брата и дома стоит искать его до скончания времен чтобы он не достался другому девятьсот девяносто девять других увидят в тебе то что видит весь свет а тысячный не откажет в объятиях своих даже когда целый мир говорит тебе нет он с тобой если прав ты и если не прав надо или не надо встанет на защиту у всех на глазах только чтоб ты не падал девятьсот девяносто девять бросят тебя не стерпев насмешек и злости а тысячный бесконечно любя будет рядом </t>
  </si>
  <si>
    <t xml:space="preserve">вот и наступил тот момент когда мне стало хорошо от тех кто когда то был мне дорог с вами хорошо а без вас еще лучше </t>
  </si>
  <si>
    <t xml:space="preserve">когда у тебя есть v12 ты перестаешь доказывать своё превосходство на светофорах ты просто знаешь это когда все получается ты перестаешь хвастаться когда ты сильный ты становишься спокойнее и не лезешь в драку когда любишь по настоящему то перестаешь кричать об этом человек становится самодостаточным лишь тогда когда он уверен в себе и знает на что способен сам а не заставляет других поверит в это </t>
  </si>
  <si>
    <t xml:space="preserve">тем кому ты рассказываешь за меня говорят мне за тебя </t>
  </si>
  <si>
    <t xml:space="preserve">не важно из какой семьи девушка не важно из богатой или бедной важно воспитание важно то какую семью можно построить с ней жена за меня горой не встанет но и друзья мне детей не родят дорожу любовью и дружбой </t>
  </si>
  <si>
    <t xml:space="preserve">на вечно </t>
  </si>
  <si>
    <t>5 сен 2018</t>
  </si>
  <si>
    <t xml:space="preserve">порвут любого 3 брата услышав от них мата </t>
  </si>
  <si>
    <t>чарын</t>
  </si>
  <si>
    <t>tough guys</t>
  </si>
  <si>
    <t>almaty band</t>
  </si>
  <si>
    <t xml:space="preserve">радость за радость </t>
  </si>
  <si>
    <t>не имей 100 имей 100друзей</t>
  </si>
  <si>
    <t xml:space="preserve">к чему вся ваша красота когда в душе вы твари а в сердце вашем пустота нет чувств и нет морали </t>
  </si>
  <si>
    <t>27 июн в 18:44</t>
  </si>
  <si>
    <t xml:space="preserve">у вас бывает такое чувство поговорить не с кем у меня такое чувство уже полгода </t>
  </si>
  <si>
    <t>27 июн в 21:44</t>
  </si>
  <si>
    <t xml:space="preserve">казахстан это </t>
  </si>
  <si>
    <t>26 дек 2015</t>
  </si>
  <si>
    <t xml:space="preserve">у бенджамина франклина был план достижения морального совершенства за 13 недель каждую неделю он совершенствовался в одной из добродетелей в нынешнее время этот план наиболее актуален и недостижим поэтому попробовать стоит каждому 1 воздержность не ешь до отупения не пей до опьянения 2 молчаливость говори лишь то что может послужить на пользу другим или тебе самом показать полностью </t>
  </si>
  <si>
    <t>31 окт в 12:57</t>
  </si>
  <si>
    <t xml:space="preserve">эти фразы мотивируют 1 начинай свой день с благодарности за все что у тебя есть 2 рано вставай 5 6 утра 3 пей много воды 1 5 3 литра в день показать полностью </t>
  </si>
  <si>
    <t>10 видов государств будущего</t>
  </si>
  <si>
    <t xml:space="preserve">жuзнь и nрuключенuя мuшкu яnончukа 2011 16 все серии жанр криминал драма мелодрама мuшка яnонец не просто обычный налетчик с одесским колоритом стать королем воров держать в страхе весь город и одновременно быть народным любимцем мог только человек неординарный его популярность колоссальна в нем видят робин гуда который радеет за народ он утверждает свой кодекс налетчика бедняков не грабить не трогать врачей юристов артистов </t>
  </si>
  <si>
    <t xml:space="preserve"> пророк мухаммад ﷺ сказал мусульманин это тот от языка и от руки которого нет вреда другим людям бухари </t>
  </si>
  <si>
    <t xml:space="preserve">қазақтың тұңғыштары xv xx ғ ғ бірінші хан керей хан болатұлы 1465 1473 показать полностью </t>
  </si>
  <si>
    <t xml:space="preserve"> я могу идти в размены боксировать на разной дистанции действовать первым или вторым номером я могу найти стиль для победы над любым противником floyd mayweather</t>
  </si>
  <si>
    <t>31 окт в 9:57</t>
  </si>
  <si>
    <t xml:space="preserve"> цените время </t>
  </si>
  <si>
    <t>я не нравлюсь многим лишь по одной причине у меня есть свое мнение</t>
  </si>
  <si>
    <t>13 окт в 13:26</t>
  </si>
  <si>
    <t xml:space="preserve">когда женщина теряет стыд мужчина теряет к ней уважение </t>
  </si>
  <si>
    <t xml:space="preserve"> дұшпанға дұшпан досқа доспын ренжімеңдер осындай тәрбиемен өстім </t>
  </si>
  <si>
    <t xml:space="preserve">бесит когда говорят забей найдешь лучше да не нужен мне лучше я этого хочу с его идиотским характером именно его и не надо мне лучше </t>
  </si>
  <si>
    <t xml:space="preserve">намаз бастауды жеңілдететін әдістер намаз бастайын десеңіз әртүрлі күмәнді ойлар жаныңызды жегідей жеп ойыңызды мазалап жүр ме онда санаңыздағы күдікті сейілту үшін мына бір кеңестерді оқып көріңіз 1 бейнамаздан кей намаз жаман показать полностью </t>
  </si>
  <si>
    <t>альхамдулиллә мұсылманбыз дін ислам діңгерім сөзін жазған мұхамеджан тазабеков</t>
  </si>
  <si>
    <t>13 окт в 16:26</t>
  </si>
  <si>
    <t xml:space="preserve">мне проще общаться с человеком наедине потому что только наедине он становится человеком </t>
  </si>
  <si>
    <t>15 мар 2015</t>
  </si>
  <si>
    <t>дешевле и лучше air pods такое возможно https youtu be egojmbgw8i</t>
  </si>
  <si>
    <t>единственно что не вернется это молодость и возможность попутешествовать по белому свету морис дрюон</t>
  </si>
  <si>
    <t xml:space="preserve"> надеюсь память о вас не умрёт </t>
  </si>
  <si>
    <t xml:space="preserve">дождались новый альбом thirty seconds to mars america </t>
  </si>
  <si>
    <t xml:space="preserve">когда пытаешься сделать как лучше </t>
  </si>
  <si>
    <t xml:space="preserve">легендарные песни великих gorillaz пропитанные призрачной тоской и ностальгией </t>
  </si>
  <si>
    <t xml:space="preserve"> 451 градус по фаренгейту </t>
  </si>
  <si>
    <t xml:space="preserve">и это ваш король </t>
  </si>
  <si>
    <t xml:space="preserve">қолдағы бар алтынның қадірін жоғалтқанда білесін </t>
  </si>
  <si>
    <t>28 мар 2018</t>
  </si>
  <si>
    <t>человеку душу открываешь а он пишет мм</t>
  </si>
  <si>
    <t xml:space="preserve">я вчера вызвала такси и за мной приехал человек который поразил меня до глубины души поразил настолько что я второй день всем о нем рассказываю сажусь в машину водитель улыбается я тоже но в телефоне занимаюсь какими то вопросами по работе показать полностью </t>
  </si>
  <si>
    <t xml:space="preserve">спулае мулае </t>
  </si>
  <si>
    <t xml:space="preserve">вставайте бегите из дома прочь оставьте свой сон у порога сегодня такая же звездная ночь как когда то была у ван гога </t>
  </si>
  <si>
    <t>29 янв в 2:39</t>
  </si>
  <si>
    <t xml:space="preserve"> photo theastro добрый вечер я водолей </t>
  </si>
  <si>
    <t xml:space="preserve"> ты моя я хочу быть твоей </t>
  </si>
  <si>
    <t>28 янв в 23:39</t>
  </si>
  <si>
    <t xml:space="preserve">жiгiттiн 2 қызы болады 1 суйетiн қызы 2 ұнататын қызы </t>
  </si>
  <si>
    <t>22 апр 2017</t>
  </si>
  <si>
    <t xml:space="preserve">ең жақсы жол туған үйіңе алып баратын жол </t>
  </si>
  <si>
    <t xml:space="preserve">туган кунин кутты болсын бауырым аман есен оинап кулип журе бер </t>
  </si>
  <si>
    <t xml:space="preserve">родной туылга кунинмен </t>
  </si>
  <si>
    <t>туылган кунинмен бакытты бол ауырма</t>
  </si>
  <si>
    <t>туған күніңмен</t>
  </si>
  <si>
    <t xml:space="preserve">ассалаумагалейкум радной туган кунынмен омирдегы бар жаксылыкты тылеймын </t>
  </si>
  <si>
    <t xml:space="preserve">ассалаумағалейкум бауырым туған күнің құтты болсын радной бақытты бол саған өмірдегі бар жақсылықты тілеймін </t>
  </si>
  <si>
    <t>туган куніңмен жасың ұзақ аспаның ашық болсын бақытты бол</t>
  </si>
  <si>
    <t xml:space="preserve">оооо брат туган кунинмееен жасын узак болсын ортамызда кулип ойнап журе бер bakytty boool класстасын bota </t>
  </si>
  <si>
    <t xml:space="preserve"> албан ата мекені орман тоғай жасыл кілем жерімді айт биік таулар таза ауасын көлімді айт таңбалы тас қайыңды мен көлсайды показать полностью көргің келсе беу достарым келіп қайт қонақжайғой біз жақтағы қауымдар тіршілігі қайнап тұрған бауырлар хантәңірдің етегінде кең жатқан мұқаң туған қарасаздай ауыл бар жақсыларда болатындай екі есім екіашама қыдырып қайт көкешім шырғанақты шыбышыны мекен тұт талды асып бөлексазға кетесің шәлкөде мен таласымда күтіп тұр тезірек жет таба білсең төтесін кеген деген асыл жермен өтесің қарап қояды анау жақтан текесім ұзынбұлақ жылысайым ескі өлең мылтығындай әкешімнің қос берен шарынымдай жер жоқ сірә ғаламда тең келмейтін өр тұлғамнан ештеңем жарығымды жоғалтпаған бестөбем нарынқолым ақсай жерім жәннәтім даналарым туған жерім даңқты атың қақпағыммен сарыжазым бір туар батырлардай делебесі қозатын кең серпиді тау ішінде қос қыран кеңсуменен жайдақбұлақ қанатын тоғызбұлақ жалаңашым өскен жер нүсіпбеков кіндігімді кескен жер қарабұлақ саты менің байлығым күрметім бақытымсың тек сендер алтын бесік көлбастауым жұмағым жанға нұрын бар шуағын төккен жер балалықты құшағында өпкен жер алғабасым жіңішкем де жақұтым осыларғой осыларғой бақытым өсербайдай торайғырдай кең тұрған ұлы жүзден бізге қалған сарқыт мың ағанасым астық бидай бар құтым жырға қосып әнге қосып кетемін райымбектей батырлардың мекенін адик </t>
  </si>
  <si>
    <t>сіз деп сөйлейтін қыздарға бас кетедіғо</t>
  </si>
  <si>
    <t>таулары кеген жақтың биік дейді тауында жүрген аңды киік дейді сол тауға қарап өскен балдырғандар таулардан төмен қарап иікпейді показать полностью ой емес өрге қарай ұмтылғандар тариxты батырларға толтырғандар еңселі ала таудай адамдармен ол жақты мекен етті өр албандар баласы ала таудың ол адамдар көргенде уа сұлулар таңқалмаңдар көркіне қарап тұрып кесіп пішпей жүрегін жігіттердің ұғыныңдар қ абенов</t>
  </si>
  <si>
    <t xml:space="preserve">кайда журсенде аман болшы показать полностью ананды жаксы корсен стенана ала кет </t>
  </si>
  <si>
    <t xml:space="preserve"> не сравнивайте меня ни с кем меня никто не сможет повторить </t>
  </si>
  <si>
    <t>10 мая 2018</t>
  </si>
  <si>
    <t xml:space="preserve">я это я и не надо меня сравнивать с другими людьми </t>
  </si>
  <si>
    <t xml:space="preserve"> я не стремлюсь нравиться людям тем кому надо я уже нравлюсь </t>
  </si>
  <si>
    <t xml:space="preserve">день прошёл число сменилось ничего не изменилось </t>
  </si>
  <si>
    <t xml:space="preserve"> бауырларым аман болсын </t>
  </si>
  <si>
    <t xml:space="preserve"> как вы ко мне так и я к вам все просто </t>
  </si>
  <si>
    <t xml:space="preserve"> правильно говорят чем добрее душа тем сложнее судьба </t>
  </si>
  <si>
    <t xml:space="preserve">live now </t>
  </si>
  <si>
    <t>15 ноя в 21:31</t>
  </si>
  <si>
    <t xml:space="preserve">раз люди кончают самоубийством значит существует нечто что хуже чем смерть поэтому то и пробирает до костей когда читаешь о самоубийстве страшен не тощий труп болтающийся на оконной решетке а то что происходило в сердце за мгновение до этого </t>
  </si>
  <si>
    <t>перед смертью главное с вк выйти</t>
  </si>
  <si>
    <t xml:space="preserve">что прикажете делать с человеком который наделал всяких мерзостей а потом рыдает антон чехов из записных книжек 1891 1904 </t>
  </si>
  <si>
    <t>i m fully stacked diamonds</t>
  </si>
  <si>
    <t>похуй на всё</t>
  </si>
  <si>
    <t xml:space="preserve">i don t wanna waste my time </t>
  </si>
  <si>
    <t>сегодня в 0:31</t>
  </si>
  <si>
    <t xml:space="preserve">я найду повод засмеяться даже когда мне будет плохо </t>
  </si>
  <si>
    <t>11 июл 2018</t>
  </si>
  <si>
    <t xml:space="preserve">только не любя можно отпустить только видя смерть научиться жить только потеряв мы начнём ценить только опоздав учимся спешить </t>
  </si>
  <si>
    <t xml:space="preserve"> завтрашний день заебал уже сегодня </t>
  </si>
  <si>
    <t>отдохнуть бы от всего</t>
  </si>
  <si>
    <t xml:space="preserve">люби мeня kak poзa вoдy a я тeбя kak вop cвoбoдy </t>
  </si>
  <si>
    <t>я позвонил ей спустя 5 лет</t>
  </si>
  <si>
    <t xml:space="preserve">только он знал сколько в ней разных оттенков только он знал что она сумасшедшая больная чокнутая дурная но способная любить отдаваясь полностью только он знал какими могут быть ее руки только он знал эти по настоящему счастливые глаза которые могли хохотать без умолку а потом могли без остановки плакать и все это за десять минут да она была такая он никогда не знал чего от неё ожидать но был безмерно счастлив потому что так и не смог её разгадать только было непонятно кто кого больше ранил и зацепил она могла говорить о таких откровенных вещах а потом через три минуты просто исчезнуть если её не хотели видеть сумасшедшая дурная он ненавидел ее ненавидел и любил одновременно она сломала его сделав счастливым она одна убила всех его женщин </t>
  </si>
  <si>
    <t xml:space="preserve"> aнглийcкaя грaммaтикa oчeнь кpaткo</t>
  </si>
  <si>
    <t>сегодня в 0:12</t>
  </si>
  <si>
    <t xml:space="preserve"> отличные фильмы на английском языке с субтитрами для вечернего просмотра </t>
  </si>
  <si>
    <t xml:space="preserve"> мультики на английском языке поделитесь с друзьями </t>
  </si>
  <si>
    <t>учим английский по фильмам</t>
  </si>
  <si>
    <t xml:space="preserve"> pассказы на английсkoм</t>
  </si>
  <si>
    <t xml:space="preserve">12 крутых секретов чтобы выучить любой иностранный язык </t>
  </si>
  <si>
    <t xml:space="preserve">аудиокнига на английckoм языке harry potter and the philosopher s stone </t>
  </si>
  <si>
    <t xml:space="preserve">мотивация для всех студентов и учеников </t>
  </si>
  <si>
    <t xml:space="preserve">220 ielts speaking topics очень полезное пособие для подготовки к ielts аудио </t>
  </si>
  <si>
    <t>51 минуту назад</t>
  </si>
  <si>
    <t xml:space="preserve">грамматика сборник упражнений голицынский ю б </t>
  </si>
  <si>
    <t xml:space="preserve">ул каблукова проспект аль фараби </t>
  </si>
  <si>
    <t>4 фев 2016</t>
  </si>
  <si>
    <t>bigbro</t>
  </si>
  <si>
    <t xml:space="preserve">о счастливчик </t>
  </si>
  <si>
    <t xml:space="preserve">максимальный репост пожалуйста </t>
  </si>
  <si>
    <t xml:space="preserve">пocлeднee иcпытaниe 2019 hobиhka жaнp дpaмa бoeвик ha cцeнe гдe дoлжнa былa пpoйтu пpeмьepa мюзuклa paзыгpaлacь дpaмa людu шлu нa пpaзднuк вeceлый яpкuй a oкaзaлucь лuцoм к лuцy co cмepтью oнu cтaвшue зaлoжнuкaмu cyмeвшue пpoйтu cтpaшнoe ucпытaнue coxpaнuв чeлoвeчecкoe дocтouнcтвo u мyжecтвo oбычныe людu cтaвшue гepoямu </t>
  </si>
  <si>
    <t>27 сен в 22:18</t>
  </si>
  <si>
    <t xml:space="preserve">мужчина никогдa нe отпустит ту которaя eму дорогa и никогдa нe дaст eй уйти остaльноe пустыe словa </t>
  </si>
  <si>
    <t>27 сен в 19:18</t>
  </si>
  <si>
    <t>универсиада 2017</t>
  </si>
  <si>
    <t>19 янв 2017</t>
  </si>
  <si>
    <t xml:space="preserve">тәуелсіздікке 25 жыл </t>
  </si>
  <si>
    <t>с днюхой</t>
  </si>
  <si>
    <t xml:space="preserve">чтобы ни случилось улыбайся людей это бесит </t>
  </si>
  <si>
    <t xml:space="preserve">ты будешь мной гордиться папа </t>
  </si>
  <si>
    <t>всем спасибо</t>
  </si>
  <si>
    <t>22 июл 2016</t>
  </si>
  <si>
    <t xml:space="preserve">домашняя пицца ингредиенты для теста показать полностью </t>
  </si>
  <si>
    <t>все все закончилось</t>
  </si>
  <si>
    <t xml:space="preserve">осень </t>
  </si>
  <si>
    <t xml:space="preserve">арапа және тәруия күндері сұрақ құрбан айттың алдындағы күндердің дінімізде қандай маңыздылығы бар жауап құрбан айттан бір күн бұрынғы күн арапа күні ал оның алдындағы күн тәруия күні деп аталады бұл күндердің қасиеті жайында мәліметтер төменде показать полностью </t>
  </si>
  <si>
    <t>19 июн 2017</t>
  </si>
  <si>
    <t xml:space="preserve">девы в мужчинах ценят одно важное качество называется не смотря ни на что мужчины с таким качеством позвонят не смотря ни на что придут не смотря ни на что разыщут помогут поддержат будут рядом у таких мужчин свой особый жизненный стержень </t>
  </si>
  <si>
    <t xml:space="preserve">я девушка у которой мертвые глаза фальшивая улыбка и бесчисленные шрамы </t>
  </si>
  <si>
    <t>как я дождалась своего счастья все началось с того что я перестала ждать м райт</t>
  </si>
  <si>
    <t xml:space="preserve">в жизни как под дождём наступает момент когда уже просто всё равно </t>
  </si>
  <si>
    <t xml:space="preserve">эти облака фиолетовая вата </t>
  </si>
  <si>
    <t>mood de</t>
  </si>
  <si>
    <t>8 мая в 22:56</t>
  </si>
  <si>
    <t xml:space="preserve"> а сегодня что a сегодня сентябрь это самое быcтpое лето котоpое я знaл </t>
  </si>
  <si>
    <t xml:space="preserve">а я люблю гpозу меня так зaвораживает мрaчное небо с огромными чeрными клубами туч и ослeпительными вспышками молний </t>
  </si>
  <si>
    <t xml:space="preserve">вечное сияние июньских закатов </t>
  </si>
  <si>
    <t xml:space="preserve">никаких потерь просто наступает время время разложить эту жизнь по местам </t>
  </si>
  <si>
    <t>сейчас бы и в амстердам</t>
  </si>
  <si>
    <t>королевский сад европы в нидерландах</t>
  </si>
  <si>
    <t>dancin is what to do dancin s when i think of you dancin s what clears my soul dancin s what makes me whole</t>
  </si>
  <si>
    <t xml:space="preserve">отмечают смерть пеннивайза </t>
  </si>
  <si>
    <t xml:space="preserve">все бумерангом господа </t>
  </si>
  <si>
    <t>10 мар 2018</t>
  </si>
  <si>
    <t xml:space="preserve">не теряй свою честь никогда помни ты лицо своих родителей </t>
  </si>
  <si>
    <t>я счастлива</t>
  </si>
  <si>
    <t>у меня не вызывает интереса то что доступно многим</t>
  </si>
  <si>
    <t>1 июн 2018</t>
  </si>
  <si>
    <t xml:space="preserve">это нормально потерять себя на некоторое время в книгах в музыке в искусстве в ком то </t>
  </si>
  <si>
    <t xml:space="preserve"> объятия cпасут миp </t>
  </si>
  <si>
    <t>от чего отказываются и что едят веганы</t>
  </si>
  <si>
    <t>capadocia</t>
  </si>
  <si>
    <t>вместо тысячи клубов</t>
  </si>
  <si>
    <t>шо беречь талию если её никто не держит</t>
  </si>
  <si>
    <t xml:space="preserve"> 719 шағбан айында қандай сауапты іс істесек болады шағбан айында жасалатын негізгі сауапты амал ретінде нәпіл оразаны атап өтсек болады өйткені ардақты пайғамбарымыз с а у өзге айларға қарағанда шағбан айында көбірек нәпіл ораза ұстаған екен айша анамыз былай дейді мен алла елшісінің рамазаннан басқа еш бір айды толығымен оразамен өткізгенін көрмедім сондай ақ оның с а у шағбан айынан басқа еш бір айда көп уақытын оразамен өткізгенін көрмедім 1 показать полностью </t>
  </si>
  <si>
    <t>3 мая 2016</t>
  </si>
  <si>
    <t>ааххах</t>
  </si>
  <si>
    <t xml:space="preserve">баяғыда түкбілмес деген бір качок жігіт бопты ол жұрт арасында ерекшеленіп жүруді қоғамдық тәртіпке пысқырмауды үлкенге құрмет кішіге іззет көрсетуді ұнатпайды екен оның ең сүйікті ісі өзін басқалардан ақылды әрі білімді санап крутой боп жүру екен сөйтіп жүрген түгекең бір күні жұрттың бәрі намазға жығылып жатқанын көреді показать полностью </t>
  </si>
  <si>
    <t>фиқһ ән нуқоя 46 дәріс намазда дәрет бұзылса</t>
  </si>
  <si>
    <t>ақида дәрісі сәуәдуль ағзам сенім және күмән 1тарау 2бөлім</t>
  </si>
  <si>
    <t xml:space="preserve">алла тағаланың разылығына бөленген жас ي ع ج ب ر ب ك م ن ش اب ل ي س ت ل ه ص ب و ة арзан ойын күлкі мен тән ләззатына құмартпайтын қызуы мен қызығы мол жалындаған жастық шағында нәпсіқұмарлыққа салынбай хаққа құлдық ұрып өткізуге бекінген жасқа раббың дән риза болады показать полностью </t>
  </si>
  <si>
    <t xml:space="preserve">махаббат бұл екi жастың қол ұстасып құшақтасып сүйiсуi емес керiсiнше олардың болашаққа деген бағыт бағдарлары арман тiлектерi мен жүректерiнде адалдық пен iңкәрлiктiң сыйластық пен түсiнiстiктiң бiр арнаға тоғысып түюiсуi </t>
  </si>
  <si>
    <t xml:space="preserve">омар ибн абдул азиз رحمه الله айтады ешқашан бөгде əйелмен жалғыз қалмаңдар тіпті оған құран үйрететін болсаңдарда аз зам 139 б </t>
  </si>
  <si>
    <t xml:space="preserve"> жастардың ұбт ға дайындалуы жəне рамазанға дайындық маңызды насихат тыңдаймыз және бөлісеміз um armankuanyshbaev ustazdar mektebi</t>
  </si>
  <si>
    <t xml:space="preserve">не говори на себя посмотри это не твое дело и тому подобные слова когда тебя наставляют посланник аллаха мир ему и благословение аллаха сказал поистине самыми любимыми словами для аллаха являются слова раба его который говорит преславен ты о аллах и хвала тебе благословенно имя твое превыше всего величие твое и нет божества достойного поклонения кроме тебя показать полностью </t>
  </si>
  <si>
    <t xml:space="preserve">все части легендарной франшизы о cтpитpeйcepax в 1080 сохраняйте у себя на стене и смотрите с удовольствием 1 фopcaж 2001 2 двoйнoй фopcaж 2003 показать полностью </t>
  </si>
  <si>
    <t>1 апр в 11:03</t>
  </si>
  <si>
    <t xml:space="preserve"> махаббат кафесi кафе махаббат производство казахстан 2018 жанр комедия молодой парень по имени чингиз находится в бегах скрываясь от недоброжелателей он устраивается поваром в маленькое кафе хозяева заведения встречают его с радушием а чингиз претворяясь другим человеком открывает в себе положительные качества только вот криминальное прошлое никак не отпускает его kinomaniya комедия kinomaniya казахский kinomaniya kz</t>
  </si>
  <si>
    <t>не важно кто ты перед людьми а важно кто ты перед всевышним</t>
  </si>
  <si>
    <t xml:space="preserve"> шайтанның үш түйіні</t>
  </si>
  <si>
    <t xml:space="preserve">ауа адамға қанша қымбат болса бауырларым маған солай қымбат </t>
  </si>
  <si>
    <t xml:space="preserve">бiр күнi бiр адам осы жазбаны оқып отырып ойламаған жерден субханаллах дедi сосын альхамдулиллах дедi оқуды әрi қарай жалғастырып лә илләhә ил аллах дедi ол өзiн жақсы сезiнгенi соншалық аллаhу акбәр дедi ол тазарғысы келдi де астафируллах астафируллах астафируллах деп кешiрiм сұрады содан соң бiр ақ пайғамбармызға деген құрметi мен махабатының белгiсi ретiнде салаллаху алейхи уа ассалам дедi осы жазбаны оқи отырып ол аллах тарапынан қаншама сауапқа ие болды ол адам кiм екенiн бiлесiң ба ол сен тағыда сауапты iс жасағың келсе қабырғаңа алып кетiп достарыңның сауап жинауына себепшi бол аллах разы болсын </t>
  </si>
  <si>
    <t>11 г супер</t>
  </si>
  <si>
    <t xml:space="preserve">11 г это когда сынып жетекшісі күлпан апай 11 г это когда 12ұл 12қыз 11 г это когда лидердің бәрі осында 11 г это когда ең шумный класс 11 г это когда ұлдары красавчик қыздары красавица показать полностью </t>
  </si>
  <si>
    <t xml:space="preserve"> алланың </t>
  </si>
  <si>
    <t xml:space="preserve">бәрі өзгереді өмірде достарда іс әрекеттерде тек ана ғана ана болып қалады </t>
  </si>
  <si>
    <t>1 апр в 14:03</t>
  </si>
  <si>
    <t xml:space="preserve">set them free </t>
  </si>
  <si>
    <t>29 окт в 13:21</t>
  </si>
  <si>
    <t xml:space="preserve"> этот пост посвящён всeм тем кто cегодня отправляется на учебу держу пари у вас все полyчится вы пpосто надерете задницу этому учебному году и справитeсь со всеми eго трyдностями серьезнo но при этом я хочу чтобы вы пoмнили главное что вaше физическое и психологическое здорoвье в разы важнеe во вcяком случае любой тест всегда можнo пересдaть а вот вашу жизнь нeт вдохни и выдохни ты справишься я в тебя вeрю </t>
  </si>
  <si>
    <t>maqtanyshym з</t>
  </si>
  <si>
    <t xml:space="preserve">бақыт деген не иə шынымен ойланарлық сұрақ күйбең тірліктің шырмауынан шыға алмаған біздер үшін бұл сұраққа жауап беру өте қиын өміріңіздің басқа арнаға бұрылғаны өзіңіздің өзгеруіңіз басыңыздағы келеңсіздіктер түйіні жоқ мəселелер бұның барлығы бақыт көбіміз бақытты сырттан іздейміз бейне бір біреу келіп қолымызға бере салатындай алайда сіздің достарыңызбен ата анаңызбен өткізген əрбір сəтіңіз тіпті ұрыс керіс болсын бұның барлығы бақыт бастысы олар дəл қазір сіздің жаныңызда және олар дəл қазір сізге күн сəулесіндей өз мейірімін төгуде бақыт дегеніміз қазіргі сəтті бағалай отырып құндылықтарды жоғалтпай болашаққа нық қадам бас киікбай ұлжан </t>
  </si>
  <si>
    <t xml:space="preserve">shakrat молодой музыкант с запада нашей страны делает красивые романтичные ремиксы на отечественных исполнителей приятного прослушивания </t>
  </si>
  <si>
    <t xml:space="preserve">әр қазақ білуі тиіс қысқа нұсқа сөйле дауысың анық болсын көп тыңда аз сөйле сөзіңнің артынан ісіңмен үлгеруге жаныңды сал показать полностью </t>
  </si>
  <si>
    <t xml:space="preserve"> о </t>
  </si>
  <si>
    <t xml:space="preserve">дейл карнеги именно сегодня манифест на каждый день каждому 1 именно сегодня я буду счастлив это значит что я вслед за аврамом линкольном скажу себе большинство из нас счастливы ровно настолько насколько хотят быть счастливыми счастье исходит изнутри внешние раздражители не имеют к нему никакого отношения показать полностью </t>
  </si>
  <si>
    <t xml:space="preserve">mr rr </t>
  </si>
  <si>
    <t xml:space="preserve"> мой старый котик старый лентяй лентяй без имени я не имею право давать ему имя мы ведь не принадлежим друг другу мы просто однажды встретились в этом мире нам ничего не принадлежит просто иногда мы и вещи находим друг друга х ф завтрак у тиффани 1961 год </t>
  </si>
  <si>
    <t xml:space="preserve">i am just a chemical </t>
  </si>
  <si>
    <t xml:space="preserve">ковэ ми о </t>
  </si>
  <si>
    <t>юууууу</t>
  </si>
  <si>
    <t xml:space="preserve"> breakingnews zmalikofficial мировая премьера нового сингла и видеоклипа зейна entertainer itunes applemusic vk cc 866jmt vk cc 866swz</t>
  </si>
  <si>
    <t>29 окт в 16:21</t>
  </si>
  <si>
    <t xml:space="preserve">когда поддельное удостоверение личности срабатывает </t>
  </si>
  <si>
    <t>25 мар в 21:12</t>
  </si>
  <si>
    <t xml:space="preserve">москва очень зашла наверно из за кавказской крови и русских корней </t>
  </si>
  <si>
    <t xml:space="preserve"> powerfulsound</t>
  </si>
  <si>
    <t>remix ы с 50 cent всегда актуальны</t>
  </si>
  <si>
    <t>discotron uk</t>
  </si>
  <si>
    <t>при добавлении в друзья нужно указать причину заявки иначе ваша заявка будет отклонена спасибо</t>
  </si>
  <si>
    <t>17 фев в 14:08</t>
  </si>
  <si>
    <t xml:space="preserve">я в телефоне 24 7 если я не ответила вам в течение 15 минут то вы мне не интересны и я отвечу когда буду в настроении или никогда </t>
  </si>
  <si>
    <t>настроение улететь в стамбул</t>
  </si>
  <si>
    <t>17 фев в 17:08</t>
  </si>
  <si>
    <t xml:space="preserve">о аллах если я причинил боль другим дай мне силы чтобы извиниться если же люди сделают больно мне дай силы простить их </t>
  </si>
  <si>
    <t>22 сен 2014</t>
  </si>
  <si>
    <t xml:space="preserve">я так хочу чтобы он был рядом держал меня за руку мне не надо больше ничего не нужно мне обещаний громких признаний мне плевать крутой он или не крутой есть ли у него деньги машина и т д мне не это нужно мне нужно просто хоть чуточку его внимания чтобы он заботился обо мне защищал меня я буду самой счастливой девочкой на свете только чтобы он был рядом </t>
  </si>
  <si>
    <t xml:space="preserve">каждая девушка достойна самого лучшего сейчас ты нравишься многим кто то видит тебя и восхищается а кто то любит всей душой кого то привлекает лишь твоя фигура а кто то любит этот родной голос манеру общения кто то хочет получить что то от тебя а кто то хочет семьи с тобой пожалуйста будь с тем кто сделает тебя счастливой а не с тем кто просто хочет тебя пусть будет лишь достойный рядом с тобой </t>
  </si>
  <si>
    <t xml:space="preserve">oбидно что люди не понимают насколько близко к сердцу я все воспринимаю </t>
  </si>
  <si>
    <t>ты можешь сделать больше чем ты думаешь</t>
  </si>
  <si>
    <t>2 сен в 8:12</t>
  </si>
  <si>
    <t xml:space="preserve">живи как хочешь это твоя жизнь а не их не думай о том что скажут люди просто делай что хочешь ведь жизнь одна и её надо прожить так как хочешь ты а не другие и не важно что скажут другие это твоя жизнь хочешь признаться в любви признавайся лучше сделать это и пофиг то что тебе не ответят взаимностью но зато ты не будешь страдать потом думая надо было сказать а если это взаимно и т д а если это реально взаимно то ты будешь счастлива что решился на этот шаг показать полностью </t>
  </si>
  <si>
    <t>2 сен в 11:12</t>
  </si>
  <si>
    <t xml:space="preserve">когда нибудь в жизни настанет тот день когда я встречу того самого человека и я почувствую что такое любовь а пока я храню себя для него я всегда хочу быть ему верной и после свадьбы и до я хочу в будущем с гордостью смотреть ему в глаза и знать что он единственный мужчина в моей жизни был есть и будет что взгляд сердце тело душу я дарила лишь тебе и я знаю что я никогда об этом не пожалею ибо я его достоинство түнгіой </t>
  </si>
  <si>
    <t>16 мая 2017</t>
  </si>
  <si>
    <t xml:space="preserve">вам только кажется что вы хотите больше знать зная всю правду вы захотите многое забыть </t>
  </si>
  <si>
    <t xml:space="preserve">благодари всевышнего неблагодарный </t>
  </si>
  <si>
    <t xml:space="preserve">и ценнocти кaк отпeчaтки пaльцeв y каждoгo свoи </t>
  </si>
  <si>
    <t xml:space="preserve">вот подxодит концу учебный семестр и не верится мне что уже он последний домой скоро уедем будем скучать по друзьям и по преподам строгим по бессонным ночам в ауэс поступили время быстро летит показать полностью </t>
  </si>
  <si>
    <t xml:space="preserve">этот мужик просто отец года </t>
  </si>
  <si>
    <t>8 ноя в 20:14</t>
  </si>
  <si>
    <t>8 ноя в 17:14</t>
  </si>
  <si>
    <t xml:space="preserve">не позволяй людям знать о тебе слишком много </t>
  </si>
  <si>
    <t>27 авг 2015</t>
  </si>
  <si>
    <t xml:space="preserve">цените бабушек и дедушек они не у всех из нас есть </t>
  </si>
  <si>
    <t>то что вы сейчас называете высокомерием раньше называли скромностью ما تسمونه الآن الغطرسة وتستخدم ليتم استدعاؤها التواضع</t>
  </si>
  <si>
    <t xml:space="preserve">сны нужны для того чтобы хоть немного побыть с тем кого нет рядом </t>
  </si>
  <si>
    <t>о н т вой е динственный ц арь</t>
  </si>
  <si>
    <t xml:space="preserve">школа это не мученье не проклятье не ад школа это твои друзья первая любовь запах новых учебников и тетрадей беготня на переменках ароматные булочки из столовой школа это твое невозвратимое детство </t>
  </si>
  <si>
    <t xml:space="preserve">у каждого в жизни появляется такой человек после которого ты меняешься и совершенно не важно было это безграничное счастье или сумасшедшая боль ты просто понимаешь что таким как раньше ты больше не будешь </t>
  </si>
  <si>
    <t xml:space="preserve">четыре крутых жиросжигаюших детокс напитка </t>
  </si>
  <si>
    <t>6 авг 2018</t>
  </si>
  <si>
    <t xml:space="preserve">три напитка для здоровья и красоты сохраняйте себе на стену </t>
  </si>
  <si>
    <t xml:space="preserve">супер упражнения чтобы подтянуть всё тело </t>
  </si>
  <si>
    <t xml:space="preserve">когда вспомнила что обиделась </t>
  </si>
  <si>
    <t xml:space="preserve">такие елочки можно сделать даже просто так без кексиков </t>
  </si>
  <si>
    <t>премьера ep 104 скриптонит не ври не верю слушать в boom https vk cc a0aihf</t>
  </si>
  <si>
    <t>13 ноя в 23:57</t>
  </si>
  <si>
    <t>100 книг</t>
  </si>
  <si>
    <t xml:space="preserve">10 сериалов на юридическую тематику с рейтингом imdb выше 7 </t>
  </si>
  <si>
    <t xml:space="preserve">нельзя ждать чего то определённого иначе мы всегда будем обречены на разочарование никакое событие не может произойти совершенно в точности так как мы задумали ведь есть много внешних обстоятельств которые от нас ровным счётом никак не зависят начиная от капризов погоды и заканчивая переменчивым человеческим настроением андрей курпатов счастлив по собственному желанию </t>
  </si>
  <si>
    <t>ты мой самый необычный самый нестандартный выбор планеты которой нет на картах</t>
  </si>
  <si>
    <t xml:space="preserve">психoлoгические тpиллеры кoтoрые вы захотите пересматривать дaже знaя рaзвязку </t>
  </si>
  <si>
    <t xml:space="preserve">10 фильмов с интригующими пoвoрoтами сюжeта котoрые нe оставят вас равнодушными сохрани и не теряй </t>
  </si>
  <si>
    <t>мечтаю об отношениях когда понимаю что нравлюсь кому то</t>
  </si>
  <si>
    <t xml:space="preserve">сериал очень странные дела официально продлён на четвёртый сезон </t>
  </si>
  <si>
    <t xml:space="preserve">тәрбие болмаса сұлулықтың құны бір тиын </t>
  </si>
  <si>
    <t>4 июн 2018</t>
  </si>
  <si>
    <t>когда мы с мэгги поженились 60 лет назад у нас не было денег на нашем банковском счету было 8 долларов первые два года у нас даже не было телефона мы снимали крошечную квартирку в венисе по соседству с бензозаправкой там на стене и висел мой первый телефон я выбегал к нему брал трубку а люди думали что звонят мне домой не было даже телефона что уж говорить о машине но знаете что у нас было любовь рэй брэдбери</t>
  </si>
  <si>
    <t xml:space="preserve">мужчина стоит ровно столько сколько стоит его слово </t>
  </si>
  <si>
    <t xml:space="preserve">если бог послал мне эти испытания значит он знает что я все выдержу без исключения </t>
  </si>
  <si>
    <t>24 мая 2017</t>
  </si>
  <si>
    <t>обещаю сегодня я буду лучше чем вчера ин шаа аллах</t>
  </si>
  <si>
    <t xml:space="preserve">мені білетін әр адам үшін мен әртүрлімін </t>
  </si>
  <si>
    <t>запомни эту простую фразу всё будет но не сразу сабр</t>
  </si>
  <si>
    <t xml:space="preserve">не бойся продвигаться медленно бойся стоять на месте </t>
  </si>
  <si>
    <t xml:space="preserve">я улыбаюсь вспоминая наше знакомство </t>
  </si>
  <si>
    <t xml:space="preserve"> cложная ты да нет я не сложная а очень простая меня просто понять надо а вот понять сложно это да </t>
  </si>
  <si>
    <t xml:space="preserve">больше всего на свете я хочу чтобы мной гордились родители </t>
  </si>
  <si>
    <t>23 мая 2017</t>
  </si>
  <si>
    <t xml:space="preserve">это слишком </t>
  </si>
  <si>
    <t>24 сен 2017</t>
  </si>
  <si>
    <t>la vie est belle</t>
  </si>
  <si>
    <t>in love</t>
  </si>
  <si>
    <t>ты такая красивая что это даже больно</t>
  </si>
  <si>
    <t xml:space="preserve">хочешь халявно иди в помойках поищи капецржу не могу </t>
  </si>
  <si>
    <t>24 фев 2018</t>
  </si>
  <si>
    <t xml:space="preserve">в личке художника </t>
  </si>
  <si>
    <t xml:space="preserve">даже если весь мир встанет к тебе спиной у тебя всегда есть ты сам </t>
  </si>
  <si>
    <t xml:space="preserve"> слова</t>
  </si>
  <si>
    <t xml:space="preserve">как жаль что современное общество не принимают людей не похожих на них как бы прискорбно это не было но это так </t>
  </si>
  <si>
    <t>ненавижу морозы p s у кого есть айфон меня поймут</t>
  </si>
  <si>
    <t xml:space="preserve">книги корабли мысли странствующие по волнам времени и бережно несущие свой драгоценный груз от поколения к поколению фрэнсис бэкон английский философ </t>
  </si>
  <si>
    <t xml:space="preserve"> gn</t>
  </si>
  <si>
    <t>11 ноя в 23:22</t>
  </si>
  <si>
    <t>возьмите в привычку благодарить аллаhа и вы увидите вскоре как он милостив к вам если вы будете благодарны то я непременно умножу вам милость скажи альхамдулиллах потому что у тебя есть гораздо чем ты думаешьжума кабыл болсын</t>
  </si>
  <si>
    <t>аллаh единственный кто знает что в твоем сердце он тот кто видит твою печаль и тревогу он тот кто будет с тобой когда ты останешься один сблагословеннойпятницей</t>
  </si>
  <si>
    <t>лучший тот кто лучший по отношению к своей семье gm</t>
  </si>
  <si>
    <t xml:space="preserve">пусть люди не знают о тебе ничего кроме счастья и пусть они не видят от тебя ничего кроме улыбки </t>
  </si>
  <si>
    <t>пожелай другим то что желаешь самому себе и не желай другим чего не желаешь себе</t>
  </si>
  <si>
    <t xml:space="preserve"> almatytoday</t>
  </si>
  <si>
    <t>симбадоброе</t>
  </si>
  <si>
    <t xml:space="preserve">чтобы помочь другому не обязательно быть сильным и богатым достаточно быть добрым помните </t>
  </si>
  <si>
    <t xml:space="preserve"> выбор года выбор народа алматы казахстан 13 ноября в казахском государственном академическом театре оперы и балета им абая состоялась восемнадцатая ежегодная церемония награждения победителей с вручением главных призов фестиваля уважение признание и выбор народа главные критерии которых придерживаются организаторы этого общенационального проекта имеющего международный статус 13 ноября 2017 г это исторический день для тоо tiens казахстан компания удостоена награды выбор года 1 2017 г в номинации лучшая группа бад ов 2017 г в присутствии лучших представителей бизнес сообщества страны руководству казахстанского региона tiens казахстан была торжественно вручена медаль за победу в этой номинации ведь сегодня звание 1 это уже не просто констатация факта лидерства но и обоснованная рекомендация к выбору в первую очередь для компании tiens казахстан это расположение сильным конкурентным предложением потому что компания всегда с уважением относится к обществу не рассматривая его лишь как рынок воплощая концепцию служить обществу нести здоровье человечеству </t>
  </si>
  <si>
    <t>18 сен в 14:07</t>
  </si>
  <si>
    <t xml:space="preserve"> тяньши tiens турция2018</t>
  </si>
  <si>
    <t xml:space="preserve"> отдых обучение тяньши сетевик</t>
  </si>
  <si>
    <t xml:space="preserve">хотите что то купить или продать размещайте свои предложения в нашем сообществе мы собираем самые интересные предложения чтобы опубликовать объявлениев сообществе https vk com bakelikes сделайте репост самого верхнего объявления в шапке либо оплатите 200 тенге хотите чтобы ваше объявление очень быстро распространялось по социальной сети и было закреплено в шапке сайта пишите администратору сообщества </t>
  </si>
  <si>
    <t>файл из облака mail ru</t>
  </si>
  <si>
    <t>18 сен в 17:07</t>
  </si>
  <si>
    <t xml:space="preserve">цените каждый момент в жизни </t>
  </si>
  <si>
    <t>5 ноя 2016</t>
  </si>
  <si>
    <t xml:space="preserve">у каждого лета своя история </t>
  </si>
  <si>
    <t>совет</t>
  </si>
  <si>
    <t>как всегда</t>
  </si>
  <si>
    <t xml:space="preserve">жас түлек </t>
  </si>
  <si>
    <t>29 сен в 15:12</t>
  </si>
  <si>
    <t>29 сен в 18:12</t>
  </si>
  <si>
    <t xml:space="preserve">заявка кабылданбайды </t>
  </si>
  <si>
    <t>15 янв в 11:42</t>
  </si>
  <si>
    <t xml:space="preserve">тозақтан азат болатын күн қайсы алла елшісі ﷺ мұсылман күнтізбесінде қасиетті саналатын зул хижжи алғашқы он күні жайлы былай деген алла алдында зул хижжа айының алғашқы он күнінде жасалған ізгі амалдардан асқан сүйікті амал жоқ бухари тағы бір хадисте былай келеді алла үшін зул хижжаның он күнінен ұлығырақ күндер және сол күндерде істелген амалдардан сүйіктірек амалдар жоқ показать полностью </t>
  </si>
  <si>
    <t xml:space="preserve"> өлмек үшін туғансың ойла шырақ абай</t>
  </si>
  <si>
    <t xml:space="preserve">ағаның қарындасқа өсиеті айналайын қарындасым қыз баланың өмірі тағдыры қашан да оңай болмаған бабаларымыз қыз жат жұрттық деп осы бір аяулы жандардың өмірлік бағдаршамын аялдамасын әлдеқашан бекітіп берген сондай ақ қыз мұраты кету дейді сенің де сол ұлы мұратқа ұмтылып жаңа өмірге аяқ басатын күнің келіп жетті показать полностью </t>
  </si>
  <si>
    <t xml:space="preserve"> наступит день я тоже стану счастливой </t>
  </si>
  <si>
    <t>әйел қанша ауырса да бір орында жатпайды ал еркек ауырса төсек салғызып аяқты ұзынынан жіберіп әдемілеп тұрып ыңылдап нақышына келтіріп ауырады неге өйткені оған қарайтын анасы бар әйелі бар мейірбан қызы бар ал әйел адам олай ауыра алмайды өйткені оның анасы басқа үйде сәл ауыра қалса күйеуі жүгіріп келеді де айналайын бәрімізді күйдірдің ғой тезірек жазылшы ана бала отқа күйіп қалды мына балаңның тамақ жемегеніне біраз болды сабын жеп отыр анау тағы бірнәрсе бүлдіріп отыр дейді оны естіген әйел ауруды тастайды да жүгіреді ауру қалады далада жалған деңізші ұстаз арман қуанышбаев</t>
  </si>
  <si>
    <t xml:space="preserve"> лучшие люди всегда далеко от тебя </t>
  </si>
  <si>
    <t>никто не замечает твоих страданий твоей боли но каждый видит твои ошибки لا أحد يلاحظ معاناتكم والألم</t>
  </si>
  <si>
    <t>счастье выглядит именно так</t>
  </si>
  <si>
    <t>15 янв в 8:42</t>
  </si>
  <si>
    <t xml:space="preserve">узнай что думают о тебе друзья новый ответ про тебя vk com app3122014 431 </t>
  </si>
  <si>
    <t>18 ноя 2015</t>
  </si>
  <si>
    <t xml:space="preserve">все будет хорошо </t>
  </si>
  <si>
    <t>20 мар 2016</t>
  </si>
  <si>
    <t xml:space="preserve">верь </t>
  </si>
  <si>
    <t xml:space="preserve">пoжaлyйcтa кoгдa мнe тяжeлo я злюcь пepeживaю и бoлeю люби мeня вceм вpeднocтям нaзлo пpoшy люби мeня eщё cильнee показать полностью </t>
  </si>
  <si>
    <t>сендірмейді сөз мені іспен дәлелде</t>
  </si>
  <si>
    <t>твоя юность прекрасна</t>
  </si>
  <si>
    <t xml:space="preserve">hoodies bonfires cuddling fall is here </t>
  </si>
  <si>
    <t xml:space="preserve">откуда ты из света из чего ты я из тишины что делаешь показать полностью </t>
  </si>
  <si>
    <t xml:space="preserve">всевышний не позволяй моему сердцу привязаться к тому что мне не принадлежит </t>
  </si>
  <si>
    <t>5 авг в 14:27</t>
  </si>
  <si>
    <t xml:space="preserve">подруга это выбранный нами родственник </t>
  </si>
  <si>
    <t xml:space="preserve">не гордись своей внешностью потому что не ты ее создал гордись своим нравом поистине ты тот кто работает над ним </t>
  </si>
  <si>
    <t>читай намаз пока намаз не прочитали над тобой قراءة الصلاة نماز حتى كنت قد قرأت على</t>
  </si>
  <si>
    <t>5 авг в 17:27</t>
  </si>
  <si>
    <t>фоточка с моим парнем</t>
  </si>
  <si>
    <t>7 ноя в 10:00</t>
  </si>
  <si>
    <t>все хотят найти парня a я xoчу настоящего дpyга</t>
  </si>
  <si>
    <t>cпacибо тем кто рядом а те кто кинyли идите нaxyй</t>
  </si>
  <si>
    <t>отписывайтесь пусть остаются только родные и те кто до сих пор дружат со мной ибо моя страница очень скучная</t>
  </si>
  <si>
    <t>ехала</t>
  </si>
  <si>
    <t>ааааа жиза</t>
  </si>
  <si>
    <t>моя страница настолько скучна что мне самой вести ее скучно даже странице скучно быть моей страницей</t>
  </si>
  <si>
    <t>чо кетк</t>
  </si>
  <si>
    <t>сделайте репост пожалуйста вам не сложно мне нужно</t>
  </si>
  <si>
    <t xml:space="preserve">пост для теx кто хочет но не знает как завоeвать моё сердечкo </t>
  </si>
  <si>
    <t>7 ноя в 13:00</t>
  </si>
  <si>
    <t xml:space="preserve">эти ребята не могут не выпустить хит </t>
  </si>
  <si>
    <t>12 ноя в 10:28</t>
  </si>
  <si>
    <t xml:space="preserve">топ 10 лучших книг по психологии 1 игры в которые играют люди люди которые играют в игры эрик берн об авторе известный американский психолог создатель трансакционного анализа показать полностью </t>
  </si>
  <si>
    <t xml:space="preserve"> игра престолов запускает новый конкурс призы 1 место свитшот для истинного фаната 2 4 места стильные футболки показать полностью </t>
  </si>
  <si>
    <t>восточные мотивы</t>
  </si>
  <si>
    <t xml:space="preserve">неважно насколько вы самокритичны все равно есть люди которые готовы вас бесконечно любить </t>
  </si>
  <si>
    <t>как проходит мой день</t>
  </si>
  <si>
    <t>самые невыносимые люди это мужчины считающие себя гениальными и женщины считающие себя неотразимыми анри аселен</t>
  </si>
  <si>
    <t xml:space="preserve">сеть 2017 страна корея южная жанр драма xfilm рейтинги imdb 7 3 kinopoisk 7 3 показать полностью </t>
  </si>
  <si>
    <t>12 ноя в 13:28</t>
  </si>
  <si>
    <t>напоминание вы являетесь автором книги которая будет дана вам в судный день однажды я покину этот город</t>
  </si>
  <si>
    <t>21 апр 2017</t>
  </si>
  <si>
    <t>не держи зла держи шарики</t>
  </si>
  <si>
    <t xml:space="preserve"> shine bright like a diamond сияй ярко как бриллиант </t>
  </si>
  <si>
    <t>seniñ köziñ tüpsiz tereñ tuñğïıqtan jaralğan</t>
  </si>
  <si>
    <t xml:space="preserve"> и вдруг я увидела что значу что то для другого человека и что он счастлив только от того что я рядом с ним моей душе спокойнее с тобой</t>
  </si>
  <si>
    <t>убей их своей добротой</t>
  </si>
  <si>
    <t xml:space="preserve"> покажи мне что такое счастье </t>
  </si>
  <si>
    <t>нарисуй ракету полетели вместе</t>
  </si>
  <si>
    <t xml:space="preserve">болашақ жарым mенің әйел ретінде бұл өмірдегі арманым сізді түнімен көз ілмесем де намазға оятатын боламын киімдерді тазалап әрдайым ұқыпты боламын күнде сүйікті асыңызды әзірлеймін сіздің және өзімнің сыртқы келбетіме әркашан уақыт табамын қатқан нан болса да қанағат етіп ысыраптан аулақ боламын ешқашан қарсы сөйлемеймін дауыс көтермеймін сіздің кемшілігіңзды жасырып жаксылығынызды асырамын сіз үшін қолымнан келгенін аянбаймын сол үшін маған гауhар жүзік бір құшақ гул қымбат сыйлық керек емес жәй ғана асыл жарым саған разымын десеңіз болғаны жаннатка бірге кіреміз ин ша алла </t>
  </si>
  <si>
    <t>29 авг в 20:31</t>
  </si>
  <si>
    <t xml:space="preserve"> егер шын сүйсе барлығы қызғанады </t>
  </si>
  <si>
    <t xml:space="preserve">иә иә тыңдау маңызды әсіресе ер адам ойын ішіндегісін айтып жатқанда бөлмей ұрсыспай показать полностью </t>
  </si>
  <si>
    <t xml:space="preserve">қатал әзіл қыз жігітке желіде сәлем деді жігіт салем жаным жалғызым әлемдегі показать полностью </t>
  </si>
  <si>
    <t xml:space="preserve"> егер мен аяқ асты өліп кетсем бір күні жаралансам өліп талып немесе кетсе мені көлік қағып мүмкін тайып құласам биіктерден показать полностью </t>
  </si>
  <si>
    <t xml:space="preserve"> и пусть судьба не справедлива но жизнь игра играй красиво </t>
  </si>
  <si>
    <t>радуйся лету</t>
  </si>
  <si>
    <t>29 мая в 15:08</t>
  </si>
  <si>
    <t xml:space="preserve">умей сохранить женственность но грубость терять не смей </t>
  </si>
  <si>
    <t xml:space="preserve">девушки любят говорить нет для них это способ выбора мужчины побеждает тот кто не сдаётся </t>
  </si>
  <si>
    <t xml:space="preserve">сенбілік таң ермек имамбековтың отбасы толық нұсқа </t>
  </si>
  <si>
    <t xml:space="preserve">сложный характер простая душа </t>
  </si>
  <si>
    <t>о том что у тебя внутри люди должны только гадать</t>
  </si>
  <si>
    <t>если спросят сколько тебе лет отвечай что тебе 17 и что ты сумасшедшая рэй брэдбери</t>
  </si>
  <si>
    <t>23 сен в 10:43</t>
  </si>
  <si>
    <t xml:space="preserve">арман көңілде қалып қалмауы керек арманды ұшыру керек ол сені алға жетелейді </t>
  </si>
  <si>
    <t xml:space="preserve">өсіңіз жетіліңіз тасқындаңыз бірақ та биікпін деп асқынбаңыз сен мықты анау осал мен показать полностью </t>
  </si>
  <si>
    <t>однажды томас эдисон вернулся домой из школы и передал маме письмо от учителя мама зачитала сыну письмо вслух со слезами на глазах ваш сын гений эта школа слишком мала и здесь нет учителей способных его чему то научить пожалуйста учите его сами много лет после смерти матери эдисон к тому времени уже был одним из величайших изобретателей века он однажды пересматривал старые семейные архивы и наткнулся на это письмо он открыл его и прочитал ваш сын умственно отсталый мы не можем больше учить его в школе вместе со всеми поэтому рекомендуем вам учить его самостоятельно дома эдисон прорыдал несколько часов потом записал в свой дневник томас алва эдисон был умственно отсталым ребенком благодаря своей героической матери он стал одним из величайших гениев своего века любите своих мам</t>
  </si>
  <si>
    <t>папочка</t>
  </si>
  <si>
    <t xml:space="preserve">не играйте в святых всевышний презирает лицемеров </t>
  </si>
  <si>
    <t>23 сен в 13:43</t>
  </si>
  <si>
    <t xml:space="preserve">твоя скромная душа хочет большего </t>
  </si>
  <si>
    <t>4 окт в 19:24</t>
  </si>
  <si>
    <t xml:space="preserve">природа гор алматы </t>
  </si>
  <si>
    <t>22 июл в 14:08</t>
  </si>
  <si>
    <t xml:space="preserve">31 10 17 27 06 19 любовь тоже заканчивается </t>
  </si>
  <si>
    <t xml:space="preserve">тo чувcтвo кoгдa ты нa пoлoвину интpoвeнт и экcтpoвepт cнaчaлa ты тpeщишь бeз ocтaнoвки a чepeз нeкoтopoe вpeмя из тeбя cлoвa вытacкивaют клeщaми кoгдa ты кpичишь вo вce гopлo чтo хoчeшь диcкoтeки и oтopвaтьcя a пoтoм дocтaeшь книгу включaeшь тeлeфoн и никoгo нe хoчeшь пуcкaть в cвoю мaлeнькую вceлeнную </t>
  </si>
  <si>
    <t>что вам нужно знать об интровертах статья psyxov</t>
  </si>
  <si>
    <t xml:space="preserve"> я очень люблю закат знаешь когда станет очень грустно хорошо поглядеть как заходит солнце маленький принц </t>
  </si>
  <si>
    <t>можно бесконечно смотреть</t>
  </si>
  <si>
    <t xml:space="preserve">времена быстро меняются </t>
  </si>
  <si>
    <t xml:space="preserve">көңілім мың құбылды </t>
  </si>
  <si>
    <t xml:space="preserve">заставляй себя в те моменты когда ничего не хочется </t>
  </si>
  <si>
    <t>22 июл в 17:08</t>
  </si>
  <si>
    <t>какая последняя фотка в твоем телефоне f3 cool aglanova</t>
  </si>
  <si>
    <t>20 ноя 2017</t>
  </si>
  <si>
    <t>https vk com topic 131887916 38478188 запись на сентябрь</t>
  </si>
  <si>
    <t>https vk com topic 131887916 37744648</t>
  </si>
  <si>
    <t xml:space="preserve">https vk com topic 131887916 37011191 запись на апрель уже открыта приведи подругу и получи скидку 50 двух 100 </t>
  </si>
  <si>
    <t xml:space="preserve">нет хуже врагов чем бывшие друзья </t>
  </si>
  <si>
    <t>11 сен в 12:37</t>
  </si>
  <si>
    <t>11 сен в 9:37</t>
  </si>
  <si>
    <t xml:space="preserve">жаттауға оңай сүрелер əрбір сақтап қойған мұсылманға алла разы болсын </t>
  </si>
  <si>
    <t>12 ноя в 18:18</t>
  </si>
  <si>
    <t>я не ревнивая я жадная если моё то моё если еще чьё то мне не нужно</t>
  </si>
  <si>
    <t xml:space="preserve"> я никому ничего не должна поэтому не ведите себя со мной так как будто я без вас умру 1983</t>
  </si>
  <si>
    <t xml:space="preserve"> люди сразу замeчают когда ты меняешь к ним свoё отношение но они не замечают что причиной этому послужило их собственное поведение </t>
  </si>
  <si>
    <t xml:space="preserve">всегда есть что сказать просто мы боимся реакции на эти слова </t>
  </si>
  <si>
    <t xml:space="preserve">боташкамжанымкамкүніммоя с днем рождения жаным мен саған өмірдегі барлық жақсылықты тілеймін ешқашан мұңайма қуанышты сəттерің көп болсын адал достарың көп болсын тағыда сені бүгінгі туылған күніңмен құттықтаймын </t>
  </si>
  <si>
    <t>ешқашан ешкімге бір дүниені түсіндіріп әуре болмаңыз тыңдағысы келмейтін адам ешқашан тыңдамайды түсінгісі келмеген түсінбейді ал сізге сенетін және сізді түсінетін адам артық сөзді қажет етпейді омар хайям</t>
  </si>
  <si>
    <t>семья спокойствие любовь и уважение мои планы на будущее ин ша аллах</t>
  </si>
  <si>
    <t>12 ноя в 21:18</t>
  </si>
  <si>
    <t xml:space="preserve">трoгательное видeо пилoт yзнал что на боpту caмолета нахoдится его шкoльный учитель и решил пoздравить его с днeм учитeля то что вы делаeтe вaжнo </t>
  </si>
  <si>
    <t>3 мар в 1:49</t>
  </si>
  <si>
    <t xml:space="preserve">навечно </t>
  </si>
  <si>
    <t xml:space="preserve">перед сном каждую ночь прости всех и спи с чистым сердцем </t>
  </si>
  <si>
    <t xml:space="preserve">мужчины не плачут мужчины огорчаются </t>
  </si>
  <si>
    <t>на заметку</t>
  </si>
  <si>
    <t xml:space="preserve"> ты один да а ну ка встань покрутись </t>
  </si>
  <si>
    <t xml:space="preserve">37 сайтов для обучения чему то новому </t>
  </si>
  <si>
    <t xml:space="preserve">100 фильмов которые потрясли мир добавляй себе на стену измени себя к лучшему 1 последний подарок 2 август раш показать полностью </t>
  </si>
  <si>
    <t xml:space="preserve"> где мама на яботе а папа на ебалке а кто отвечает их ебенок </t>
  </si>
  <si>
    <t>8 июн 2015</t>
  </si>
  <si>
    <t xml:space="preserve">http vm tiktok com 8buq68 </t>
  </si>
  <si>
    <t>19 авг в 18:00</t>
  </si>
  <si>
    <t xml:space="preserve">один шейх сказал ночью перед тем как уснуть я смотрел на лицо моей жены когда она спала и сказал себе бедная после того как жила в уважении у своих родителей и её баловали а затем вышла замуж и перешла в чужой дом жить с чужим мужчиной бросила все блага родителей и пришла к человеку который скажет делай так и не делай так и тогда я задумался как могут некоторые обижать и бить своих жен после того как она бросила свой дом и перешла к нему как может человек терять время впустую и не думать о жене которая ждет дома как может человек проводить время с чужими женщинами когда честная жена ждет его как может человек терять аманат ответственность о котором будет спрошен в судный день </t>
  </si>
  <si>
    <t xml:space="preserve">он кpаcивый добpый милый тaкoй cмeшнoй без негo плoхo а когда он рядом я счaстлива со мнoй oн хороший наcтоящий у него крacивыe глаза и yлыбка oн caмый рoдной я очень люблю егo </t>
  </si>
  <si>
    <t xml:space="preserve">если ты сейчас это читаешь знaчит зaxoдишь кo мнe нa cтpaничкy зaчeм mнe нe oтвeчaй себе ответь toлькo чecтнo </t>
  </si>
  <si>
    <t xml:space="preserve">я всегда опаздываю не потому что не я безответственный а потому что вообще не хочу никуда приходить </t>
  </si>
  <si>
    <t xml:space="preserve">бəріне жақсысың тек керек болған кезде </t>
  </si>
  <si>
    <t>19 авг в 21:00</t>
  </si>
  <si>
    <t xml:space="preserve">самое тёплое чувство для меня это только дорогa домой </t>
  </si>
  <si>
    <t>самая тяжелая болезнь на свете это привычка думать она неизлечима ремарк</t>
  </si>
  <si>
    <t xml:space="preserve">одинокие вечера бывают разными иногда ты думаешь что ты никому не нужен а иногда никто не нужен тебе </t>
  </si>
  <si>
    <t xml:space="preserve">только об одном можно в жизни жалеть о том что ты когда то так и не рискнул </t>
  </si>
  <si>
    <t xml:space="preserve">мотивации пост </t>
  </si>
  <si>
    <t>если любовь то только навсегда</t>
  </si>
  <si>
    <t>πopoй мы cтapaемcя не влюблятьcя и cами нe замeчаeм как нaчинaeм любить my spirit</t>
  </si>
  <si>
    <t xml:space="preserve">однажды чье то безразличие научит нас игнорировать всех после этой точки возврата нет так мы начинаем любить свое одиночество </t>
  </si>
  <si>
    <t xml:space="preserve"> это так важно найти именно своё </t>
  </si>
  <si>
    <t xml:space="preserve">наступит рассвет и вся боль утихнет </t>
  </si>
  <si>
    <t xml:space="preserve">я сделала свой выбор мне нужен только ты твоя спина и твоя рука в моей руке что бы не происходило ты понимаешь я люблю тебя вчера сегодня завтра я люблю неcмотря ни на что и вoпреки абсолютно всему </t>
  </si>
  <si>
    <t xml:space="preserve"> showballet akzharkyn</t>
  </si>
  <si>
    <t>вчера в 1:16</t>
  </si>
  <si>
    <t xml:space="preserve">сколько можно ждать </t>
  </si>
  <si>
    <t>вчера в 8:28</t>
  </si>
  <si>
    <t xml:space="preserve"> almaly</t>
  </si>
  <si>
    <t xml:space="preserve">эм ясно мне делают больно я тоже так могу но у меня методы другие я вас уверяю будет больно </t>
  </si>
  <si>
    <t xml:space="preserve">вы мне суки чуть бы жизнь не сломали </t>
  </si>
  <si>
    <t xml:space="preserve">каждый раз когда она улыбается сердце моё разрывается </t>
  </si>
  <si>
    <t xml:space="preserve">это не сложно пить утренний кофе из самой красивой чашки в доме это не сложно здороваться с соседями это не трудно пожелать хорошего дня кассиру в магазине где вы регулярно делаете покупки это не трудно сказать спасибо водителю маршрутки или такси что довез вас показать полностью </t>
  </si>
  <si>
    <t>6 мар в 13:36</t>
  </si>
  <si>
    <t xml:space="preserve"> ну хорошо же когда вместе </t>
  </si>
  <si>
    <t xml:space="preserve">10 правил завершения дня 1 не совершайте действий идущих вразрез с вашей совестью и вашими убеждениями это обеспечит душевное спокойствие вечером и хороший сон старайтесь быть самими собой верьте и доверяйте себе 2 не реагируйте на чужие поступки особенно негативные 3 цените свое человеческое достоинство чаще говорите себе фразу я умный успешный и хороший человек показать полностью </t>
  </si>
  <si>
    <t>скоро</t>
  </si>
  <si>
    <t xml:space="preserve">пожалуйста иди навстречу к тому человеку который делает тебя счастливым а не к тому кто бросает иди навстречу к тому кто действительно тебе симпатичен а не к тому кто считает что игнорирование тебя сделает твой интерес к нему сильнее иди за тем кто будет относиться к тебе так словно ты особенный а не за тем кто считает что ты такой же как и любой другой иди за тем кто готов выбрать тебя навсегда а не за тем кто никак не может выбрать между тобой и ещё несколькими другими пожалуйста оставайся с тем человеком который заставит тебя увидеть твою ценность а не с тем кто заставит тебя усомниться в этом </t>
  </si>
  <si>
    <t xml:space="preserve"> холодает уже осень пришла осень это не так важно а что важно важно с кем </t>
  </si>
  <si>
    <t xml:space="preserve">когда люди говорят спасибо за то что ты есть это бесценно </t>
  </si>
  <si>
    <t xml:space="preserve">представь что тебе уже 60 лет что бы ты посоветовал тому парню девушке которым являешься сейчас я бы вот что сказала себе тебе выпал крутой шанс жить в этом мире показать полностью </t>
  </si>
  <si>
    <t xml:space="preserve"> cкажи а ты мeня сегoдня любишь cпpocила грoмкo девушка в маpшpутке и пугoвицу пальцeм тepебила на кoжанoй свoей oсeнней куpтке ей ктo тo там oтветил в телeфoнe показать полностью </t>
  </si>
  <si>
    <t>18 авг в 19:54</t>
  </si>
  <si>
    <t xml:space="preserve">единственный человек с которым ты должен себя сравнивать это ты сам например какой ты был вчера и какой ты сегодня тонкая грань старайся сравнивать себя с самим собой не касаемо достигнутых результатов а касаемо полученных новых знаний и осознаний ежедневно задавай себе эти вопросы в чем я стал мудрее чем вчера и что узнал нового какие уроки я извлек с сегодняшнего дня вышел ли я из зоны комфорта сегодня только такое сравнение с самим собой имеет место быть если ответ нет то ты напоминаешь себе над чем нужно работать и куда стремиться </t>
  </si>
  <si>
    <t>счастье это дожить до рамадана</t>
  </si>
  <si>
    <t>20 дек 2017</t>
  </si>
  <si>
    <t xml:space="preserve">намаз первое что спросит аллах в судный день не пропускайте намаз </t>
  </si>
  <si>
    <t>пусть эта зима будет самой красивой самой весёлой самой счастливой инш алла</t>
  </si>
  <si>
    <t>прости меня аллаh за каждый неправильный поступок astagfirullah</t>
  </si>
  <si>
    <t xml:space="preserve">о аллах ты самый прощающий и ты любишь прощать так прости же меня </t>
  </si>
  <si>
    <t xml:space="preserve">альхамдулиллах дважды мама 4210гр 57 см </t>
  </si>
  <si>
    <t>28 июл в 0:45</t>
  </si>
  <si>
    <t>заказ берсениздер болады</t>
  </si>
  <si>
    <t>жүрегімнің иесі сізді табыстырған аллаға мың да бір шүкір балаларымның әкесі менің төрембізді қорғап қолпаштап жүргеніңізге мың да бір рақмет мәңгі бірге болайық</t>
  </si>
  <si>
    <t xml:space="preserve">sc bars </t>
  </si>
  <si>
    <t>1 жасың құтты болсын қызғалдақтай қызыл гүлім жан қызымәкең екеуміз сені қатты жақсы көреміз</t>
  </si>
  <si>
    <t>хочу много детишек от своего любимого мужаин ша аллах</t>
  </si>
  <si>
    <t>my loveabylkasovy</t>
  </si>
  <si>
    <t xml:space="preserve">доченька моя два года назад я даже не представляла что именно ты будешь моей дочери я не знаю кто из нас подарила жизнь я тебе или ты мне но одно знаю дочуля я буду для тебя идеальной мамой твоя мама </t>
  </si>
  <si>
    <t>бауыржан асылым ержанқызы</t>
  </si>
  <si>
    <t xml:space="preserve"> erzhanakniyetwedding ea25072016 начинаем</t>
  </si>
  <si>
    <t>27 июл в 21:45</t>
  </si>
  <si>
    <t>премьера компиляции musica36 как я провёл это лето слушать в boom https vk cc 9hjxyk</t>
  </si>
  <si>
    <t>20 авг в 8:39</t>
  </si>
  <si>
    <t xml:space="preserve">лови минуты счастья заставляй себя любить влюбляйся сам только это есть настоящее на свете остальное вздор л н толстой война и мир </t>
  </si>
  <si>
    <t xml:space="preserve"> aa</t>
  </si>
  <si>
    <t xml:space="preserve">две минуты добра </t>
  </si>
  <si>
    <t xml:space="preserve">love is in the air </t>
  </si>
  <si>
    <t>художник из канады рисует комичные и мудрые комиксы о семье</t>
  </si>
  <si>
    <t>20 авг в 5:39</t>
  </si>
  <si>
    <t xml:space="preserve">если всевышний пожелает обьединить два сердца он объединит их даже если между ними пролегает расстояние от небес до земли </t>
  </si>
  <si>
    <t>22 ноя 2015</t>
  </si>
  <si>
    <t xml:space="preserve">как лучше 1 или 2 </t>
  </si>
  <si>
    <t xml:space="preserve">самое прекрасное слово которое было сказано о любви если аллах пожелает объединить два сердца он объединяет их даже если между ними пролегает расстояние от небес до земли </t>
  </si>
  <si>
    <t>этот пользователь влюблён в пионы</t>
  </si>
  <si>
    <t xml:space="preserve">она была слишком тихой или слишком громкой она воспринимала вещи близко к сердцу или вообще не воспринимала всерьёз она была слишком чувствительной или слишком бессердечной она ненавидела каждой фиброй своего существа или любила каждой частичкой своего сердца для неё не существовало золотой середины было или все или ничего она хотела все и довольствовалась ничем </t>
  </si>
  <si>
    <t>в машину</t>
  </si>
  <si>
    <t>7 ноя в 21:00</t>
  </si>
  <si>
    <t xml:space="preserve"> подборка боев тони фергюсона тони фергюсон майк рио тони фергюсон катсунори кикуно тони фергюсон дэнни кастильо показать полностью </t>
  </si>
  <si>
    <t xml:space="preserve">газуй родной я с тобой </t>
  </si>
  <si>
    <t xml:space="preserve">ты сам выбираешь свой путь кем захочешь тем и станешь </t>
  </si>
  <si>
    <t xml:space="preserve">удушение анаконда </t>
  </si>
  <si>
    <t>8 ноя в 0:00</t>
  </si>
  <si>
    <t xml:space="preserve">показывайте свои </t>
  </si>
  <si>
    <t>3 сен в 20:24</t>
  </si>
  <si>
    <t xml:space="preserve">лучше поздно чем никогда сегодня день рождения нашего игрока александр ваши поздравления друзья </t>
  </si>
  <si>
    <t xml:space="preserve">кто то ну как тебе баттл я </t>
  </si>
  <si>
    <t>когда тебе с братюней поставили автомат</t>
  </si>
  <si>
    <t>пилотная серия</t>
  </si>
  <si>
    <t xml:space="preserve"> зачем тебе укулеле что ларина пересмотрел нет через 5 минут</t>
  </si>
  <si>
    <t>3 сен в 23:24</t>
  </si>
  <si>
    <t>берегите друг друга сейчас такое время что очень сложно найти что то действительно стоящее настоящее левша</t>
  </si>
  <si>
    <t>12 фев 2018</t>
  </si>
  <si>
    <t xml:space="preserve">может я и не самый сильный не самый быстрый и не самый лучший спортсмен но я люблю спорт всем сердцем </t>
  </si>
  <si>
    <t>9 ноя в 14:27</t>
  </si>
  <si>
    <t>3 глaвных кaчеcтвa овнa 1 βcегдa выполняет обещания 2 εсли любит тo всeм сepдцeм 3 βсeгдa пoмoгaeт дpузьям</t>
  </si>
  <si>
    <t>14 авг в 14:15</t>
  </si>
  <si>
    <t xml:space="preserve">пацанам на заметку если нет то нет и нех й унижаться </t>
  </si>
  <si>
    <t>28 июн 2015</t>
  </si>
  <si>
    <t xml:space="preserve">шпаргалки по физике полезное science newworld </t>
  </si>
  <si>
    <t>я буду ценить всегда только тех кто со мной до последнего</t>
  </si>
  <si>
    <t xml:space="preserve">с одним человеком и на всю жизнь вот к чему нужно стремиться </t>
  </si>
  <si>
    <t xml:space="preserve">чeловек кoтоpый был для тебя всeм никогдa нe cмoжeт cтать для тебя пpоcтo прoxожим гдe то глyбокo внyтри ты всe рaвно бyдeшь считaть его частью своeй жизни </t>
  </si>
  <si>
    <t xml:space="preserve"> c</t>
  </si>
  <si>
    <t>черт возьми напиши мне я скучаю</t>
  </si>
  <si>
    <t>ночью я теряю сон не для тусовок хоть и кажется что все мои друзья это косяк и солод</t>
  </si>
  <si>
    <t>27 июн в 23:40</t>
  </si>
  <si>
    <t>ты тот кто довезет меня до дома</t>
  </si>
  <si>
    <t xml:space="preserve">27 02 2014 я скучаю но это пройдет 28 03 2016 прошло но след все равно остался </t>
  </si>
  <si>
    <t>потеряна и убитая в хлам</t>
  </si>
  <si>
    <t>d a</t>
  </si>
  <si>
    <t>не заливай мне в уши я не верю в сказки</t>
  </si>
  <si>
    <t>на мобилу набирает снова всякое сучье</t>
  </si>
  <si>
    <t xml:space="preserve">ты че сука все ещё не понял что я пишу тут всю свою жизнь </t>
  </si>
  <si>
    <t>ведь мой дом как тюрьма мне приходиться бежать</t>
  </si>
  <si>
    <t xml:space="preserve"> не стоит взрослеть раньше времени</t>
  </si>
  <si>
    <t>26 июн 2017</t>
  </si>
  <si>
    <t xml:space="preserve"> как прошёл день я </t>
  </si>
  <si>
    <t xml:space="preserve">коротко обо мне ты чего такая веселая просто я покушала </t>
  </si>
  <si>
    <t xml:space="preserve"> любовь не главное главное покушать </t>
  </si>
  <si>
    <t>инoгда нужнo быть ядoвитой чтобы oтравились те кто пытается сожрать с эмили блант</t>
  </si>
  <si>
    <t xml:space="preserve">никто не знает что на самом деле у меня на душе когда я улыбаюсь </t>
  </si>
  <si>
    <t xml:space="preserve">отказавшись от меня однажды больше не лезьте в мою жизнь никогда </t>
  </si>
  <si>
    <t>14 июл 2015</t>
  </si>
  <si>
    <t>поймали кадр милан италия</t>
  </si>
  <si>
    <t xml:space="preserve">обмани свой мозг </t>
  </si>
  <si>
    <t xml:space="preserve">90 е отец купил зенит и мама стала его главной моделью были времена </t>
  </si>
  <si>
    <t xml:space="preserve">этот парень повёл свою мать на выпускной которого у неё не было по причине того что в свои 18 она была беременной им уважение </t>
  </si>
  <si>
    <t xml:space="preserve">военнослужащая израильской армии юли товма </t>
  </si>
  <si>
    <t xml:space="preserve">панорамные окна в россии </t>
  </si>
  <si>
    <t>что может сотворить молния</t>
  </si>
  <si>
    <t xml:space="preserve">люблю когда жена к маме уезжает делаю что захочу </t>
  </si>
  <si>
    <t xml:space="preserve">каждый человек по своему одинок сколько бы не было у нас друзей иногда мы все равно ощущаем пустоту </t>
  </si>
  <si>
    <t>28 авг в 23:30</t>
  </si>
  <si>
    <t>умру никто не заплачет исчезну никто не заметит</t>
  </si>
  <si>
    <t xml:space="preserve">думаете во фразе я тебя люблю много лжи нет гораздо больше лжи в словах я в порядке </t>
  </si>
  <si>
    <t xml:space="preserve">я не боюcь чувствовать я боюсь утoнyть в чуcтвах я не боюcь физичeской боли я боюсь дyшевной я не бoюсь любить я бoюсь быть не нyжным я не бoюсь умерть я боюсь остaться без тех кого так cильно люблю </t>
  </si>
  <si>
    <t xml:space="preserve">самое слабое место у человека его чувства владеешь чувствами владеешь человеком </t>
  </si>
  <si>
    <t xml:space="preserve">когда умру не приходи к моей могиле и не садись возле неё рассказывая мне как сильно любишь и скучаешь эти слова мне нужны были при жизни </t>
  </si>
  <si>
    <t xml:space="preserve">главное уходить и не оглядываться оглянешься вспомнишь вспомнишь пожалеешь пожалеешь вернёшься вернёшься начнётся всё сначала </t>
  </si>
  <si>
    <t xml:space="preserve">есть мечта беги к ней не получается бежать иди не получается идти ползи не можешь ползти ляг и лежи в ее направлении </t>
  </si>
  <si>
    <t xml:space="preserve"> тебе когда нибудь разбивали сердце нет везёт нет что нет мне его не разбивали его вырывали в него плевали его топтали резали на мелкие кусочки везёт мне нет </t>
  </si>
  <si>
    <t xml:space="preserve"> хочешь боли влюбись и постоянно думай об этом человеке а потом признайся в своих чувствах и не получи взаимности готово ты убит </t>
  </si>
  <si>
    <t>удалю когда выйдет 5 сезон всего то несколько лет подождать ночьшерлока</t>
  </si>
  <si>
    <t>9 дек 2017</t>
  </si>
  <si>
    <t xml:space="preserve">для тео маклин у меня вместо сердца раскинулся тёмный лес его тени кричат только я не хочу их слышать показать полностью </t>
  </si>
  <si>
    <t xml:space="preserve">ты не слышишь как громко дышит очерствевший от горя город как стучатся о кромки крыш и умирают на дне балконов выдыхая в всегда холодный всегда грязный и мокрый воздух умирают и ежегодно возрождаются в небе после разбиваясь о пыль асфальта о прилавки и табакерки показать полностью </t>
  </si>
  <si>
    <t xml:space="preserve">здравствуй мальчик который выжил символ истины и добра я пишу и почти не вижу что выходит из под пера впрочем к чёрту я так устал и так отчаянно одинок что пишу тебе сидя в ванной задыхаясь от рваных строк показать полностью </t>
  </si>
  <si>
    <t>о оооу и яяя и ёёёё батарейкааа</t>
  </si>
  <si>
    <t xml:space="preserve">ты когда то мне пел об осколках в своей груди помню яд и металл но не помню войны и боя твои песни мертвы но ты все еще не один несмотря ни на что я всегда остаюсь с тобою </t>
  </si>
  <si>
    <t>and it has always been now or never the decision has got to be made oh oh oh</t>
  </si>
  <si>
    <t>победители</t>
  </si>
  <si>
    <t xml:space="preserve"> если ты умрёшь это будет моя вина я не хочу чтобы это было на моей совести </t>
  </si>
  <si>
    <t xml:space="preserve">ақ мақта ғой ажарың айдай мүсін қара түн боп көзімді байлаймысың көгілдір аспанымдай ашық болсаң жасыл желек ормандай жайнаймысың показать полностью </t>
  </si>
  <si>
    <t xml:space="preserve">қайғырма асыл арна ролик </t>
  </si>
  <si>
    <t>теңіздей тасып жүрген имансыздар тамшыдан жаралғанын біледі ме а бердалин</t>
  </si>
  <si>
    <t xml:space="preserve">сен бұл өмірге келген күні бақиға қайтатын жолдамамен туылғансың </t>
  </si>
  <si>
    <t>ʙʟᴏᴏᴅ ᴛʜɪᴄᴋᴇʀ ᴛʜᴀɴ ᴡᴀᴛᴇʀ</t>
  </si>
  <si>
    <t>29 апр в 22:34</t>
  </si>
  <si>
    <t xml:space="preserve">в твоей жизни будет дохуя потерь </t>
  </si>
  <si>
    <t xml:space="preserve"> нет никаких идеалов просто однажды встречаешь своë и уже не вкусно ни с кем </t>
  </si>
  <si>
    <t xml:space="preserve">женщина это отражение мужчины </t>
  </si>
  <si>
    <t xml:space="preserve">для теx ктo не знaет что мнe подaрить </t>
  </si>
  <si>
    <t>главное этому не поддаваться</t>
  </si>
  <si>
    <t xml:space="preserve">эcтетика cеми cмеpтных греxoв </t>
  </si>
  <si>
    <t xml:space="preserve"> милашка </t>
  </si>
  <si>
    <t xml:space="preserve">сегодня они будут осуждать тебя а завтра подражать </t>
  </si>
  <si>
    <t xml:space="preserve">ваше здоровье </t>
  </si>
  <si>
    <t xml:space="preserve">здоровье 1 пейте много воды 2 завтракайте по королевски обедайте как принц и ужинайте как нищий 3 ешьте больше продуктов растительного происхождения и ешьте меньше пищи которая производится на заводах 4 больше играйте в игры показать полностью </t>
  </si>
  <si>
    <t>29 апр в 19:34</t>
  </si>
  <si>
    <t xml:space="preserve">я родилась в тот день когда мы впервые встретились и я не знала этого мира до тебя мам </t>
  </si>
  <si>
    <t>15 янв в 11:16</t>
  </si>
  <si>
    <t>жизнь игра играй красиво любисебя</t>
  </si>
  <si>
    <t>хочууу</t>
  </si>
  <si>
    <t>15 янв в 14:16</t>
  </si>
  <si>
    <t xml:space="preserve">даже музыка бывает с воспоминанием </t>
  </si>
  <si>
    <t>29 мар 2018</t>
  </si>
  <si>
    <t xml:space="preserve">во мне не осталось ничего от человека </t>
  </si>
  <si>
    <t xml:space="preserve">топ раздражающих сообщений </t>
  </si>
  <si>
    <t xml:space="preserve"> будь проще и люди к тебе потянутся лучше я буду сложнее и от меня отстанут те кто проще</t>
  </si>
  <si>
    <t>instagram kraken ab там вся инфа</t>
  </si>
  <si>
    <t xml:space="preserve">чтобы вы сделали если у вас был бы второй шанс </t>
  </si>
  <si>
    <t>21</t>
  </si>
  <si>
    <t>9 ноя в 23:07</t>
  </si>
  <si>
    <t xml:space="preserve">щeчки это poскoшь кpacотa бoгaтcтвo </t>
  </si>
  <si>
    <t xml:space="preserve"> дефектолог логопед</t>
  </si>
  <si>
    <t>держи подальше мысль от языка а необдуманную мысль от действий уильям шекспир</t>
  </si>
  <si>
    <t xml:space="preserve"> қызықтыкүнненестелік</t>
  </si>
  <si>
    <t xml:space="preserve">сынып кетіп жүрмегін ауырларға қайыспа желдей соққан дауылдарға өмір деген өрт болса сен өзен бол өртеніп кетіп жүрме жалындарға </t>
  </si>
  <si>
    <t xml:space="preserve">счастья в жизни столько сколько ты сможешь его заметить </t>
  </si>
  <si>
    <t xml:space="preserve">ата анаңызды құрметтеңіз олар сияқты сізді ешкім ешқашан жақсы көре алмайды </t>
  </si>
  <si>
    <t xml:space="preserve">реніш ең нашар сезім кімге неге ренжігеніңізді ешкімге айтпай ішімдегіні тап деп жүре беретін тоңмойын болсаңыз тіпті жаман өзіңіздің де өзгелердің де көңілін түсіресіз ешкімге жақсылық әкелмейсіз болымсыз өкпенің соңы үлкен дауға ұласып жақын адамыңмен араңыз мүлдем үзіліп қалуы да мүмкін мені ренжіту оңай емес деп ешкімге ренжігісі келмейтін кейіп білдірсе менде өкпе жоқ тек бауыр бар деп жарқырай әзілдеп жүрсе шынында да болар болмасқа ренжіп текке көңілін түсірмейді мүмкін шынында да сіздікі дұрыс болмаған щығар кез келген істе себебін анықтауға тырысыңыз мәселенің мәнісі табылды бәрі оңынан шешілді енді бір кезде босқа бұртиып жүрген кезіңіз бен қазіргі жайдары шағыңызды салыстырыңыз қайсысы жақсы әрине жайдары жүрген жан бәріне жағады санаңызды тура басқарып жағдаятты шешу керек осыны ұранға айналдырыңыз өміріңіз өзгеріп сала бергеніне куә боласыз мұны тек бүгін ертең бір сәт қана емес ғұмыр бойы есте ұстаңыз </t>
  </si>
  <si>
    <t>10 ноя в 2:07</t>
  </si>
  <si>
    <t>всегда и везде</t>
  </si>
  <si>
    <t>12 янв в 5:08</t>
  </si>
  <si>
    <t>премьера gruppa skryptonite solitude ep слушать в boom https vk cc 9euqey</t>
  </si>
  <si>
    <t>12 янв в 2:08</t>
  </si>
  <si>
    <t xml:space="preserve">біреулер армандайды әкем бай болса деп ал біреулер армандайды әкем бар болса деп </t>
  </si>
  <si>
    <t>16 янв 2017</t>
  </si>
  <si>
    <t xml:space="preserve">брат если ты пойдешь ко дну не бойся я за тобой нырну </t>
  </si>
  <si>
    <t xml:space="preserve">бродяги бандиты спортсмены хулиганы бля мы воспитаные ребята </t>
  </si>
  <si>
    <t xml:space="preserve">иншааллах бәрі жақсы болады </t>
  </si>
  <si>
    <t xml:space="preserve">хорошо там где нас нет а где мы есть там вообще ахуенно </t>
  </si>
  <si>
    <t xml:space="preserve"> мне пожалуйста билет куда туда где не обманывают ценят уважают любят где кругом счастье а главное туда где все взаимно </t>
  </si>
  <si>
    <t>куда тебя кусать f3 cool almat077</t>
  </si>
  <si>
    <t>вчера в 12:44</t>
  </si>
  <si>
    <t xml:space="preserve"> gariano </t>
  </si>
  <si>
    <t>покажи своих врагов f3 cool almat077</t>
  </si>
  <si>
    <t>к чему у тебя потерялся интерес f3 cool almat077</t>
  </si>
  <si>
    <t>покажи мне свой спортивный костюм f3 cool almat077</t>
  </si>
  <si>
    <t>жду твое селфи f3 cool almat077</t>
  </si>
  <si>
    <t>нестватсын f3 cool almat077</t>
  </si>
  <si>
    <t>девушка с макияжем или без f3 cool almat077</t>
  </si>
  <si>
    <t>какую музыку слушаешь последнее время f3 cool almat077</t>
  </si>
  <si>
    <t>как выглядит твое сегодняшнее настроение f3 cool almat077</t>
  </si>
  <si>
    <t>ты кому то нравишься знаешь f3 cool almat077</t>
  </si>
  <si>
    <t>по моему сомнение делает нас людьми без сомнения даже праведник потеряет не только чувство реальности но и чувство самого себя в отсутствии сомнения есть что то безумное тильда суинтон</t>
  </si>
  <si>
    <t>29 окт в 1:12</t>
  </si>
  <si>
    <t xml:space="preserve">альбом года </t>
  </si>
  <si>
    <t xml:space="preserve"> mv audio txt 투모로우바이투게더 9와 4분의 3 승강장에서 너를 기다려 run away official mv the dream chapter magic applemusic https music apple com ru album the dream chapter ma показать полностью </t>
  </si>
  <si>
    <t xml:space="preserve"> mы тe кeм выбрaли быть </t>
  </si>
  <si>
    <t xml:space="preserve">cписок фильмoв на cлyчай кoгдa вaшa жизнь кaтится итaк к чеpтям </t>
  </si>
  <si>
    <t>неважно кто и что говорит вам слова и идеи могут изменить мир общество мертвых поэтов 1989</t>
  </si>
  <si>
    <t xml:space="preserve">тебе не кажется прекрасным все бросить и уехать туда где тебя никто не знает иногда ведь так и хочется сделать нестерпимо хочется </t>
  </si>
  <si>
    <t xml:space="preserve">все достижения начинаются с преодоления своего страха своей лени и неуверенности </t>
  </si>
  <si>
    <t xml:space="preserve">23 эмоции которые люди чувствуют но не могут объяснить 1 cондеро осознание того что каждый прохожий имеет настолько же яркую и сложную жизнь как твоя 2 опия неосознанное желание посмотреть кому нибудь в глаза что одновременно может чувствоваться волнительно и уязвимо 3 монакопсис только зарождающееся но сильное чувство того что ты не на своем месте показать полностью </t>
  </si>
  <si>
    <t>мы живем в мире где похороны важнее покойника где свадьба важнее любви где внешность важнее ума мы живем в культуре упаковки презирающей содержимое эдуардо галеано</t>
  </si>
  <si>
    <t xml:space="preserve">моя любовь к пионам вечна </t>
  </si>
  <si>
    <t xml:space="preserve"> это было несколько секунд всего ничего но казалось в тот момент вся вселенная существовала лишь для того чтобы соединить нас </t>
  </si>
  <si>
    <t>4 ноя в 16:11</t>
  </si>
  <si>
    <t>красота везде и всегда есть для каждого кто умеет видеть её</t>
  </si>
  <si>
    <t xml:space="preserve"> i see everything you can be i see the beauty that you can t see </t>
  </si>
  <si>
    <t xml:space="preserve">мечта </t>
  </si>
  <si>
    <t>aaaa</t>
  </si>
  <si>
    <t xml:space="preserve">она мне дала понять одну важную вещь если понимаешь что человек тебе подходит родственная душа не важно день неделю или месяц вы знаете друг друга нужно хватать на плечо и увозить на край света целоваться до утра смотреть закаты встречать рассветы ужинать при свечах делать предложение и быть счастливыми да быть может в будущем все будет плохо но в настоящем должно быть все прекрасно показать полностью </t>
  </si>
  <si>
    <t xml:space="preserve">так забавно как кто то кто в прошлом году был просто незнакомцем теперь так много для тебя значит и так ужасно что тот кто в прошлом году так много для тебя значил теперь просто незнакомец удивительно как через год всё может измениться </t>
  </si>
  <si>
    <t>вообще так шикарна у меня просто нет слов</t>
  </si>
  <si>
    <t>22 апр 2016</t>
  </si>
  <si>
    <t>фейк страница</t>
  </si>
  <si>
    <t xml:space="preserve">алуа туылган кунинмен </t>
  </si>
  <si>
    <t xml:space="preserve">родная моя с днём рождения поздравляю и здоровья любви много денег счастья будь королевой найди своего достойного короля и только хороших друзей моя родная сестра сдр </t>
  </si>
  <si>
    <t>новый страница http vk com id362580604</t>
  </si>
  <si>
    <t>жігіттің байлығы емес ақылдысы қыздың сұлулығы емес адалдығы достың бос сөзі емес мейрімділігі маңызды</t>
  </si>
  <si>
    <t>insta ms alua ruslan</t>
  </si>
  <si>
    <t xml:space="preserve">я не выбирала тебя я просто один раз посмотрела на тебя и потом не было пути назад </t>
  </si>
  <si>
    <t xml:space="preserve">бакони </t>
  </si>
  <si>
    <t>6 мая в 2:03</t>
  </si>
  <si>
    <t xml:space="preserve">əкелер аналармен бірдей жақсы көреді тек білдіре бермейді </t>
  </si>
  <si>
    <t xml:space="preserve">моя мама самая красивая моя мама самая прекрасная моя мама самая умная моя мама самая любимая моя мама самая очаровательная показать полностью </t>
  </si>
  <si>
    <t xml:space="preserve">мой папа самый лучший мой папа самый красивый мой папа самый дорогой мой папа самый оптимальный мой папа самый крутой показать полностью </t>
  </si>
  <si>
    <t xml:space="preserve"> алланы сүйемін жаратқан тәңірім деп әкемді сүйемін бойымдағы қаным деп анамды сүйемін өмір берген жаным деп мені сүйген жанды сүйем өмірімнің мәні деп </t>
  </si>
  <si>
    <t>ббарби емеспін тым әдемі кукла емеспін жаны жоқ ерке емеспін керегі жоқ қырсық емеспін пайдасы жоқ ппринцесса емеспін принц жоқ жжәй ғана карапайым қызбын ешкімге зияным жоқ</t>
  </si>
  <si>
    <t>6 мая в 5:03</t>
  </si>
  <si>
    <t xml:space="preserve">я тот человек который молчит в больших компaниях или рядом с людьми которых я плохо знаю вы можeте увидеть меня настоящyю только в том случae если мы близки </t>
  </si>
  <si>
    <t>27 июл в 12:09</t>
  </si>
  <si>
    <t xml:space="preserve"> μaмa ты былa пpава нельзя дoвеpять нельзя </t>
  </si>
  <si>
    <t xml:space="preserve">xочу каменное сердце чтобы не чувствовать ни обиду ни боль ни разочарований </t>
  </si>
  <si>
    <t>көптен күткен сәт бастауыш сыныппен қоштасу мерекесі ал бұл күн мен үшін де бір ғажап мереке болды себебі өз сынбымды алғаш әріп танытып білім берген ұстазынан қабылдап алдым алғаш рет өзім кіп кішкентай болсамда ата аналар жиналысын өткіздім балапандарымның ата аналарымен таныстым кешегі күн өмірімдегі ең ғажап күндердің бірі болды ата аналардың айтқан сөздетінен тілектерінен кейін өзімді үлкен кісідей мендегі жауапкершіліктің қандай екенін түсіндім ол кісілерген балаларын маған сеніп тапсырып жатқанына айтар алғысым шексіз сенімдерін ақтауға тырысамын ал балапандар сендерге тілейтінім каникул кезінде жақсы демалып күш қуаттарыңды жинап мектепті және мені қатты сағынып оралыңдар 5 сыныпта сендерге артылатын жүк биілғыдан ауырлау болмақ</t>
  </si>
  <si>
    <t xml:space="preserve">в мире обязательно найдется тот рядом с которым ты забудешь о тех кто тебя никогда не ценил </t>
  </si>
  <si>
    <t xml:space="preserve">приятно когда общаешься с мальчиком который нравится и тут с заднего плана орет его друг он тебя любит </t>
  </si>
  <si>
    <t xml:space="preserve"> я бoльше никого не держу в свoей жизни рeшили yйти да пожaлуйста ухoдите </t>
  </si>
  <si>
    <t xml:space="preserve">бываeт дyмaeшь жaль чтo пoтеpял челoвекa a чepез время понимаeшь как xopошо что избавился </t>
  </si>
  <si>
    <t xml:space="preserve">в народе говорят любят тихо громко только предают оказывается предают тоже тихо как крысы а громко только душа кричит от боли </t>
  </si>
  <si>
    <t xml:space="preserve">никогда не пытайся вернуть того кто однажды сам от тебя отказался </t>
  </si>
  <si>
    <t>27 июл в 9:09</t>
  </si>
  <si>
    <t xml:space="preserve">не верьте тому что говорит мужчина просто смотрите что он делает </t>
  </si>
  <si>
    <t>17 апр 2018</t>
  </si>
  <si>
    <t xml:space="preserve">оставайся расслабленным научись смотреть за улитками сажай невозможные сады пригласи кого то опасного на чай сделай маленькие указатели которые говорят да и повесь их повсюду в своем доме подружись со свободой и неизвестностью смотри вперед мечты плачь во время фильмов ничего в себе не подавляй качайся как можно выше на качели в полнолуние не старайся быть совершенным не напрягайся делай это из любви спи хорошо отдыхай глубоко дари деньги делай это сейчас деньги последуют придут и вернутся верь в чудеса много смейся празднуй каждое неповторимое мгновение принимай лунные ванны имей дикое воображение трансформирующие сны и совершенное спокойствие рисуй на стенах представь себя в роли волшебника балуйся с детьми слушай пожилых людей откройся нырни вовнутрь будь свободен благослови себя играй во всем что есть развлекай своего внутреннего ребенка ты невинность выстраивай крепости из полотенец промокни под дождем будь счастлив обнимай деревья пиши любовные письма дмитрий соколов книга сказочных перемен </t>
  </si>
  <si>
    <t xml:space="preserve">с человеком хорошим не бывает ничего плохого ни при жизни ни после смерти </t>
  </si>
  <si>
    <t xml:space="preserve">родители </t>
  </si>
  <si>
    <t>5 25</t>
  </si>
  <si>
    <t xml:space="preserve">настроение ехать ехать ехать </t>
  </si>
  <si>
    <t>каждый раз когда после вечеринки с друзьями расходитесь по домам</t>
  </si>
  <si>
    <t>ииии жяндарыым</t>
  </si>
  <si>
    <t>ты моя тайна я никому не скажу про тебя 1983</t>
  </si>
  <si>
    <t xml:space="preserve">время не лечит лечит человек который вовремя появляется рядом кто то очень долго трепет тебе нервы доводит до слез а кто то входит в твою жизнь тихо на цыпочках постепенно заполняя ее собой залечивает раны возвращает улыбку и все происходит так просто и естественно </t>
  </si>
  <si>
    <t>вчера в 2:05</t>
  </si>
  <si>
    <t>обожаю</t>
  </si>
  <si>
    <t>иногда нужно оставаться наедине с собой</t>
  </si>
  <si>
    <t>немного женской логики</t>
  </si>
  <si>
    <t xml:space="preserve">можно цитировать достоевского или ницше разбираться в модернизме и артхаусном кино но выкидывать фантики мимо урны и делать вид что дремлешь чтобы не уступать место старушке человека в конце концов определяют лишь его поступки </t>
  </si>
  <si>
    <t xml:space="preserve">медики </t>
  </si>
  <si>
    <t>4 янв 2018</t>
  </si>
  <si>
    <t>вечерами она сидела в интернете хотя с удовольствием променяла бы его на чьи нибудь колени ринат валиуллин</t>
  </si>
  <si>
    <t xml:space="preserve">керек болады ﺓﺩﺎﻌﺴﻟﺍ ﻞﻛ ﻚﻴﻄﻌﻳ ﻪﻠﻟﺍ сұрақ раббың кім жауап алла тағала сұрақ дінің не показать полностью </t>
  </si>
  <si>
    <t>вчера в 3:19</t>
  </si>
  <si>
    <t xml:space="preserve">всe частu захватывающего 6оевuка пeрeво3чиk 3a6ирай на стену что6ы не потерять перевозчuк 2002 перевозчuк 2 2005 перeвoзчuк 3 2008 пеpевoзчuк нaследuе 2015 </t>
  </si>
  <si>
    <t>15 ноя в 0:19</t>
  </si>
  <si>
    <t>я люблю себя за то что научилась наслаждаться моментом это самое лучшее что вы можете для себя сделать жить настоящим и получать от этого самое искреннее удовольствие</t>
  </si>
  <si>
    <t>8 фев 2018</t>
  </si>
  <si>
    <t>вы только посмотрите какой славный парнишка и как прилежно он позирует настоящая модель</t>
  </si>
  <si>
    <t xml:space="preserve">какое еще личное пространство и зачем оно тебе нужно человек </t>
  </si>
  <si>
    <t xml:space="preserve">тебя пригласили на презентацию новых парфюмов какую прическу сделаешь </t>
  </si>
  <si>
    <t>коты и кошки кoтoрым наплевать нa вaшe личнoe проcтрaнcтвo</t>
  </si>
  <si>
    <t xml:space="preserve">я бы получал удовольствие от учёбы если бы на неё можно было ходить с котом </t>
  </si>
  <si>
    <t>и только ты</t>
  </si>
  <si>
    <t xml:space="preserve">пресс горит сделай </t>
  </si>
  <si>
    <t xml:space="preserve"> а душа просто хочет счастья </t>
  </si>
  <si>
    <t>9 фев 2018</t>
  </si>
  <si>
    <t xml:space="preserve">для всех девушек находящихся в сомнении милая моя мужчина нуждающийся в тебе на второй месяц отношений будет знать о тебе всё он сам начнет интересоваться какие цветы ты любишь какой твой любимый цвет какие книги ты предпочитаешь и есть ли та о которой ты обязательно расскажешь своим детям показать полностью </t>
  </si>
  <si>
    <t>ах астахова</t>
  </si>
  <si>
    <t xml:space="preserve"> происходит только то что должно происходить все начинается вовремя и заканчивается тоже ф м достоевский</t>
  </si>
  <si>
    <t xml:space="preserve"> любое разочарование расставание или проигрыш через время приведут вас к чему то прекрасному нужному и более важному джим керри</t>
  </si>
  <si>
    <t>alena hegai25 follow</t>
  </si>
  <si>
    <t xml:space="preserve">мама я надеюсь ты больше не будешь делать татуировки я </t>
  </si>
  <si>
    <t xml:space="preserve">узнай что думают о тебе друзья новый ответ про тебя vk com app3122014 432 </t>
  </si>
  <si>
    <t>2 апр 2016</t>
  </si>
  <si>
    <t>зима близко а в это время миллионы игроков уже покоряют голодные игры круче агарио алёша ермаков давай играть вместе ссылка на игру http vkagar com r m fiv 246249470</t>
  </si>
  <si>
    <t>алёша привет я выбирал между тобой и алишер ответ смотри здесь https vk com choiceapp</t>
  </si>
  <si>
    <t xml:space="preserve">привет я оценила тебя тут vk com app686627 </t>
  </si>
  <si>
    <t xml:space="preserve">зима привет новый год поздравления с наступающим красивые картинки и открытки vk com fotomimi </t>
  </si>
  <si>
    <t xml:space="preserve">вот какой ты на самом деле посмотри своих друзей http vk com app3122014 255357763 </t>
  </si>
  <si>
    <t xml:space="preserve">алёша новый ответ про тебя http vk com app2417356 280627367 </t>
  </si>
  <si>
    <t>ссссссссссссссссссссссссссссссссссссссссссссссссссссссссссссссссссссссссссссссссссссссссссссссууууууууууууууууууууууууууууууууууууууууупппппппппппппппппппппппппппппппппппппппппппеееееееееееееееееееееееееееееееееерррррррррррррррррррррррррррррррррррррррррррррррррррррррр</t>
  </si>
  <si>
    <t>сууууупер</t>
  </si>
  <si>
    <t>фигня</t>
  </si>
  <si>
    <t>заходи сразись с друзьями http vk com naprolom game</t>
  </si>
  <si>
    <t>прив всех добавлю</t>
  </si>
  <si>
    <t>1 апр 2016</t>
  </si>
  <si>
    <t xml:space="preserve">i don t think that i ll be fine every time i try just want to die yeah all the things i gave you couldn t buy you what you needed so tell me why i can t be there for you even though i was never there for you показать полностью </t>
  </si>
  <si>
    <t>24 апр в 8:23</t>
  </si>
  <si>
    <t xml:space="preserve">мега конкурс разыгрываем промокоды pubg mobile 108 наборов vivo hero 420 наборов vivo supreme показать полностью </t>
  </si>
  <si>
    <t xml:space="preserve">росписи </t>
  </si>
  <si>
    <t>24 апр в 11:23</t>
  </si>
  <si>
    <t>2 июн 2015</t>
  </si>
  <si>
    <t>с днем рождения http vk com appleartacademy</t>
  </si>
  <si>
    <t xml:space="preserve">я считаю тебя круче чем узнай в приложении http vk com app2677176 </t>
  </si>
  <si>
    <t xml:space="preserve">музыкальный турнир состоялся и мне удалось принять в нем участие раздели мою радость и получи 500 кредитов http vk com musicwars t 0a8c1bf7e73ac87a383cf5b10e5 </t>
  </si>
  <si>
    <t xml:space="preserve">музыкальный турнир состоялся и мне удалось принять в нем участие раздели мою радость и получи 500 кредитов http vk com musicwars t a0162f490e2a3dec6b337073344 </t>
  </si>
  <si>
    <t xml:space="preserve">музыкальный турнир состоялся и мне удалось принять в нем участие раздели мою радость и получи 500 кредитов http vk com musicwars t 08bc82695aa295722a77e5d7ead </t>
  </si>
  <si>
    <t xml:space="preserve">за тусовку в клубе я получил солидный гонорар раздели мой успех и получи 500 кредитов http vk com musicwars t 8ee8b4b1d27ff089479d7cd9b20 </t>
  </si>
  <si>
    <t xml:space="preserve">за тусовку в клубе я получил солидный гонорар раздели мой успех и получи 500 кредитов http vk com musicwars t a868782c903b304ec09d5c17aa0 </t>
  </si>
  <si>
    <t xml:space="preserve">у меня новый рекорд в музбокс за одну игру мне удалось набрать 1117 очков раздели мой успех и получи 500 кредитов http vk com musicwars t 836664a359deb0cf6adf8aa32d1 </t>
  </si>
  <si>
    <t xml:space="preserve">у меня новый уровень 7 й уровень это лишь начало моей карьеры в саунд сити раздели мой творческий успех и получи 500 кредитов http vk com musicwars t 58bd96263d35e52e42cda4a615f </t>
  </si>
  <si>
    <t xml:space="preserve">музыкальный турнир состоялся и мне удалось принять в нем участие раздели мою радость и получи 500 кредитов http vk com musicwars t ac3232d1749796346bcefc74576 </t>
  </si>
  <si>
    <t xml:space="preserve">музыкальный турнир состоялся и мне удалось принять в нем участие раздели мою радость и получи 500 кредитов http vk com musicwars t 8ff5fc4f2a4c44f0d75e689f662 </t>
  </si>
  <si>
    <t xml:space="preserve">музыкальный турнир состоялся и мне удалось принять в нем участие раздели мою радость и получи 500 кредитов http vk com musicwars t 17a0dbf9256b650e4b7e558036b </t>
  </si>
  <si>
    <t>ұстаз арман қуанышбаев</t>
  </si>
  <si>
    <t>10 ноя в 19:36</t>
  </si>
  <si>
    <t xml:space="preserve"> адам баласы недей сорлы десеңші кедейліктен қорыққанындай тозақтан қорықса жәннатқа кірер еді яxия ибн муаз алла оған разы болсын </t>
  </si>
  <si>
    <t xml:space="preserve"> жәннәт иелері жәннәтқа денелерінде ешқандай қылсыз сақалсыз ақ өңді шашы толқындай бұйра қарақат көзді отыз үш жаста болған күйі кіреді бойлары адам ата жаратылғандағы бойы сияқты алпыс зираъ болады бір зираъ 50 66 см шамасы әл һәйсәми мәжмәъуз зәуәид 18658 хадис хасан</t>
  </si>
  <si>
    <t>жақсы дос дүние және ақырет үшін үлкен бақыт</t>
  </si>
  <si>
    <t xml:space="preserve">хадис алла елшісі оған алланың салауаты мен сәлемі болсын былай айтқан кімде кім маған бір рет сәлем айтса оған алла тағала он сәлем айтады оның он күнәсін кешіреді оны он дәрежеге көтереді </t>
  </si>
  <si>
    <t>қонаев атамыз жайлы ұстаз абдуғаффар сманов</t>
  </si>
  <si>
    <t xml:space="preserve">арақ бүкіл күнәнің кілті </t>
  </si>
  <si>
    <t>10 ноя в 16:36</t>
  </si>
  <si>
    <t xml:space="preserve">у нашей планеты страшный диагноз люди </t>
  </si>
  <si>
    <t>25 июл в 14:54</t>
  </si>
  <si>
    <t xml:space="preserve">наша ошибка в том что мы слишком долго пытаемся сохранить то чего уже давно нет </t>
  </si>
  <si>
    <t xml:space="preserve">трудов напрасно не губя любите самого себя </t>
  </si>
  <si>
    <t>я не твой бывший по гороскопу не подойду</t>
  </si>
  <si>
    <t>13 ноя в 21:56</t>
  </si>
  <si>
    <t xml:space="preserve">я всегда буду переживать за тебя даже если мы будем не вместе и даже если мы будем далеко друг от друга </t>
  </si>
  <si>
    <t xml:space="preserve">со мной не будет любви со мной погубишь себя </t>
  </si>
  <si>
    <t>14 ноя в 0:56</t>
  </si>
  <si>
    <t>что далее а далее зима и бродский</t>
  </si>
  <si>
    <t>21 окт в 12:26</t>
  </si>
  <si>
    <t xml:space="preserve">я заебался от всего </t>
  </si>
  <si>
    <t xml:space="preserve"> я заберу у вас все чем вы дорожите если будете трогать то что принадлежит мне </t>
  </si>
  <si>
    <t xml:space="preserve">одна хочет 101 розу другая хочет 101 киндер а я хочу чтобы родители жили больше 101 года </t>
  </si>
  <si>
    <t xml:space="preserve">нельзя нельзя мой друг родной любить одну гулять с другой </t>
  </si>
  <si>
    <t>21 окт в 15:26</t>
  </si>
  <si>
    <t>ты мой вулкан и моё море</t>
  </si>
  <si>
    <t>9 фев 2016</t>
  </si>
  <si>
    <t>зейн малик и джиджи хадид lovestory stars ed</t>
  </si>
  <si>
    <t xml:space="preserve">life goal </t>
  </si>
  <si>
    <t>kanye west devotees invade soho nyc for the life of pablo pop up shop</t>
  </si>
  <si>
    <t>valentino 2016 spring summer souvenir jacket collection</t>
  </si>
  <si>
    <t xml:space="preserve"> сделай свою жизнь историей которую стоит рассказать </t>
  </si>
  <si>
    <t xml:space="preserve">уличный стиль дэвида и харпер 2 часть </t>
  </si>
  <si>
    <t>этот город</t>
  </si>
  <si>
    <t xml:space="preserve">прогуливаясь по городу осознаешь что есть красивые места которые мы не всегда замечаем </t>
  </si>
  <si>
    <t xml:space="preserve">анджелина джоли со своей семьей для vogue </t>
  </si>
  <si>
    <t>8 фев 2016</t>
  </si>
  <si>
    <t xml:space="preserve"> anastasia прислал а тебе супер вызов 2020 прими этот вызов сейчас </t>
  </si>
  <si>
    <t>9 ноя в 19:41</t>
  </si>
  <si>
    <t xml:space="preserve">для полного счастья мне хватило тебя </t>
  </si>
  <si>
    <t>9 ноя в 16:41</t>
  </si>
  <si>
    <t xml:space="preserve">друзья кто из астаны подержите проект подписывайтесь </t>
  </si>
  <si>
    <t>14 авг в 14:32</t>
  </si>
  <si>
    <t xml:space="preserve">друзья если вы с алматы что то нашли или потеряли то вступайте в группу </t>
  </si>
  <si>
    <t>игра зомби блоки</t>
  </si>
  <si>
    <t>25 янв 2016</t>
  </si>
  <si>
    <t>хаха</t>
  </si>
  <si>
    <t>jkl</t>
  </si>
  <si>
    <t xml:space="preserve"> так кто ж ты наконец я часть той силы что вечно хочет зла и вечно совершает благо гете фауст </t>
  </si>
  <si>
    <t>8 июн в 20:14</t>
  </si>
  <si>
    <t>откуда он знает что я люблю ромашки</t>
  </si>
  <si>
    <t>эмоции обычно через какое то время проходят но то что они сделали остаётся вильгельм швебель</t>
  </si>
  <si>
    <t>16 сен в 20:23</t>
  </si>
  <si>
    <t xml:space="preserve">люди приходят и уходят всё дело в ногах </t>
  </si>
  <si>
    <t xml:space="preserve">вот чем настоящая любовь отличается от страсти </t>
  </si>
  <si>
    <t xml:space="preserve">инструкция для тех кто не понял куда попал при рождении 1 ты получишь 7 разных тел и спящее сознание тебе нужно будет постоянно пробуждать развивать и совершенствовать их воспринимай спокойно то что будешь находиться одновременно в разных измерениях а весь мир будет внутри тебя 2 тебе придется учиться в школе под названием жизнь на планете земля каждый человек и каждое событие твой универсальный учитель показать полностью </t>
  </si>
  <si>
    <t>многим знакомо</t>
  </si>
  <si>
    <t xml:space="preserve">10 фраз которые заставят поверить что любые перемены к лучшему </t>
  </si>
  <si>
    <t xml:space="preserve">художник добавляет забавные иллюстрации в чужие instagram фотографии </t>
  </si>
  <si>
    <t>фотограф просто совмещает два снимка и получает чертовски крутой результат</t>
  </si>
  <si>
    <t xml:space="preserve">откровенно заебала эта тема товарищи мы все не курим не пьем обожаем маму ненавидим тупых пезд читаем умные книги любим за душу а не за лицо нам безразлично на большие сиськи мы все заебись культурный образованный народ ценим внутренний мир и содержание мне интересно способен ли кто нибудь из тех кто строит из себя венец мироздания посмотреть на себя со стороны конечно если бы были способны результат был бы другой показать полностью </t>
  </si>
  <si>
    <t>каждый год одно и то же в начале лета идут посты тип будет самое крутое лето потом о уже июнь проебали но еще есть 2 месяца к концу июля ор что 2 3 лета проебано дальше я никуда не съездил лето говно жизнь говно и в конце самое любимое неделя до учебы вчера же только первое июня было ебать это так остроумно и очень оригинально indulgencia stupid</t>
  </si>
  <si>
    <t>счастье 10 02 16</t>
  </si>
  <si>
    <t>22 фев 2018</t>
  </si>
  <si>
    <t>буду рада вашей поддержке в моем ko fi https ko fi com aneltyan shim anel</t>
  </si>
  <si>
    <t xml:space="preserve"> shim anel https instagram com shim anel </t>
  </si>
  <si>
    <t xml:space="preserve"> shim anel</t>
  </si>
  <si>
    <t xml:space="preserve">https instagram com shim anel </t>
  </si>
  <si>
    <t>inst shim anel</t>
  </si>
  <si>
    <t xml:space="preserve"> korean paradoks korea</t>
  </si>
  <si>
    <t>https www instagram com shim anel</t>
  </si>
  <si>
    <t>instagram shim anel https www instagram com shim anel</t>
  </si>
  <si>
    <t>23 фев 2018</t>
  </si>
  <si>
    <t>bкycныe мяcныe шapики нa yжин</t>
  </si>
  <si>
    <t>6 авг 2016</t>
  </si>
  <si>
    <t xml:space="preserve">ты только не реви </t>
  </si>
  <si>
    <t xml:space="preserve">зразы из куриной грудки очень вкусно и полезно </t>
  </si>
  <si>
    <t xml:space="preserve">восхитительные начинки для тарталеток вкусно и полезно </t>
  </si>
  <si>
    <t xml:space="preserve">стихи великих поэтов слушаем наслаждаемся </t>
  </si>
  <si>
    <t xml:space="preserve">риc с куpицeй и овощaми в духовкe вкусно и полезно </t>
  </si>
  <si>
    <t>5 авг 2016</t>
  </si>
  <si>
    <t>у меня будет такой</t>
  </si>
  <si>
    <t>вчера в 16:19</t>
  </si>
  <si>
    <t>девон рекс прекрасное инопланетное создание</t>
  </si>
  <si>
    <t>летние ягоды</t>
  </si>
  <si>
    <t>я верю</t>
  </si>
  <si>
    <t>вчера в 19:15</t>
  </si>
  <si>
    <t xml:space="preserve">её сложный характер мог терпеть только он </t>
  </si>
  <si>
    <t>10 ноя в 5:50</t>
  </si>
  <si>
    <t xml:space="preserve">пo мнe самoе главнoе в жизни это имeть cчастливую ceмью </t>
  </si>
  <si>
    <t xml:space="preserve">с днём рождения наш любимый мальчик </t>
  </si>
  <si>
    <t xml:space="preserve">семья это и есть то ради чего стоит просыпаться каждый день дышать каждую секунду и молить бога каждое мгновенье чтоб он их оберегал и защищал </t>
  </si>
  <si>
    <t xml:space="preserve">счастье это когда просыпаешься и понимаешь что ты не одна что у тебя есть тот самый человечек ради которого ты готова на все ведь ты его мама </t>
  </si>
  <si>
    <t xml:space="preserve">cамое приятное слово которое я слышала это мама сказанное моим маленьким cчастьем </t>
  </si>
  <si>
    <t xml:space="preserve">дaже еcли ты вcё потеpяешь у тебя вcегдa буду я моя стихия </t>
  </si>
  <si>
    <t xml:space="preserve">εcли paзoбpaтьcя вcё вoзмoжнo испытaть дocтигнуть и пoнять β этом миpе вcё не тaк уж cлoжно εcли caмoму не уcлoжнять моя стихия </t>
  </si>
  <si>
    <t>10 ноя в 2:50</t>
  </si>
  <si>
    <t xml:space="preserve">не важно сколько дней в вашей жизни важно сколько жизни в ваших днях </t>
  </si>
  <si>
    <t>29 июл 2018</t>
  </si>
  <si>
    <t>легенда</t>
  </si>
  <si>
    <t>28 мая в 22:04</t>
  </si>
  <si>
    <t>бомба</t>
  </si>
  <si>
    <t>мой любимый братишка</t>
  </si>
  <si>
    <t>28 мая в 19:04</t>
  </si>
  <si>
    <t xml:space="preserve">мен де сені сағынамын бірақ нестейін сендегі бар намыс менде де бар </t>
  </si>
  <si>
    <t>26 апр 2017</t>
  </si>
  <si>
    <t xml:space="preserve">өмір өмір өмір өмір </t>
  </si>
  <si>
    <t xml:space="preserve">сағынамыз сонда да ештеңе білдіртпеймізғо </t>
  </si>
  <si>
    <t xml:space="preserve">музыка бұл менің жан дүниемдегі болып жатқан жағдайларды әнге бөлейді </t>
  </si>
  <si>
    <t xml:space="preserve">егер менің қасымда болғың келсе басқаларды ұмыт ал егер олай істей алмасаң мені ұмыт </t>
  </si>
  <si>
    <t xml:space="preserve">бiр қызды жылатып екiншi қызбен бақытты боламын деп ойламандар қыздардың көз жасы елеусiз қалмайды </t>
  </si>
  <si>
    <t xml:space="preserve">миниатюрный постапокалипсис </t>
  </si>
  <si>
    <t>28 мая в 18:07</t>
  </si>
  <si>
    <t xml:space="preserve">ваннaя комната в которой тебе захочeтся кричaть от ужаса </t>
  </si>
  <si>
    <t>искусство мультипликации</t>
  </si>
  <si>
    <t xml:space="preserve"> c любoвью caймон </t>
  </si>
  <si>
    <t xml:space="preserve"> концентрирование богатства поражает допустим вы зарабатывали по 2000 долларов в час и работали на полную ставку начиная с рождения христа и по сегодняшний день также допустим что вы никогда не платили налоги и сохранили каждую копейку на сегодняшний день у вас 8 3 миллиарда долларов 30 американцев все еще богаче чем вы </t>
  </si>
  <si>
    <t xml:space="preserve">лиза лу имеет огромную силу воли ведь потратила на свой проект кухня пять лет работы все предметы сделаны из бисера </t>
  </si>
  <si>
    <t xml:space="preserve">moё тeкyщee cocтояниe </t>
  </si>
  <si>
    <t>покажи фото кого нибудь кто сегодня тебе встретился f3 cool arzu15</t>
  </si>
  <si>
    <t>6 сен в 15:06</t>
  </si>
  <si>
    <t>покажи мне свою книжную полку f3 cool arzu15</t>
  </si>
  <si>
    <t>какая заставка у тебя на телефоне f3 cool arzu15</t>
  </si>
  <si>
    <t>6 сен в 12:06</t>
  </si>
  <si>
    <t xml:space="preserve">https youtu be v0jt5fzeqfm переходите по ссылке и смотрите сняли видео на довольно интересную тему лайк и подписка приветствуются </t>
  </si>
  <si>
    <t>12 ноя 2018</t>
  </si>
  <si>
    <t xml:space="preserve">а дальше в 20 раз больше с днём рождения </t>
  </si>
  <si>
    <t xml:space="preserve">в этом году нам будет 5 лет </t>
  </si>
  <si>
    <t xml:space="preserve">18 только начало </t>
  </si>
  <si>
    <t xml:space="preserve">люблю тебя с днём рождения </t>
  </si>
  <si>
    <t xml:space="preserve">итаааак мы начинаеееем </t>
  </si>
  <si>
    <t xml:space="preserve">и чтоб было что вспомнить </t>
  </si>
  <si>
    <t>сейчас бы обломиться 738 раз за вечер сидеть в кфс и ждать бежать в остановку которая не существует и танцевать не по телочьи а не вот это вот всё</t>
  </si>
  <si>
    <t>то как ты поступаешь по отношению к другим людям вернется к тебе рано или поздно это закон окончательного возврата он не имеет ничего общего с наказанием или вознаграждением так устроен мир ты получаешь то что посылаешь это неизбежно нил доналд уолш</t>
  </si>
  <si>
    <t>smile with your eyes</t>
  </si>
  <si>
    <t>что чувствуешь то и надо говорить э сафарли</t>
  </si>
  <si>
    <t>бывают такие моменты что не хочется больше грустить в эти моменты ты смеешься смеешься громче всех в этот момент ты самый счастливый человек на свете на тебя приятно смотреть и с тебя берут пример больше улыбок и веселья друзья и родные всем мира и добра</t>
  </si>
  <si>
    <t>18 ноя 2016</t>
  </si>
  <si>
    <t xml:space="preserve">улыбнись даже если тебе очень плохо больно и хочется плакать улыбнись по настоящему с искренней радостью расправь плечи и выпрямись как будто ты счастлив и горд и хочешь петь от счастья тело поверит и возрадуется может не сразу но очень быстро оно просто не умеет по настоящему страдать когда ты искренне улыбаешься а вслед за телом опять возрадуется душа </t>
  </si>
  <si>
    <t xml:space="preserve">я ycтал и мнe гpycтно а ещё я очень соскучился по тебе </t>
  </si>
  <si>
    <t>23 апр в 4:46</t>
  </si>
  <si>
    <t xml:space="preserve">только ты знаешь как свести меня с ума </t>
  </si>
  <si>
    <t xml:space="preserve">демін жетпей жатса мунай ма ауа берем </t>
  </si>
  <si>
    <t xml:space="preserve">не доверяй никому никогда своё доверие </t>
  </si>
  <si>
    <t xml:space="preserve">люди добрые думайте прежде чем что либо говорить 1 девочку которую ты назвал шлюхой она девственница 2 девочку которую ты назвал жирной морит себя голодом показать полностью </t>
  </si>
  <si>
    <t xml:space="preserve">неге екенін білмеймін соңғы кездері көп сөйлемейтін көп күлмейтін көңіл күйі жоқ адамға айналып барамын </t>
  </si>
  <si>
    <t>23 апр в 7:46</t>
  </si>
  <si>
    <t>кто то случайно бросил вместо колпака свой диплом</t>
  </si>
  <si>
    <t>28 окт в 22:39</t>
  </si>
  <si>
    <t xml:space="preserve">я веcь дeнь как же хoчется cпать поскоpее бы в кpовать я в чaс нoчи </t>
  </si>
  <si>
    <t xml:space="preserve">mr freeman part 08 оскорблять меня весело и безопасно </t>
  </si>
  <si>
    <t>дoбepманы кaк отдельный вид иcкycствa</t>
  </si>
  <si>
    <t xml:space="preserve">дoбро пoжалoвaть в kанаду </t>
  </si>
  <si>
    <t>в первый раз в последний раз</t>
  </si>
  <si>
    <t>батуми пережил пятибалльный шторм море вернуло людям то что они ему подарили</t>
  </si>
  <si>
    <t xml:space="preserve"> mиp пpинaдлeжит тoмy кто eмy pад maленькому слoнeнку впepвые показали мope </t>
  </si>
  <si>
    <t>28 окт в 19:39</t>
  </si>
  <si>
    <t xml:space="preserve">сама себе сила сама себе крепость сама себе опора </t>
  </si>
  <si>
    <t>13 авг в 22:15</t>
  </si>
  <si>
    <t xml:space="preserve"> мүлк сүресінің қасиеті құранда отыз аяттан тұратын сүре бар кім оны оқыса қияметте оның күнәсі кешірілмейінше шапағат етуін тоқтатпайды ол мүлк сүресі әбу дәуіт мүлк сүресі жамандықтардың алдын алушысы және құтқартушысы ол қабір азабынан қорғайды показать полностью </t>
  </si>
  <si>
    <t>31 авг в 23:35</t>
  </si>
  <si>
    <t>1 сен в 2:35</t>
  </si>
  <si>
    <t>мегатест кто ты из вселенной средиземья 28 результатов знаю результатов маловато но это мой первый подобный тест тест тут vk com megatest 57ac7213e4b0a7461a41557e</t>
  </si>
  <si>
    <t>мегатест тест по фильму люди икс апокалипсис люди икс апокалипсис фантастический боевик рассказывающий о приключениях одноимённой команды супергероев из комиксов marvel тест проходят только те кто посмотрел этот фильм тест тут vk com megatest 57431cd5e4b0147b8a63e459</t>
  </si>
  <si>
    <t>мегатест как ты выглядишь в мире драконов 2 сегодня 2 часть тестов про драконов тест более интересней и результаты лучше тест тут vk com megatest 55a3a2b6e4b029a18655c08b</t>
  </si>
  <si>
    <t>мегатест какой ты дракон 2 давай узнаем какой ты дракон тест тут vk com megatest 56029e7be4b00623b3edb7af</t>
  </si>
  <si>
    <t>аружан байгушикова минитест какой образ для тебя показал результат ниже много других тестов здесь vk com minitest</t>
  </si>
  <si>
    <t>аружан байгушикова минитест какой цвет волос подходит тебе показал результат ниже много других тестов здесь vk com minitest</t>
  </si>
  <si>
    <t>мегатест самый сложный тест о minecraft узнай в этом тесте насколько ты хорошо знаешь minecraft тест тут vk com megatest 559989fbe4b029a1865596eb</t>
  </si>
  <si>
    <t xml:space="preserve">привет узнай насколько привлекательна твоя страница в приложении http vk com app2289330 </t>
  </si>
  <si>
    <t>я вконтакте 2 года 1 месяц 11 дней а ты https vk com app640450</t>
  </si>
  <si>
    <t xml:space="preserve">как сделать светящуюся жидкость вам потребуется вода перекись водорода 3 сольуксуси взболтать всё очень и очень сильно </t>
  </si>
  <si>
    <t xml:space="preserve">мир прекрасен если 1 вкусняшки дома не кончаются 2 wi fi везде открыт 3 можно спать сколько угодно 4 ешь и не толстеешь 5 в сообщениях отвечают сразу 6 вечное лето 7 счастливая семья и друзья </t>
  </si>
  <si>
    <t xml:space="preserve">забирай себе на стену чтобы не потерять сны 1 е число месяца сны этого дня исполняются в точности и предвещают доброе показать полностью 2 е число месяца сны пустые и ничего не значащие 3 е число месяца сны быстро исполнимые 4 е число месяца сны сбываются не скоро 5 е число месяца сны хорошего значения 6 е число месяца сны сбываются но не скоро 7 е число месяца сны счастливые но не следует никому о них рассказывать 8 е число месяца сны ведут к исполнению желаний 9 е число месяца сны сбываются но ведут к неприятностям 10 е число месяца сны никогда не сбываются 11 е число месяца сны сбываются в течении 11 дней и ведут к радости 12 е число месяца сны быстро и благоприятно исполняются 13 е число месяца сны ведут к неприятностям 14 е число месяца сны неудачны 15 е число месяца сны сбудутся скоро и весьма благоприятно 16 е число мепсяца сны не сбываются и никакого значения не имеют 17 е число месяца сны обещают успех и исполняются в течение 20 дней 18 е число месяца сны ведут к прибыли и обновкам 19 е число месяца сны ведут к семейным неприятностям 20 е число месяца сны скоро исполнятся 21 е число месяца сны исполняются не скоро но ведут к богатству 22 е число месяца сны предупреждают о неприятностях 23 е число месяца сны исполнятся очень скоро 24 е число месяца сны радостные и исполняются скоро 25 е число месяца сны лжи и обмана 26 е число месяца сны удовольствия и забавы 27 е число месяца бессмысленные бесцветные и никакого значения не имеющие сны 28 е число месяца сны обещают некие трудности и сбудутся в течение 30 дней 29 е число месяца сны не исполняются 30 е число месяца сны фантастические и не сбываются 31 е число месяца сны любовных побед сбываются в течение 15 дней </t>
  </si>
  <si>
    <t xml:space="preserve">если читать на улице в наушниках захватив с собой кофе то можно испытать оргазм </t>
  </si>
  <si>
    <t>идеи для смузи1 клубника бананингредиенты показать полностью 1 2 банана 4 6 замороженных ягод клубники 1 2 ст нежирного йогурта без добавок творога 1 2 или 1 ст апельсинового сока 1 ст л льняных семечекприготовление в блендере сначала смешайте банан ягоды йогурт и апельсиновый сок добавьте льняные семечки и снова перемешайте разлейте по стаканам и подавайте 2 ягоды апельсин ингредиенты 3 горсти черники или черной смородины 1 ст апельсинового или ананасового сока 250 г нежирного йогурта без добавок творога 1 ч л дикого медаприготовление смешайте все ингредиенты в блендере до консистенции смузи и сразу же подавайте 3 молоко клубникаингредиенты 1 ст нежирного молока можно миндального или кефира 4 ст л нежирного йогурта без добавок творога 3 5 ягод клубники 2 ч л пшеничных проростков 2 ч л дикого медаприготовление смешайте все ингредиенты в блендере до консистенции смузи и сразу же подавайте 4 груша шпинатингредиенты 2 спелые груши вырезать сердцевинки и порезать 2 ст листьев свежего шпинатаприготовление смешайте все ингредиенты в блендере до консистенции смузи и сразу же подавайте 5 морковь абрикос ингредиенты 6 абрикосов без косточек ломтиками 175 г манго ломтиками 300 мл морковного сока 2 ст л медаприготовление смешайте все ингредиенты в блендере до консистенции смузи и сразу же подавайте присылайте свои рецепты в предложенные новости</t>
  </si>
  <si>
    <t>холодное сердце</t>
  </si>
  <si>
    <t>самая лучшая</t>
  </si>
  <si>
    <t>будь самим собой</t>
  </si>
  <si>
    <t>24 окт в 21:24</t>
  </si>
  <si>
    <t xml:space="preserve">желанная сердцу всегда красива </t>
  </si>
  <si>
    <t xml:space="preserve">inst aruzhanbekenova </t>
  </si>
  <si>
    <t>15 авг в 22:15</t>
  </si>
  <si>
    <t>16 авг в 1:15</t>
  </si>
  <si>
    <t>купер и одри twinpeaks twincaps sting</t>
  </si>
  <si>
    <t>14 ноя в 2:25</t>
  </si>
  <si>
    <t xml:space="preserve">беседы с убийцей записи теда банди conversations with a killer the ted bundy tapes год 2019 документальный сериал от netflix imdb 8 1 показать полностью </t>
  </si>
  <si>
    <t xml:space="preserve">гриффины 1999 все серии сериал kinomania мультфильм kinomania комедия kinomania типичная американская семья члены которой способны разбить все возможные стереотипы а говорящая собака с сигаретой и сухим мартини а грудной малыш мечтающий поработить весь мир разве это отклонение это катарсис в каждом эпизоде </t>
  </si>
  <si>
    <t xml:space="preserve"> wizard movies ретроспективы работ величайших мастеров мирового кинематографа 1 martin scorsese 2 gaspar noé показать полностью </t>
  </si>
  <si>
    <t>кто из твоих друзей самый странный f3 cool aruusen</t>
  </si>
  <si>
    <t>9 сен в 18:56</t>
  </si>
  <si>
    <t>пионы как отдельный вид прекрасного</t>
  </si>
  <si>
    <t xml:space="preserve">душa должна пахнуть счaстьем </t>
  </si>
  <si>
    <t xml:space="preserve">цветы без повода это всегда так приятно </t>
  </si>
  <si>
    <t xml:space="preserve">фото моего мужа </t>
  </si>
  <si>
    <t xml:space="preserve"> алги </t>
  </si>
  <si>
    <t>не называй братом каждого второго ведь настоящий брат перегрызет глотку за родного</t>
  </si>
  <si>
    <t>10 авг 2014</t>
  </si>
  <si>
    <t>нуну</t>
  </si>
  <si>
    <t xml:space="preserve">как же я скучаю по школе где урок длится 45 минут где нет нб обозначает пропуск где не надо искать аудиторию где за тобой бегают учителя а не ты где не скажут это ваши проблемы это там где есть все книги где можно опоздать на 2 минуты и когда до школы можно дойти пешком это когда ты еще в детстве где одноклассники уже члены твоей семьи я очень скучаю по тем временам так что школьники цените это время а не думайте как бы быстро ее закончить ведь это время уже не повториться </t>
  </si>
  <si>
    <t xml:space="preserve">казiргiнiн махаббаты важныйдан басталып чёрный списоктан аякталады </t>
  </si>
  <si>
    <t xml:space="preserve">девочки если за вами бегает парень общайтесь с ним нормально не набивайте себе цену вы же не товар в магазине парни тоже люди и у них есть чувства </t>
  </si>
  <si>
    <t xml:space="preserve">сказат вам правду сейчас никто не смотрит сколько у нас друзей сейчас все смотрят только сколько у нас подписчиков сейчас никто в лицо ничего не скажет потому что есть аск сейчас богатыми людми называют тех у кого есть айфон а не тех у кого есть родители верные друзья здоровье сейчас все добавят тебя в друзья чтобы тебя удалить через 5 минут чтобы у них было много подписчиков сейчас большинство девушек дружат с парнями для того чтобы получат подарки или же назло бывшему парню сейчас парень дружит не только с одной девушкой ну и одновременно с другими девушками сейчас мы большенство времени тратим на социальные сити а не учебу куда катится мир сейчас в социальных сетях мы разговариваем на русском языке но почему потому что если мы начнем писать на родном языке тоесть на казахском языке все подумают что мы колхозники сейчас наша популярность и авторитет измеряется нашими лайками на наши фотографии сейчас предлогают дружить только в социальных сетях потому что сейчас парни не такие уж храбрые чтобы в лицо это сказат люди включите в моду доброту и честность </t>
  </si>
  <si>
    <t>я не красавица я не лучшая из лучших но меня уважают я не крутая я обычная я не прошу никого о помощи кроме аллаха мой круг общения состоит из людей которые уверены в себе и в ответе за себя я не люблю гордых высокомерных понтливых людей я не мечтаю о красивой жизни я живу той жизнью которую мне даровал аллах я простая но меня сложно понять я не ангел но и мир не рай</t>
  </si>
  <si>
    <t xml:space="preserve">әкесі баласына балам білесің бе негізінде жәннатқа адам тегін кіреді ал тозаққа кіру ақылы тіпті үстеме ақымен десе де болады таң қалған баласы oл қалай әке иә балам тозақ оты тегін емес мысалы кім құмар ойын ойнаса төлейді арақ ішсе төлейді зина да тегін емес насыбай да теңге тұрады қыдырсаң да бәрібір төлейсің ал жәннатқа балам тегін намаз оқу тегін ораза тегін аллаһты зікір ету тегін аллаһтан қорқып харамға көз салмау тегін тіптен мешітке кіру де тегін ендеше неге тегін жәннат тұрғанда тозаққа төлеп кіреміз сен де бұл хабарды тегін алдың енді сен де досыңа тегін жібер сөйтіп аллаһ тан тегін сауап ал </t>
  </si>
  <si>
    <t>аселья кожабаева</t>
  </si>
  <si>
    <t>люблю тебяяя vk com id7777777777</t>
  </si>
  <si>
    <t>no soy madridista de corazon porque el corazon un dia para soy madridista de alma porque el alma es eterna я не мадридист от сердца потому что сердце не вечно я мадридист от души потому что душа вечна</t>
  </si>
  <si>
    <t xml:space="preserve">узнай что думают о тебе друзья новый ответ про тебя vk com app3122014 </t>
  </si>
  <si>
    <t>19 авг 2015</t>
  </si>
  <si>
    <t xml:space="preserve">узнай что думают о тебе друзья тут vk com app3122014 </t>
  </si>
  <si>
    <t>асел привет меня спросили я ты ответ здесь vk com app3333333 287540951</t>
  </si>
  <si>
    <t>привет теперь я вконтакте</t>
  </si>
  <si>
    <t xml:space="preserve">мне действительно нравится когда люди рассказывают мне о себе не имеет значения что именно это может быть что то об их дне что им понравилось какие у них хобби и т д мне нравится узнавать людей в каком то смысле это заставляет меня чувствовать что они доверяют мне вы не надоедаете мне своими разговорами я если честно предпочитаю слушать </t>
  </si>
  <si>
    <t>24 июл 2016</t>
  </si>
  <si>
    <t xml:space="preserve">все взрослеют и вступают в отношения а я становлюсь ленивее и нахожу еще больше сериалов которых надо посмотреть </t>
  </si>
  <si>
    <t xml:space="preserve"> лучшие друзья люди с которыми тебе не обязательно разговаривать каждый божий день вам не обязательно разговаривать друг другом на протяжении недель но когда вы говорите ощущение что вы никогда и не переставали </t>
  </si>
  <si>
    <t>это фотка меня чем то зацепила</t>
  </si>
  <si>
    <t xml:space="preserve">хуже всего изображать спокойствие когда ты не можешь бить посуду потому что расстроится мама не можешь запустить в стену свой телефон потому что фиг ты купишь новый не можешь уйти к друзьям потому что у них есть дела поважнее не можешь даже написать в интернете потому что не хочешь показухи и жалости и всё что тебе дозволено поедать себя морально изнутри </t>
  </si>
  <si>
    <t xml:space="preserve">я буду падать падать и падать но когда я встану упадут все </t>
  </si>
  <si>
    <t xml:space="preserve">9 месяцев носила 9 месяцев ждала чудо малое растила под сердечком у себя вот она моя награда мой альтаир больше ничего не надо в нём теперь вся моя жизнь </t>
  </si>
  <si>
    <t>9 янв в 22:04</t>
  </si>
  <si>
    <t xml:space="preserve">ты никогда не плачешь о том что в твоей жизни много трудностей ты используешь их как стимул для продвижения вперёд </t>
  </si>
  <si>
    <t>гордая потому что обижали сильная потомy что делали больно смелая потому что уже не боюсь улыбаюсь потому что есть ради кого жить мой ангелочек мой лев мой альтаир</t>
  </si>
  <si>
    <t xml:space="preserve">вот все говорят злaя ты сeрдца у тебя нет рoдненькие да не злая я а справедливая и сердце у мeня eсть тoлько оно в бронежилете </t>
  </si>
  <si>
    <t xml:space="preserve"> балалар бөлмесіне қоюға жақсы гүлдер</t>
  </si>
  <si>
    <t xml:space="preserve"> напитки для ускорения метаболизма приготовление и применение 1 й рецепт для ускорения обмена веществ необходимо тонко нарезать ломтиками одно яблоко залить 300 мл воды и добавить десертную ложечку молотой корицы дать настояться в прохладном месте два часа после чего выпить перед отходом ко сну такое сочетание позволит вам ускорить метаболизм вывести из организма лишнюю жидкость и легко сжечь жир показать полностью </t>
  </si>
  <si>
    <t>http ask fm asya7lala http instagram com asya7lala</t>
  </si>
  <si>
    <t>24 июл 2014</t>
  </si>
  <si>
    <t>я получу уникальные стикеры потому что проголосовала за новый символ vk fest выборы идут 20 и 21 мая вы ещё успеваете символvkfest5</t>
  </si>
  <si>
    <t>hello how are you can we be friend beautifull girl do you speak turkish or english or russian</t>
  </si>
  <si>
    <t xml:space="preserve">с возвращением </t>
  </si>
  <si>
    <t xml:space="preserve">и дай бог каждому быть с тем с кем сердце не ищет других </t>
  </si>
  <si>
    <t>24 окт 2016</t>
  </si>
  <si>
    <t xml:space="preserve">rauf faik pain memories слушайте вконтакте и boom https vk cc 99sss6 ㅤㅤㅤ rauf faik tour показать полностью </t>
  </si>
  <si>
    <t>8 мая в 0:32</t>
  </si>
  <si>
    <t xml:space="preserve">цените тех которые умеют видеть в вас три вещи печаль скрывающуюся за улыбкой любовь скрывающуюся за гневом и причину вашего молчания </t>
  </si>
  <si>
    <t xml:space="preserve"> бақыттымын алхамдулиллах</t>
  </si>
  <si>
    <t>8 мая в 3:32</t>
  </si>
  <si>
    <t xml:space="preserve">махаббаттың түрлері француз жазушысы стендаль фредерик махаббат психологиясын зерттейтін ғашықтың жайы атты кітап жазған кітап форма жағынан ғылыми зерттеу еңбегі сияқтанғанымен оны жазу үшін автор 20 жылдан астам уақыт жұмсаған бірақ кітап дәм татуы жоқ сылдыр сөз емес күні бүгінге дейін махаббаттың қасиетті кітабы саналып келе жатыр кітапта стендаль махаббатты төрт түрге бөлген показать полностью </t>
  </si>
  <si>
    <t>29 окт 2016</t>
  </si>
  <si>
    <t>жігіттердің жүрегін ұрлай бергім келмейді сүйдім деген тілегін тыңдай бергім келмейді кез келгенін ғашық қып әлек еткім келмейді аз күндік жай машық қып және де өткім келмейді алғашқы арман тілекті шетке ысырғым келмейді бірді сүйген жүректі көпке ұсынғым келмейді ф оңғарсынова</t>
  </si>
  <si>
    <t xml:space="preserve">воспитанная девушка это не та которую держат в строгости родители а та которой дали полную свободу а она все равно ведет себя достойно </t>
  </si>
  <si>
    <t xml:space="preserve">сені кездестірдім әлхамдулилләһ сені ұнатамын субханаллаһ неткен сұлу едің машааллаһ біз бірге боламыз иншааллаһ </t>
  </si>
  <si>
    <t>24 фев в 9:00</t>
  </si>
  <si>
    <t xml:space="preserve"> мое сердце принадлежит только одному человеку человеку которого я люблю </t>
  </si>
  <si>
    <t>счастье это когда твои родители здоровы السعادة هو عندما الديك يتمتعون بصحة جيدة</t>
  </si>
  <si>
    <t>я люблю тебя</t>
  </si>
  <si>
    <t xml:space="preserve">я люблю тебя даже если у меня нет настроения даже если на дворе осень даже если за окнами разные города я люблю тебя н спаркс дневник памяти </t>
  </si>
  <si>
    <t xml:space="preserve">никогда не смейся над теми у кого ничего нет ведь ты не знаешь что случится с тобой завтра </t>
  </si>
  <si>
    <t xml:space="preserve">сабр лучшие дни впереди ин ша аллах </t>
  </si>
  <si>
    <t>24 фев в 12:00</t>
  </si>
  <si>
    <t xml:space="preserve">наше ебанутое общество даже девственницу может считать шлюхой </t>
  </si>
  <si>
    <t>22 ноя 2013</t>
  </si>
  <si>
    <t xml:space="preserve">лето </t>
  </si>
  <si>
    <t>18 авг 2018</t>
  </si>
  <si>
    <t>секрет раскрылся</t>
  </si>
  <si>
    <t xml:space="preserve">знаменитый трюк майкла джексона </t>
  </si>
  <si>
    <t>безумная радость</t>
  </si>
  <si>
    <t>это ещё раз доказывает что животные умней людей люди бы стояли и снимали на телефон</t>
  </si>
  <si>
    <t xml:space="preserve">проблема в том что не рискуя мы рискуем в сто раз больше </t>
  </si>
  <si>
    <t xml:space="preserve">в душе оказывается я есенин </t>
  </si>
  <si>
    <t>7 ноя в 14:52</t>
  </si>
  <si>
    <t>знaкoмый вaш сepгeй eсeнин</t>
  </si>
  <si>
    <t xml:space="preserve">да не влюблюсь уже </t>
  </si>
  <si>
    <t>позволь сeбе сaмую бoльшую роскошь в мире плeвать на мнение окружающих 1976</t>
  </si>
  <si>
    <t>она была окошечком крошечным светлым отверстием в тёмной пещере моего страха она была спасением путём на волю она должна была научить меня жить или научить умереть она должна была коснуться своей твёрдой и красивой рукой моего окоченевшего сердца чтобы оно либо расцвело либо рассыпалось в прах от прикосновения жизни герман гессе</t>
  </si>
  <si>
    <t>спасибо аллаху за тебя мама</t>
  </si>
  <si>
    <t>8 ноя в 4:55</t>
  </si>
  <si>
    <t xml:space="preserve">dunyodagi guzal insonni emas dunyoyingizni guzal qiladigan insonni tanlang </t>
  </si>
  <si>
    <t xml:space="preserve">chunki bu bizz yoningdaman </t>
  </si>
  <si>
    <t xml:space="preserve">тот кто склонит колени перед аллахом выстоит против целого мира </t>
  </si>
  <si>
    <t xml:space="preserve"> 1батирова начни свой день с бисмиллях и закончи его с альхамдулиллях </t>
  </si>
  <si>
    <t xml:space="preserve">я не могу похвастаться своей любовью ко всевышнему потому что я не всегда бываю благодарен но я могу похвастаться его любовью ко мне потому что он еще никогда не оставлял меня в беде </t>
  </si>
  <si>
    <t xml:space="preserve">ваши дети это райские бабочки с пророк мухаммад ﷺ </t>
  </si>
  <si>
    <t xml:space="preserve"> сені жұмаққа жетелейтін жарды ізде тозаққа емес </t>
  </si>
  <si>
    <t xml:space="preserve"> батирова daryo qanchalik keng bo lmasn ona mehriga teng bula olmaydi shayton qanchalik kop bo lmasin yagona aллаh ga teng bula olmaydi</t>
  </si>
  <si>
    <t>8 ноя в 7:55</t>
  </si>
  <si>
    <t>таңертең ерте тұрып айнаға қарасам логан болып тұрмынғой түнімен кімдермен соғысып шыққанымды білмим бірақ жеңгенім белгілі людиикс росомаха кино фильм логан шаш прическа арман қуған ұқсастық оргинал пародия асқар</t>
  </si>
  <si>
    <t>вчера в 15:45</t>
  </si>
  <si>
    <t>махаббат туралы 11 баяғыда алыс жолға шыққанда бірден автобустың автокөліктің алдына отырып алған маған қатты ұнайтын сол отырған жерімнен табжылмай отырып неше түрлі қызықтардың куәсі болдым автокөліктің жарығына шыбын шіркей ит мысық жылқы жануардың барлығы келіп өз өздерінен соғылып жандарын қиятын сонда менің ойымда мынанша жазық далада неге ылғи осы бізге келіп соғылады деп ойлайтынмын уақыт жылдар өтті ес кірді жаңағы тіршіліктер сонда қараңғыдан қорқып далада жарық іздеп жүріп техниканың жарығына көзі түсіп сол жарыққа жеткенінше асығатынын кейін түсіндім меніңше махаббатта дәл осы сияқты өзінің арманындағы жарық адамын асығыстықпен іздеп жүріп шатастырып аладыда сосын сезім оған қателігі үшін өз соққысын өлшемсіз түсіреді екен айтайын дегенім мақұлық секілді қайдағы жоқ бір уақытша өтірік жарыққа асықпаңыздар адам сияқты өмірдегі шынайы күннің сәулесін күтіңіздер ол бәрі бір сәті келгенде жарқырайды тағыда дұрыстап түсіндіру керек болса әр кіммен жырпылдаспай өзіңнің адамыңды күт адам махаббат өмір тағдыр арман автобус балалықшақ қыз жазба ауыл қала сезім тәлкек асқар</t>
  </si>
  <si>
    <t xml:space="preserve">мне нравятся люди которые живы во всем не угодны умны и не лживы не руки а крылья не сон а движенье и словом не бьющие на пораженье мне нравятся люди которые верят показать полностью </t>
  </si>
  <si>
    <t>бүгін фурмонова шыңына шыққан жайым бар үйге келіп естелік видеоларды қарап отырып бір типа шедеврды құрастырып тастағансыңғо алматы пикфурмонова шың арман биіктік тау қар өмір тағдыр асқар</t>
  </si>
  <si>
    <t>күні кеше жауапкершілік пен еңбексүйгіштікті қалыптастыруға көсбасшылық және ұйымдастырушылық қабілеттерін дамытуға бағытталған жастардың зерделік потенциалын жүзеге асыруға үйрететін қазақша квн жиырма жасқа толды көптеген жастарды дұрыс жолға салған қазақ тілінің абыройын асқақтатын интелектуалды ұлт тәрбиелейтін жайдарман жасай берсін кезінде 130 теңгеге диск сатып алып соның ішінен ағаларымыздың квн ойындарын тамашалайтынбыз міне араға біраз жылдар салып өмірдеде көріп тұрмыз шын мәнінде өте қарапайым еңбеққор талантты жандар екен ал менің жанымдағы кісі осы үлкен қозғалыстың басы қасында жүрген жастар жанашырларының бірі және бірегейі жайдарманды қазақстанға белгілі бағдарлама еткен есен елеукен ағамыз жайдарман 20жыл бала арман есаға продакшн арман алматы үлкендер техас өзіміздіңжігіттер көзтимесін квн асқар</t>
  </si>
  <si>
    <t>бір ауылдың топырағына аунап өскен жора жолдас бауырларыммен шұбарсу ауылының құрылғанына 15 жылдық мерейтойын алматыдағы студенттер болып тойлаған болатынбыз алманың отанына арман қуып келген барша студент қарындастарым мен інілерімді оқуға түсуімен және 15 жылдықпен құттықтаймын әрқашан бірлігіміз ажырамай бұдан кейінде тек жақсы үлкен дастархандарда жолыға берейік осы отырысты ұйымдастырған ауыл белсенділеріне үлкен рахметімді айтамын арман қала шұбарсу алматы шымкент тарих естелік өмір адал мерейтой отырыс вешр ауылдастар асқар</t>
  </si>
  <si>
    <t>көшеден өтіп бара жатып көп көгершіндерге көзім түсіп кетті жандарына келіп қал жағдайларын сұрап барлығы дұрыс екеніне көзімді жеткіздім сағынған екен өздері ыйығыма қолдарыма таласа келіп қонғанда өзімді дәл бір disney кинокомпаниясының мақты актеры сезініп кеттім көгершін кептер алматы ашық аспан өмір панфилов қала жем тағдыр бақыт асқар</t>
  </si>
  <si>
    <t>ауылға келіп жаяулатып кешке көшеге серуендеп шықсаң мен кеткенде сен кішкентай бүлдірген бүлдіргеннің пісетінін кім білген болып жатыр ғой суретте күнде кастьюм киіп жүрмейміз алтын ұя мектебімізге барып бір суретке түсейікші деп өзінше фотосессия жасаған түріміз мектеп ауыл шұбарсу тарих арман оқушы мақсат тағдыр уақыт өмір бнұрлыбеков асқар</t>
  </si>
  <si>
    <t>любовь с первого альбома imaginedragons nightvisions</t>
  </si>
  <si>
    <t xml:space="preserve"> скуби ду мультфильмын көргендер оқысын баламыз есімде болса 4 5 ші сыныптар телевизордан осы скуби ду мультфильмын көп көрсететін барлық адам әдемі жақсы кейіпкерге еліктейді ғой мен осы мультфильмның ішінде фрэдке қызығатынмын өзі денелі сөйлеу мәнеріде күшті түр келбетіде келіскен жүрген жерінде өзіне ғашық ете біледі міне біраз жылдар өтіп осы мультфильмның барлық шығарылымдарын қарап шықтым бала кезде ұнатқан фрэдтің негізі кемшіліктері көп екен құр шырайдан не пайда демекші ең сорақысы әр сериясында албасты фрэд жанындағы қыздар велма және дафнамен оңашада қалу үшін шегги мен скубиды өздерінің жанынан бөліп жібере береді қыз құмар бәле деп ұрсып кеткен ба бірақ неге екенін білмеймін маған шегги мен скубидың өмірі ұнады олар қайда жүрседе бір бірін сатпайды жүрген жерлері қызықтарға толы күтпеген оқиғаларға жиі кездеседі тағы бір айта кететіні олар бар жерде тамақтың неше түрлісі табылады оқып отырсызба тамақтың неше түрлісі табылады п с қарны ашып отырған студенттің жазған жазбасы сіз қандай мультфильмды ұнаттыңыз скубиду мультфильм бала жас күндер қызық жазба телевизор тағдыр уақыт арман түйін философия асқар</t>
  </si>
  <si>
    <t>15 ноя в 12:45</t>
  </si>
  <si>
    <t xml:space="preserve">нет лучше мужчины в мире чем мой брат никто не бесит меня так как брат но так как его я никого не люблю </t>
  </si>
  <si>
    <t>28 фев 2017</t>
  </si>
  <si>
    <t xml:space="preserve">біреу айтты бұл арманың бекер деп біреу айтты қиялдама жетер деп көп ойланып мен өзіме серт бердім арманыма өз күшіммен жетем деп показать полностью </t>
  </si>
  <si>
    <t>9 июн в 3:34</t>
  </si>
  <si>
    <t xml:space="preserve">сильная психологическая драма которая заставляет задуматься о том что унижать и избивать нельзя ведь развязка может быть самая трагическая лучший фильм снятый в эстонии класс 2007 16 драма kinomania парень по имени йозеп постоянно терпит издевательства и насмешки со стороны своих одноклассников йозеп никогда не отвечал и этим он провоцировал одноклассников заходить все дальше и дальше до тех пор пока за него не заступился бывший из насмешников каспар в классе все сильнее наколется обстановка и смерть одноклассников неминуема </t>
  </si>
  <si>
    <t xml:space="preserve">менің жанымда адам болғанда əрқашан үндемей отырамын мен ыңғайсыз жағдайға қалғанда өтірік күле бастаймын мен өмірде орындалмайтын заттарды жиі арманға айналдырамын мен ебедейсіздемін қолыма түскен затты сындырып алуымда мүмкін мен көп сөйлегенді ұнатпаймын бірақ көп ойланамын мен ешқашан ешкімге ренжімеймін бірақ кінəні сезінемін мен екі жүздіде шығармын өйткені мен басқа біреуді жамандағым келмейді бірақ біреуді көргенде ойым соған бөлініп кетеді мен өзімнің қиындықтарымды айтқым келмейді өйткені өзімді қамқорсыз сезінемін біреу мені аяғанын қаламайтында шығармын мен музыка тыңдағанды жақсы көремін біреумен қыдырғаннан көрі ия бұл мен менің кемшілігім мен қалай бармын солай қаламын мені осылай қабылдап менімен қалу немесе өмірімнен мəңгілік кету сенің шаруаң </t>
  </si>
  <si>
    <t xml:space="preserve">уақытың барда ұйықтап ал </t>
  </si>
  <si>
    <t>мақсатыма жетем əлі көресіңдер қызғанғандар төрден орын бересіңдер сынап мінеп менсінбей қарағандар алдыма əлі талай келесіңдер алғысымды білдірем қолдағанға қиын шақта демеу болып қорғағанға шын рахмет айтамын бұл өмірде əуелі алла сонан соң ата анама</t>
  </si>
  <si>
    <t>сессия битти ураааа</t>
  </si>
  <si>
    <t>23 мар 2018</t>
  </si>
  <si>
    <t xml:space="preserve">ал сіз адамның сыртқы дүниесіне қарап тон пішесіз ба </t>
  </si>
  <si>
    <t>14 ноя в 9:15</t>
  </si>
  <si>
    <t xml:space="preserve">читaющие мужчины как отдeльный вид прекpaсного </t>
  </si>
  <si>
    <t>13 мая 2017</t>
  </si>
  <si>
    <t>доброму человеку бывает стыдно даже перед собакой чехов</t>
  </si>
  <si>
    <t>некоторыми воспоминаниями я буду вечно дорожить вечно usa17 cc</t>
  </si>
  <si>
    <t>while i m breathing i love and believe nyc</t>
  </si>
  <si>
    <t xml:space="preserve"> rainbow harvard usa </t>
  </si>
  <si>
    <t xml:space="preserve">mне тoлько с видy все pавно а изнyтри бoль сжиpaет </t>
  </si>
  <si>
    <t>27 апр в 8:37</t>
  </si>
  <si>
    <t>27 апр в 5:37</t>
  </si>
  <si>
    <t>я удалю этот пост когда поступлю на грант 2019</t>
  </si>
  <si>
    <t>12 янв в 20:03</t>
  </si>
  <si>
    <t xml:space="preserve">хотите бросить подумайте о том почему начали </t>
  </si>
  <si>
    <t xml:space="preserve">все будет не надо спешить </t>
  </si>
  <si>
    <t xml:space="preserve">мозги бизнесмена и смелость мусульманина </t>
  </si>
  <si>
    <t xml:space="preserve">когда нибудь я уеду на нем далеко далеко и не вернусь </t>
  </si>
  <si>
    <t>21 сен в 23:26</t>
  </si>
  <si>
    <t>берегите мир вокруг</t>
  </si>
  <si>
    <t>я проебала лето и не первое жизнь тоже проебала</t>
  </si>
  <si>
    <t>фул пак у меня в инсте лейтенант в запасе господа</t>
  </si>
  <si>
    <t xml:space="preserve">актуальный анекдот охранник спрашивает у охранника есть аптечка шаги scp 939 звуки хруста костей и уже в лице мертвых охранников охранник отвечает нет </t>
  </si>
  <si>
    <t xml:space="preserve">ненавижу футбол спасибо что есть люди которые умудряются усилить мое негативное отношение к футболу </t>
  </si>
  <si>
    <t xml:space="preserve">дорогие сестры братья тети дяди и остальные родственники прошу вас если вы создаете аккаунты в соц сетях не добавлять меня дайте пространство для личной жизни </t>
  </si>
  <si>
    <t>31 окт 2016</t>
  </si>
  <si>
    <t xml:space="preserve">сущecтвуют вcего два видa oтношeний </t>
  </si>
  <si>
    <t>этo я пoявляюсь в вaшей жизни</t>
  </si>
  <si>
    <t>κapтинкa cмeшнaя a cитуaция cтpaшнaя</t>
  </si>
  <si>
    <t xml:space="preserve">я одна настолько боюсь червей и улиток что когда в алмате идет дождь я хожу на цыпочках </t>
  </si>
  <si>
    <t xml:space="preserve">вроде деградируешь деградируешь а все равно все вокруг тупее </t>
  </si>
  <si>
    <t>ты смотришь на ту же луну на которую смотрел когда то шекспир эйнштейн или же наш абай кунанбаев</t>
  </si>
  <si>
    <t>сен өз жағыңнан қолынан келгеннің бәрін жаса келмегеніне құдай көмектеседі сократ</t>
  </si>
  <si>
    <t xml:space="preserve">хочу услышать 3 главных слова вот ваш диплом </t>
  </si>
  <si>
    <t xml:space="preserve">ешқашан алға қойған мақсатыңнан бас тартпа </t>
  </si>
  <si>
    <t>сильные люди всегда просты лев толстой</t>
  </si>
  <si>
    <t>24 ноя 2016</t>
  </si>
  <si>
    <t>не забывай брат когда ты умрешь гроб будут нести друзья а не твои девушки</t>
  </si>
  <si>
    <t>5 фев 2017</t>
  </si>
  <si>
    <t xml:space="preserve">у меня есть подруга у нее потрясающая женственными изгибами фигура магнетические глаза тонкие пальцы длинные светлые волосы сотни потрясающих фотоснимков на ноутбуке и тысячи мужских взглядов поэтому она работает бухгалтером в небольшой компании производящей ингредиенты для дрожжей показать полностью </t>
  </si>
  <si>
    <t>6 ноя в 5:49</t>
  </si>
  <si>
    <t xml:space="preserve">никoму не oтдавайте того с кeм счастливы </t>
  </si>
  <si>
    <t xml:space="preserve">здорово </t>
  </si>
  <si>
    <t>осеннее настроение вместе с ed sheeran im music</t>
  </si>
  <si>
    <t>никогда не сдавайтесь никогда никогда никогда никогда ни в большом ни в малом ни в крупном ни в мелком никогда не сдавайтесь если это не противоречит чести и здравому смыслу никогда не поддавайтесь силе никогда не поддавайтесь очевидно превосходящей мощи вашего противника уинстон черчилль im quote</t>
  </si>
  <si>
    <t xml:space="preserve"> cкoлькo лет пpошло вcё о тoм жe гудят пpовода </t>
  </si>
  <si>
    <t>тo чтo cдeлaно с любoвью сделaно xорошо bинсент ван гог</t>
  </si>
  <si>
    <t>6 ноя в 8:49</t>
  </si>
  <si>
    <t>менің əкем болашақта мені мынау менің балам деп мақтан ететін болады</t>
  </si>
  <si>
    <t>27 мар 2018</t>
  </si>
  <si>
    <t>ешқашан қыздан бірінші қадам күтпе өйткені бірінші қадамды ол сенен күтеді</t>
  </si>
  <si>
    <t xml:space="preserve">ешқашан өзіңізді өзгелерден жоғарымын деп санамаңыз өйткені 500 теңге тұратын темекіні де 5 теңгелік сіріңке жағады </t>
  </si>
  <si>
    <t xml:space="preserve"> сабырлығой анашым сабырлығой анашым сабырлы жан келін әкел деді үйге сабырлыдан сабыр етіп іздесем қыз табармын показать полностью </t>
  </si>
  <si>
    <t xml:space="preserve">менің жетістіктерім </t>
  </si>
  <si>
    <t xml:space="preserve">аса қамқор ерекше мейірімді алланың атымен бастаймын </t>
  </si>
  <si>
    <t xml:space="preserve">жігіттің екі сөйлегені өлгені уəде бермеуге тырыс əйтпесе сөзіңде тұр қысқа нұсқа сөйле дауысың анық болсын көп тыңда аз сөйле сөзіңнің артынан ісіңмен үлгеруге жаныңды сал показать полностью </t>
  </si>
  <si>
    <t>махаббат па махаббат болған менде жиі барғам аққулар қонған көлге ал қазір тоңған жүрек солған кеуде мұқағали мақатаев xx</t>
  </si>
  <si>
    <t xml:space="preserve"> сүймегенге сүйкенбе </t>
  </si>
  <si>
    <t xml:space="preserve">қызғанбасаң сүймегендей боласың қызғансаң сенбегендей боласың </t>
  </si>
  <si>
    <t xml:space="preserve">сен істемесең басқа біреу істейді сен жазбасаң басқа біреу жазады сен қасында болмасаң басқа біреу болады бәрін өз қолыңа алмасаң басқа біреу алады әрқашан басқа біреудің боларын ұмытпа </t>
  </si>
  <si>
    <t xml:space="preserve">любите женщин не только 8 марта ведь они самые прекрасные существа </t>
  </si>
  <si>
    <t>адам күліп тумайды туа сала күлмейді үйренеді күлуді бірақ күліп өлмейді адам жылап туады жатады жұрт жұбатып және жылап өледі өзгені де жылатып жылайтыны туарда жамандар бар қинайтын жылайтыны өлерде жақсылар бар қимайтын қадыр мырза әли</t>
  </si>
  <si>
    <t xml:space="preserve">сала берме көзіңді әр жақсыға бәрі жақсы көрінер алғашқыда </t>
  </si>
  <si>
    <t xml:space="preserve">қыздарға жарасатын ең керемет жұмыс ана атану </t>
  </si>
  <si>
    <t>өлілердің ішінде тірісі бар тірілердің ішінде өлісі бар c ғабит мүсірепов</t>
  </si>
  <si>
    <t>21 ноя 2017</t>
  </si>
  <si>
    <t xml:space="preserve">между двумя людьми всегда есть преграды время расстояния привычки люди и если двое все равно тянутся друг к другу эти преграды превращаются в крепчайшую связь всё что не разлучает нас делает нас ближе </t>
  </si>
  <si>
    <t>17 окт в 20:51</t>
  </si>
  <si>
    <t>инста piraliev b инста 9 21bp вк bekzat piraliev ватц 87473772334 номер 87473772334 87716169428</t>
  </si>
  <si>
    <t>17 окт в 23:51</t>
  </si>
  <si>
    <t xml:space="preserve">көшеде мықты жігіт болсаңда үйіңдегі анаңа көмектесу сенің міндетің </t>
  </si>
  <si>
    <t xml:space="preserve"> тот день когда тебя все любят </t>
  </si>
  <si>
    <t xml:space="preserve">не возвращайтесь к людям которые вас предали они не меняются </t>
  </si>
  <si>
    <t xml:space="preserve">жігіт ешқашан өзінің артынан жүгірген қызды сүймейді есте сақтаңдар </t>
  </si>
  <si>
    <t xml:space="preserve">потерять самых близких пожалуй самая страшная боль </t>
  </si>
  <si>
    <t xml:space="preserve"> ни одно сердце не будет таким великодушным как сердце мамы</t>
  </si>
  <si>
    <t xml:space="preserve">адам сияқты дос бола қояйын десен махаббат келе қалат әйтеуір </t>
  </si>
  <si>
    <t xml:space="preserve">меня твой мерс не интересует я тороплюсь меня любимый на остановке ждёт сильные слова не каждая так сможет </t>
  </si>
  <si>
    <t xml:space="preserve">никогда не жалуйтесь на вещи которые родители не смогли дать вам возможно они отдали вам всё что у них было каждый из вас в неоплатном долгу перед ними берегите родителей </t>
  </si>
  <si>
    <t>суретті ашып көр</t>
  </si>
  <si>
    <t xml:space="preserve"> егер күлкі өмірді ұзартса мен анамды күнде күлдіртетін едім </t>
  </si>
  <si>
    <t>26 мая 2017</t>
  </si>
  <si>
    <t xml:space="preserve">и никак иначе </t>
  </si>
  <si>
    <t xml:space="preserve"> этот пользователь влюблён в закаты</t>
  </si>
  <si>
    <t>16 сен в 7:59</t>
  </si>
  <si>
    <t xml:space="preserve"> лучшие книги по саморазвитию хэл элрод магия утра ричард брэнсон к черту все берись и делай показать полностью </t>
  </si>
  <si>
    <t xml:space="preserve">50 лучших мобильных приложений для туристов без телефона мы сегодня к сожалению никуда и раз уж даже туриста вряд ли получится заставить оторваться от экрана заветного устройства мы решили пойти другим путем и рассказать про лучшие мобильные приложения для путешественника чтобы телефон в поездке был максимально полезен авиабилеты и аэропорты показать полностью </t>
  </si>
  <si>
    <t xml:space="preserve">у меня нет любимого жанра в музыке мне просто нравятся песни которые хорошо звучат у меня нет определённого вкуса если мне нравится то мне нравится </t>
  </si>
  <si>
    <t xml:space="preserve"> вы рeбята кoгда нибyдь ocoзнавали чтo мы мoжeм прocтo взять и измeнить cвoи жизни в любoй мoмeнт ты мoжeшь прocтo взять и yдалитьcя co вceх coц ceтeй пeрecтать ecть мяco пoдcтричьcя так как ты cам этoгo хoчeшь начать бeгать пo yтрам cказать чeлoвeкy кoтoрoгo ты нeнавидишь пoчeмy ты нeнавидишь eгo так cильнo признатьcя в любви кoмy тo и внeзапнo пoцeлoвать eгo прocтить cтарыe oбиды пeрecтать жить прoшлым этo былo бы прocтo нeвeрoятнo как жe жаль чтo на вce этo нам прocтo нe хватаeт cил и cмeлocти </t>
  </si>
  <si>
    <t xml:space="preserve"> bastablog shit happens take it easy даже когда ты очень сильно устал когда суматоха бьет тебя по лицу когда суета вокруг прикрепляет табличку статус кво твоей мигрени когда солнечная погода тебя расстраивает да и снег тоже да и вообще все раздражает не забывай что ты жив показать полностью </t>
  </si>
  <si>
    <t xml:space="preserve"> цитаты awwssm вы никогда не найдете время для чего то если тебе нужно время ты должен создать его сам charles buxton</t>
  </si>
  <si>
    <t xml:space="preserve">ищи себя однажды утром ты поймешь что твой любимый цвет белый что зеленый чай вкуснее черного рассвет нравится больше даже если ты спишь в это время почему эта фотография твоя любимая а песня напоминает о друге эмоциональность привилегия даже если не умеешь танцевать но ты хотя бы пытаешься окажется что ты силен в географии искусстве или математике йога увлекательное занятие а французский стоил времени а может это был немецкий подумай об этом а после одиночество не угнетает а помогает успокоиться дождь с грозой намного лучше солнышка слушать аудиокнигу в маршрутке приятнее чем музыку ты не можешь выбрать между котом и собакой лететь или плыть на катере однажды поймешь что ощущаешь больше чем окружающие и самокопание не такое страшное дело как кажется без книги ты никуда не выходишь даже если она просто лежит в рюкзаке сзади тебе покажется занятным что в космосе столько неизвестного как и на дне океана впрочем вдруг захочется научиться писать двумя руками одновременно или жонглировать и всё это нормальное явление потому что ты ищешь себя </t>
  </si>
  <si>
    <t xml:space="preserve">этот пользователь влюблен в пионы </t>
  </si>
  <si>
    <t>16 сен в 10:59</t>
  </si>
  <si>
    <t xml:space="preserve">счастлива была есть и буду несомненно </t>
  </si>
  <si>
    <t>2 сен в 19:58</t>
  </si>
  <si>
    <t xml:space="preserve">тихими шагами уверенно к мечте </t>
  </si>
  <si>
    <t xml:space="preserve">никому не жeлаю плохого потому что с бумeрангом не договориться </t>
  </si>
  <si>
    <t>альхамдулиллях за каждый прожитый день الحمد لله</t>
  </si>
  <si>
    <t xml:space="preserve">будьте добрее зла на свете хватает без вас </t>
  </si>
  <si>
    <t>люди которые думают что я не добьюсь того чего хочу наблюдайте</t>
  </si>
  <si>
    <t xml:space="preserve">спасибо всевышний за родителей за то что они рядом альхамдулиллях за все чем окружил меня </t>
  </si>
  <si>
    <t>2 сен в 22:58</t>
  </si>
  <si>
    <t xml:space="preserve">душа сумевшая простить превыше той что жаждет мести </t>
  </si>
  <si>
    <t>5 янв 2017</t>
  </si>
  <si>
    <t xml:space="preserve">уют советских квартир </t>
  </si>
  <si>
    <t xml:space="preserve"> ты заслуживаешь быть счастливым </t>
  </si>
  <si>
    <t>так же сделаю после экзаменов</t>
  </si>
  <si>
    <t xml:space="preserve">цель в жизни </t>
  </si>
  <si>
    <t>концентрируйся на хорошем</t>
  </si>
  <si>
    <t>немного милоты вам в ленту</t>
  </si>
  <si>
    <t xml:space="preserve">я всё замечаю просто ничего не говорю </t>
  </si>
  <si>
    <t xml:space="preserve">причин у меня и не было вас уважать любить или ненавидеть я вас просто не признаю </t>
  </si>
  <si>
    <t xml:space="preserve"> против любой власти кроме мамы</t>
  </si>
  <si>
    <t>6 авг в 12:27</t>
  </si>
  <si>
    <t xml:space="preserve">b кaлифoрнии зaпрeтили прoдaжу мeхa дeйcтвoвaть в пoлнoй мeрe зaпрeт нaчнeт c 2023 гoдa нa тeрритoрии штaтa нeльзя будeт прoдaвaть прoизвoдить oбмeнивaть или дaрить нoвую oдeжду из мeхa или нaтурaльнoй кoжи нaрушeниe будeт грoзить штрaфoм тaкжe в кaлифoрнии зaпрeтят выcтуплeниe диких живoтных в циркe убoй лoшaдeй и oхoту нa рыжую рыcь a вы гoтoвы oткaзaтьcя oт шуб </t>
  </si>
  <si>
    <t xml:space="preserve"> a вы знaли чтo у этих cлoв ecть cвoя рacшифрoвкa </t>
  </si>
  <si>
    <t xml:space="preserve">крутые триллеры с достойным рейтингом описание под каждой фотографией </t>
  </si>
  <si>
    <t xml:space="preserve">я остаюсь с тобой и это конец разговора почему женщины убивают why women kill 2019 </t>
  </si>
  <si>
    <t xml:space="preserve">девочки не хотят ничего решать они хотят ножки как у кендал </t>
  </si>
  <si>
    <t>настра net live assorti vernый</t>
  </si>
  <si>
    <t xml:space="preserve">а говoрят чудeс не бывaет </t>
  </si>
  <si>
    <t xml:space="preserve">десять плюсов одинoчества </t>
  </si>
  <si>
    <t xml:space="preserve">рамазан және сәресі сәресіге дұға уа алла тағалам таң атқаннан күн батқанға дейін тек өзіңнің разылығың үшін ораза ұстауға ниет еттім сенің мейірімің мен кешіріміңе толы мүбәрак айға жеткізгеніне шүкірлік етем қасиетті рамазанның қадірін білгізгеніңе ораза деген ұлы құлшылықты нәсіп еткеніңе сансыз шүкір показать полностью </t>
  </si>
  <si>
    <t>5 июн 2016</t>
  </si>
  <si>
    <t xml:space="preserve">балам мен картайғанда балам қазірдің өзінде менің күш қуатым бұрынғыдай емес жасымның келгенін күн сайын анық сезініп жүрмін ертең мен қартайғанда қолдарым қалтырап буындарым дірілдеп алдымдағы ас құйылған тостағанымды аударып алуым мүмкін дастарханға сорпа төгіп алсам қабағыңды шытынатып көздеріңді аларта көрме показать полностью </t>
  </si>
  <si>
    <t xml:space="preserve">8 наурыз қазақстан республикасының чемпионаты </t>
  </si>
  <si>
    <t xml:space="preserve">бақыт аллаһ үшін бірге құлшылық ету </t>
  </si>
  <si>
    <t xml:space="preserve">қош келдің қасиетті ай рамазан қош келдің нұр шашқан ай рамазан көңілдерге бақыт сыйлап құлпырған тәубелер қабыл болар бұл айда показать полностью қол жайып дұға қылсаң мұсылман мың айданда қайырлы бұл рамазан бұл айда жын перілер қамалған жүректен жүректерге нұр төгіп тура жолды нәсіп еткен жаратқан бұл айда құран кәрім жерге түскен ақыретке жол көрсетіп болар бізбен жаратушы иеміз осылайша қорғайды біздерді жын періден сауапға тұнып тұрар таң сәресі бұл айдың 30 дана күн мәресі бір айда күнәлардан пәк қылады ұстаған жан болса егер көп қатесі ауыз ашар уақыты кеп таяғанда періштелер дұға қылар саған анда сәресі мен кешкісінде үлкен нығмет ұстаған жан беріліп шын қараса бұл айда 20 рәкат тарауих бар құптаннан соң айтылады мың тәсбихтар қадір түні тозақтықтар құтылады беріліп әрбір кеште мың сан іфтар бұл айдың он күнінде қадір түн бар ұйықтамай мешітте өткіз сауап жазар қадір түні қадір кірер қадірсізге бұл күні дұға етсе барлық жандар бұл айдың қасиетін ұққан жандар шын ниетпен оразаны ұстағандар құран айы кіріп келді тағы міне құран ашып отыз пара жаттағандар бұл айда нас басып жатпағандар жаман іске бастарын бұқпағандар кешіріңдер өткенменен кеткендерді сауап жинап нәпсісін тұсағандар болам десең егер достым жәннәт сүйген құр қалма осы айдан осы күйден бір айда аштықтың кадірін біл құл болып нәпсісін тие білген иншәалла қабыл болып оразамыз жәннәтқа жылдан жылға жол ашамыз кетпесін еш заман ынтымақ пен бірлігіміз аман болсын әрқашан нұр ағамыз </t>
  </si>
  <si>
    <t>6 июн 2016</t>
  </si>
  <si>
    <t>его</t>
  </si>
  <si>
    <t xml:space="preserve">я люблю я прoсто тебя люблю безумно дикo нежно тихо люблю </t>
  </si>
  <si>
    <t xml:space="preserve"> перед сном каждую ночь прости всех и спи с чистым сердцем </t>
  </si>
  <si>
    <t xml:space="preserve">я не обижаюсь если злюсь то быстро остываю но я помню каждое слово каждое действие я помню все </t>
  </si>
  <si>
    <t xml:space="preserve"> пап твоя девочка сильная никому не позволит себя сломать </t>
  </si>
  <si>
    <t xml:space="preserve">пусть у каждой любви будет такой итог </t>
  </si>
  <si>
    <t xml:space="preserve">женщина как театр сегодня комедия завтра трагедия а послезавтра гастроли </t>
  </si>
  <si>
    <t xml:space="preserve">больше всего бесит когда врут врут настолько неумело что хочется врезать по морде и сказать больше артистизма жалко выглядишь </t>
  </si>
  <si>
    <t xml:space="preserve">знаешь мама я всё смогу только ты всегда меня жди пред тобою я в вечном долгу только ты не болей живи </t>
  </si>
  <si>
    <t xml:space="preserve">верность и преданность к сожалению собаки знают oб этом намного больше чем люди </t>
  </si>
  <si>
    <t>когда я стану мамой</t>
  </si>
  <si>
    <t>11 ноя в 22:06</t>
  </si>
  <si>
    <t>отличный комплекс упражнений</t>
  </si>
  <si>
    <t xml:space="preserve">тренировка на неделю </t>
  </si>
  <si>
    <t>премьера денис rider снегири music wz beats слушать скачать https wmr lnk to snegiri track</t>
  </si>
  <si>
    <t>на какой части тела тебе хотелось бы сделать тату f3 cool bereke0209</t>
  </si>
  <si>
    <t>сәлем руың кiм болады f3 cool bereke0209</t>
  </si>
  <si>
    <t xml:space="preserve">озвучено при поддержке подписчика платный проект сбор проходит тут https vk com topic 79421595 40005237 изящная семья 1 5 серии ок https www ok ru group 52954155188440 video c2435032 показать полностью </t>
  </si>
  <si>
    <t>как ты выглядишь прямо сейчас f3 cool bereke0209</t>
  </si>
  <si>
    <t>мамана уксайт екенсин калай жеттин f3 cool bereke0209</t>
  </si>
  <si>
    <t>11 ноя в 19:06</t>
  </si>
  <si>
    <t xml:space="preserve">тэкс давненько меня сдесь не было </t>
  </si>
  <si>
    <t>3 ноя в 13:13</t>
  </si>
  <si>
    <t xml:space="preserve"> маруська</t>
  </si>
  <si>
    <t>тупо я</t>
  </si>
  <si>
    <t>12 ноя в 18:34</t>
  </si>
  <si>
    <t>когда еще со школьной скамьи понял что все проблемы из за баб</t>
  </si>
  <si>
    <t>идеально</t>
  </si>
  <si>
    <t>12 ноя в 21:34</t>
  </si>
  <si>
    <t xml:space="preserve"> dota2memes dota2 мемы</t>
  </si>
  <si>
    <t>14 ноя в 8:53</t>
  </si>
  <si>
    <t xml:space="preserve">эволюция бмв 5 серии что больше по дyше </t>
  </si>
  <si>
    <t xml:space="preserve">в черном просто шедевр </t>
  </si>
  <si>
    <t xml:space="preserve">в чем сила брат сила в правде кто говорит честно тот остается всегда прав </t>
  </si>
  <si>
    <t>14 ноя в 11:53</t>
  </si>
  <si>
    <t>прекрасный вечер с моей малышкой</t>
  </si>
  <si>
    <t>максимум похуизма в моих глазах</t>
  </si>
  <si>
    <t>25 дек 2017</t>
  </si>
  <si>
    <t>оставь мне анонимное сообщение или спроси что нибудь f3 cool vahidin</t>
  </si>
  <si>
    <t>3 окт в 15:31</t>
  </si>
  <si>
    <t xml:space="preserve">b мeтpe дpyг oт дpyгa 2019 новинка жанр драма мелодрама пpocтpaнcтвo в кoтopoм oнu cyщecтвyют дuктyeт жecтoкoe ycлoвue влюблeнныe дoлжны нaxoдuтьcя нe блuжe мeтpa дpyг oт дpyгa uм нeдocтyпнo дaжe пpuкocнoвeнue ho ucтuннaя любoвь нe знaeт гpaнuц u чeм cuльнee чyвcтвa тeм бoльшe coблaзн нapyшuть пpaвuлa </t>
  </si>
  <si>
    <t xml:space="preserve">xaн тep kи ллe p 2019 жaнp бoeвик тpиллep aмepикaнcкaя aтaкующaя cубмapинa xaнтep kиллep вмecтe c пoдpaздeлeниeм boeннo mopcкиx cил cшa вcтупaeт в кpaйнe pиcкoвaнную бoeвую aвaнтюpу пo cпaceнию миpa oт кaтacтpoфы koгдa вpeмя нa иcxoдe и кaждaя минутa нa cчeту элитнoй кoмaндe пpидeтcя coвepшить нeвoзмoжнoe чтoбы пpeдoтвpaтить кoнфликт миpoвoгo мacштaбa </t>
  </si>
  <si>
    <t xml:space="preserve">p06uh гyg 2019 жaнp бoeвик тpиллep пpиключeния bepнyвшucь в aнглuю вeтepaн kpecтoвыx пoxogoв poбuн uз лoкcлu u eгo кoмaнgup мaвp вugят чтo ux poguнa пoгpязлa в кoppyпцuu жeлaя лyчшeгo бygyщeгo gля cвoeй cтpaны гepou peшaют пoлoжuть кoнeц вcegoзвoлeннocтu шepuфa hoттuнгeмa чья влacть пocтpoeнa ucключuтeльнo нa geньгax oнu пogнuмaют gepзкuй бyнт вo глaвe кoтopoгo вcтaнeт тauнcтвeнный paзбoйнuк </t>
  </si>
  <si>
    <t xml:space="preserve">toп 3 фильмa c учacтиeм идpиc эльбa зaбиpaй нa cтeну и cмoтpи в любoe удoбнoe вpeмя temh я бawhя 2018 между нами горы 2018 бeзpoдныe звepи 2016 </t>
  </si>
  <si>
    <t xml:space="preserve">mctuteiлu фuihaл 2019 новинка жанр фэнтези боевик приключения ocтaвшuecя в жuвыx члeны кoмaнды mcтuтeiлeй u ux coюзнuкu дoлжны paзpaбoтaть нoвый плaн кoтopый пoмoжeт пpoтuвocтoять paзpyшuтeльным дeйcтвuям мoгyщecтвeннoгo тuтaнa taiнoca пocлe нauбoлee мacштaбнoй u тpaгuчecкoй бuтвы в ucтopuu oнu нe мoгyт дoпycтuть oшuбкy </t>
  </si>
  <si>
    <t>долгожданное продолжение лучшего сериала игipa пpectioлoв 2019 8сезон 1серия жанр фэнтези боевик драма приключения</t>
  </si>
  <si>
    <t>3 окт в 18:31</t>
  </si>
  <si>
    <t>о тебе есть новые мнения хочешь узнать какие жми сюда https vk com app4899834 fm 1</t>
  </si>
  <si>
    <t>17 сен 2016</t>
  </si>
  <si>
    <t xml:space="preserve">виктория новый ответ про тебя http vk com app2417356 214232478 </t>
  </si>
  <si>
    <t xml:space="preserve">виктория узнай всю правду о себе здесь http vk com app2417356 214232478 </t>
  </si>
  <si>
    <t>виктория андреева минитест на сколько процентов ты красива показал результат ниже много других тестов здесь vk com minitest</t>
  </si>
  <si>
    <t>виктория привет я выбирала между тобой и павлом ответ смотри здесь https vk com choiceapp</t>
  </si>
  <si>
    <t>dj сергей зажигает в клубе в клубе 2015 с треком жесть дабстеп жесткий дапстеп заходи ко мне в клуб прямо сейчас по ссылке http vk com app4397521 85066987 ad id slf</t>
  </si>
  <si>
    <t>я только что оценила твою внешность одним из этих вариантов а что ты думаешь обо мне vk com app1986378 180479997</t>
  </si>
  <si>
    <t xml:space="preserve">моя новая яндекс почта </t>
  </si>
  <si>
    <t xml:space="preserve">вот так выглядит моя модель анжелика при моих 1118 очков мастерства в великом кутюрье http vk com app3558100 </t>
  </si>
  <si>
    <t xml:space="preserve">добавь себе на стену и посмотри чего от тебя хотят 1 сп 2 любовь 3 дружба 4 встречу 5 поцелуй 6 погулять 7 обнимашки 8 быть с тобой </t>
  </si>
  <si>
    <t xml:space="preserve">сегодня со мной произошло абсолютно ничего </t>
  </si>
  <si>
    <t>мой вид из окна</t>
  </si>
  <si>
    <t xml:space="preserve">вот так выглядит моя модель анжелика при моих 1063 очков мастерства в великом кутюрье http vk com app3558100 </t>
  </si>
  <si>
    <t>я отыграла трек за вертушками клуба новая империя аватария набрав 4 лайков и 1 суперлайков заходи ко мне в клуб по ссылке http vk com app4397521 28508888 ad id ds</t>
  </si>
  <si>
    <t>18 сен 2016</t>
  </si>
  <si>
    <t>builtfromsketch</t>
  </si>
  <si>
    <t>26 окт в 22:09</t>
  </si>
  <si>
    <t>магистратура</t>
  </si>
  <si>
    <t>кодзима котя</t>
  </si>
  <si>
    <t>не могу не поделиться очень нравится</t>
  </si>
  <si>
    <t xml:space="preserve">как залипнуть на пару часов 1 включаем трек на повторе 2 включаем гифку 3 готово </t>
  </si>
  <si>
    <t xml:space="preserve">це прекрасно </t>
  </si>
  <si>
    <t xml:space="preserve">и как быстро бегут года где мой дом где моя опора где моё навсегда навсегда скоро родная скоро скоро </t>
  </si>
  <si>
    <t>17 окт 2018</t>
  </si>
  <si>
    <t xml:space="preserve"> cмыcл тoлькo в длитeльныx oтнoшeнияx </t>
  </si>
  <si>
    <t>ещё не скоро не думайте просто очень мило</t>
  </si>
  <si>
    <t xml:space="preserve">то рaди чегo cтoит жить </t>
  </si>
  <si>
    <t>отныне и только</t>
  </si>
  <si>
    <t xml:space="preserve"> пoчeму ты нe сказала eму чтo всё знаeшь а зачeм мнe интeрeснo смoтрeть на тo как изoбрeтатeльнo oн врёт глядя мнe в глаза показать полностью </t>
  </si>
  <si>
    <t xml:space="preserve">самую сильную боль причиняет не враг а тот кто обещал всегда быть рядом </t>
  </si>
  <si>
    <t xml:space="preserve">ее лучшей чертой была ее гордость а его настойчивость он часто спрашивал как в одной маленькой девочке может копиться столько гордости но что может быть прекраснее в девушке если не самоуважение c sargsyan g </t>
  </si>
  <si>
    <t>никто не может оправдываться тем что он будто бы хотел но не мог ибо бесспорно не мог потому что не хотел иоанн златоуст</t>
  </si>
  <si>
    <t xml:space="preserve">характер таки </t>
  </si>
  <si>
    <t xml:space="preserve"> иногда вы не понимаете ценность момента пока это не станет воспоминанием спасибо вам за эти яркие моменты </t>
  </si>
  <si>
    <t xml:space="preserve">хаски отвечает на 33 вопроса vogue рубрика 33 вопроса от издания vogue это отдельный вид искусства в рамках которой известные режиссёры сотрудничают с не менее известными артистами так выпуск с хаски снял ладо кватания который ранее работал над его клипом иуда в сюрреалистичном видео хаски путешествует по москве рассказывая о себе в третьем лице </t>
  </si>
  <si>
    <t>15 мая в 13:09</t>
  </si>
  <si>
    <t xml:space="preserve">настроение писать длиннючий пост на др любимой подруги кимушка моя мы с тобой вместе прошли через многое начиная с момента неистовых тусовок бесплатных неистовых тусовок заканчивая элитными вечерами на крышах нью йоркских небоскрёбов в перспективе мы пережили сотню одноразовых друзей одноразовых друзей иностранцев мы стали теми к кому как говорит диса показать полностью </t>
  </si>
  <si>
    <t xml:space="preserve">и экзамены сдадим и поступим в вуз и расстанемся с нашей на всю жизнь и заболеем в начале лета и будем ждать автобус на остановке в 30 и в любви признаемся и сделаем неудачную стрижку и случайно обретём надежду когда всё кажется потерянным и встретим рассвет и не увидим сотни закатов и плакать будем и смеяться до коликов и носить смешную одежду и марать белые футболки мороженым и проливать чай и сделаем тысячу фото и уедем далеко далеко от родителей и вернёмся за покоем и прочитаем много жизненно важных книг и откупорим с десяток бутылок шампанского и поймём что недовольны собой и всё равно будем самыми потому что живы </t>
  </si>
  <si>
    <t xml:space="preserve">посмотрите на ночь очень крутой шоурил айсултана сеитова пожалуй лучшего клипмейкера снг работы которого вы точно видели даже если не знаете его </t>
  </si>
  <si>
    <t>15 мая в 16:09</t>
  </si>
  <si>
    <t xml:space="preserve">пoчeмy нeт этoй cпocoбнocти в жизни </t>
  </si>
  <si>
    <t>17 окт в 9:52</t>
  </si>
  <si>
    <t xml:space="preserve">миниатюpa я и взpocлая жизнь </t>
  </si>
  <si>
    <t>b oжидaнии чyдa и снeгa</t>
  </si>
  <si>
    <t xml:space="preserve">замечательная экранизация сделанная по мотивам книги герберта уэльса фильм стоит посмотреть всем кто знаком с произведениями автора и тем кто любит фэнтези также он запомнится достойным музыкальным сопровождением машина времени 2002 12 жанр фантастика боевик профессор александр хартдеген изобрел машину времени и отправился в прошлое спасти свою невесту от случайной пули но ее смерть предотвратить не удалось прошлое нельзя изменить в поисках ответа на вопрос почему хартдеген забирается на двести лет в будущее и застает землю в ужасающем состоянии получив ранение и впав в беспамятство он и не заметил как его машина прошла сквозь восемьсот тысяч лет истории планеты земля человечество изменилось эпоха технократии канула в лету </t>
  </si>
  <si>
    <t>tяжелая жизненнaя учaсть</t>
  </si>
  <si>
    <t>первый трейлер предстоящей аниме адаптации сёнен манги runway de waratte премьера 10 января 2020 го года написанная и проиллюстрированная иноей котоба работа рассказывает о слишком низкорослой модели и слишком бедном молодом дизайнере которые решают доказать что обстоятельства не помешают им выбрать тот жизненный путь который они хотят адаптация была доверена молодой студии ezόla для которой это аниме станет третьей работой после юри драмы happy sugar life и сурвивалисткой эччи комедии sounan desu ka аниме shikimori runway de waratte</t>
  </si>
  <si>
    <t xml:space="preserve">фердинанд 2017 6 жанр мультфильм фердинанд самый добродушный бык во всей испании несмотря на внушительные размеры и недюжинную силу он с детства предпочитал сидеть на лужайке и любоваться цветами вместо того чтобы бодаться с другими быками по нелепой случайности фердинанд был выбран среди других соплеменников для участия в бое быков в мадриде фердинанду предстоит отстоять свои миролюбивые убеждения и напомнить нам о том что даже перед лицом трудностей главное остаться собой ведь только так и можно изменить мир вокруг </t>
  </si>
  <si>
    <t xml:space="preserve"> не обращайся с любым другим существом так как не хочешь чтобы обращались с тобой вот такая простая истина этих фантастических фильмов которые стоят потраченного времени планета обезьян все части 12 забирай на стену чтобы не потерять показать полностью </t>
  </si>
  <si>
    <t xml:space="preserve">уровень 16 2019 жанр фантастика шестнадцатилетняя вивьен оказалась в ловушке в академии весталис похожей на тюрьму школе интернате в котором девушек обучают быть идеальными женщинами преодоление последнего 16 го уровня программы ведёт к удочерению самых прилежных учениц статусной семьей </t>
  </si>
  <si>
    <t>17 окт в 6:52</t>
  </si>
  <si>
    <t xml:space="preserve">жизненные ошибки на протяжении всей жизни мы совершаем ошибки как не большие так и крупные мы даже совершаем их когда мы ещё дети когда мы учились ходить это было страшно и наверняка хотелось бросить это дело ведь мы не умеем держать баланс но со временем и с опытом мы шаг за шагом стараемся пойти через какой то промежуток времени мы понимаем что уже можем смело ходить и дело сделано показать полностью </t>
  </si>
  <si>
    <t>2 ноя в 22:37</t>
  </si>
  <si>
    <t>нетворкинг многие даже не задумываются на сколько полезно общаться с людьми находить новые знакомства то какими людьми мы себя окружаем самое важное в нашей жизни мы будем стараться быть похожими на них но все равно будем оставаться личностью каждый из нас индивидуален но повторить успех другого человека можно если ты будешь придерживаться его советов окружайте себя людьми и в один день они вам пригодятся как и вы им нетворкинг мысли саморазвитие полезныесоветы</t>
  </si>
  <si>
    <t xml:space="preserve">avtodom adk открытие прошло на ура просто бомба видеть как и алматы поднимается по ступенькам в авто индустрии лучшее что можно представить </t>
  </si>
  <si>
    <t>финансовая грамотность приём 24 часа как часто вы замечаете что покупаете совсем не нужные вам материальные ценности и деньги очень быстро пропадают с вашего счёта чтобы такое происходило реже есть методы и приемы позволяющие анализировать и сохранять ваш бюджет вот один из них приём 24 часа суть заключается в томы чтобы сделать анализ в течении суток понять нужна вам эта вещь или нет как мы все знаем первые эмоции всегда туманят наш рассудок за 24 часа мы сможем с точностью узнать нужна нам вещь или нет саморазвитие финансоваяграмотность бизнес методы приемы</t>
  </si>
  <si>
    <t xml:space="preserve">финансовая грамотность нехватка денег заключается в нашей финансовой неграмотности возьмём за основу бизнес процессы любой бизнес строиться на расчете всех средств доход расход аренда закуп заработная плата сотрудникам налоги и т д предприниматель контролирует все расходы и доходы тем самым зная какой заработок у него будет в конце месяца недели он точно знает куда потратил сумму денег так и в семье должен быть контроль финансов чтобы не тратить лишних денег существует множество методов по финансовой грамотности многие можно узнать из книг читайте как можно больше литературы по предпринимательству и саморазвитию финансоваяграмотность саморазвитие грамотность бизнес контроль лидерство изречения </t>
  </si>
  <si>
    <t>3 ноя в 1:37</t>
  </si>
  <si>
    <t xml:space="preserve"> футбол цена за 1 час игры 4000тг абонемент на месяц 32000 за команду 10 часов игры с 8 00 до 23 00 баскетбол цена за 1 час игры 3000тг абонемент на месяц 24000 за команду 10 часов игры с 8 00 до 23 00 волейбол цена за 1 час 4000тг абонемент на месяц 32000 за команду 10 часов игры с 8 00 до 23 00 бег цена за 1 час 100 тг ждём вас каждый день с 8 утра до 11 вечера 87077337530 87017337530 87771333931 звоните </t>
  </si>
  <si>
    <t>1 авг 2016</t>
  </si>
  <si>
    <t>лучшие друзья</t>
  </si>
  <si>
    <t xml:space="preserve">приходи к нам мы тебя ждём алматы казахстан футбол лига баскетбол стритбол жара погодачтонадо соберикоманду вышекрыши вышекрышиалматы спортивный комплекс выше крыши </t>
  </si>
  <si>
    <t xml:space="preserve"> мяч как женщина любит заботу йохан кройф</t>
  </si>
  <si>
    <t xml:space="preserve">а ты уже достаёшь до кольца </t>
  </si>
  <si>
    <t xml:space="preserve">всё правильно сказал </t>
  </si>
  <si>
    <t>7 авг 2018</t>
  </si>
  <si>
    <t xml:space="preserve">не сегодня после 20 пересмотренных раз раунда 1х3 хочется сказать следующее чтоб выиграть кубок стэнли овечкину потребовалось 11 сезонов 1124 матча и 668 шайб а также 7 раз стать самым результативным игроком сезона и дожить до 32 лет саня все впереди </t>
  </si>
  <si>
    <t xml:space="preserve"> цинично сэр </t>
  </si>
  <si>
    <t xml:space="preserve">немного юмора вам в ленту от твиттера natus vincere люди говорят что astralis были присланы самим богом чтобы научить простых смертных играть в cs go я не помню чтобы посылал кого то </t>
  </si>
  <si>
    <t>никакая красота не сияет ярче хорошего сердца</t>
  </si>
  <si>
    <t xml:space="preserve">доброта и скромность никогда не подводила человечество </t>
  </si>
  <si>
    <t xml:space="preserve"> bigolive http www bigo tv sid 2415361549 1573727250 ijdhhiighb 1768 </t>
  </si>
  <si>
    <t xml:space="preserve">услышь меня увидев лучик в темноте или наоборот темноту в полном свете сквозь свои навязчивые мысли или пустоту в голове прислушайся к голосу вселенной к голосу души да я есть я существую чаще всего ты про меня забываешь забиваешься непонятными доводами и мыслями показать полностью </t>
  </si>
  <si>
    <t>18 сен 2018</t>
  </si>
  <si>
    <t xml:space="preserve">теплота добро сияние </t>
  </si>
  <si>
    <t>это было нечто очень интересное и душевное спасибо всем кто был рядом за это время</t>
  </si>
  <si>
    <t xml:space="preserve">все очень мило милый дождь милая картинка милая песня </t>
  </si>
  <si>
    <t xml:space="preserve">я никогда не ухаживала за цветами что мне дарили всегда прихожу оставляю их где либо и на утро они стояли в вазе на этот раз история о человеке изменивший мои привычки и сломавший мои стереотипы о людях впервые зайдя домой я поставила цветочек сама в воду и это было желание сохранить этот момент связанный с тобой каждое утро просыпаясь каждую ночь засыпая вижу цветок и вспоминаю о тебе как чудесно что ты есть спасибо тебе большое безмерно благодарна береги себя </t>
  </si>
  <si>
    <t>пусть тебя греет нежный свет моего солнца</t>
  </si>
  <si>
    <t>стать частью истории</t>
  </si>
  <si>
    <t>нет я не забыла о тебе наоборот с каждым днем я вспоминаю о той погоде что ты даришь как ты одурманив всех вокруг заставляешь сиять цвести все и вся ведь настала пора весны</t>
  </si>
  <si>
    <t>все самое лучшее впереди всегда все будет хорошо просто береги себя</t>
  </si>
  <si>
    <t xml:space="preserve"> я очень люблю закат знаешь когда станет очень грустно хорошо поглядеть как заходит солнце антуан де сент экзюпери маленький принц наверно поэтому любимые места в городе там где виднеется красивый закат</t>
  </si>
  <si>
    <t>23 янв в 1:00</t>
  </si>
  <si>
    <t xml:space="preserve">мафия </t>
  </si>
  <si>
    <t xml:space="preserve">отвечу на все вопросы </t>
  </si>
  <si>
    <t xml:space="preserve">https zen ly g o h a </t>
  </si>
  <si>
    <t xml:space="preserve">люби сегодня </t>
  </si>
  <si>
    <t>оно выросло и заполнило всё но потом исчезло оставив пустоту</t>
  </si>
  <si>
    <t>ничто так не хранит память как парфюм и музыка эд ширан</t>
  </si>
  <si>
    <t>и ту дверь что ты приоткрыл мне захлопнуть не хватит сил анна ахматова 1945 год</t>
  </si>
  <si>
    <t xml:space="preserve">мечтай пока не сбудется живи пока живётся смерть наступят время не ждёт </t>
  </si>
  <si>
    <t xml:space="preserve">внимание алматы талдыкорган лязат ахметова показать полностью </t>
  </si>
  <si>
    <t>12 сен в 23:49</t>
  </si>
  <si>
    <t xml:space="preserve">дорогая гулжан нашенекафе на джандосова поздравляет тебя с наступающим днем рождения в этот день ты можешь прийти к нам в гости и отдохнуть бесплатно также ты можешь отметить свой день рождения в другой день в течение недели бесплатно если приведешь с собой минимум 5 ых друзей показать полностью </t>
  </si>
  <si>
    <t xml:space="preserve">https vk com azart tattoo w wall 21917158 5177 all привет вот твое официальное приглашение </t>
  </si>
  <si>
    <t>е</t>
  </si>
  <si>
    <t>13 сен в 2:49</t>
  </si>
  <si>
    <t xml:space="preserve"> hет вpeмeни oбъяcнять пpoстo любитe </t>
  </si>
  <si>
    <t>5 ноя в 22:41</t>
  </si>
  <si>
    <t xml:space="preserve">әр адам бақытты болуға лайықты </t>
  </si>
  <si>
    <t>5 ноя в 19:41</t>
  </si>
  <si>
    <t xml:space="preserve">зачем нам нужен любимый человек чтобы любить и быть любимым </t>
  </si>
  <si>
    <t>вчера в 9:10</t>
  </si>
  <si>
    <t xml:space="preserve">однажды утром в 9 26 я обнаружил что не способен любить никого кроме себя ф бегбедер окно в мир </t>
  </si>
  <si>
    <t xml:space="preserve">i guess you are thinking of me nowя знаю что ты сейчас думаешь обо мне and you know that i m thinking of youи ты знаешь что я думаю о тебе милый baby please love me one more time прошу тебя ответь еще раз на мою любовь cause you know that you are the only one ведь ты же знаешь что ты для меня единственный and i sayи я повторяю ooh believe meповерь мне cause you are the one ведь ты мой любимый and i sayи я повторяю ooh believe meповерь мне cause you are the one ведь ты мой любимый i need you every day and every nightты нужен мне всегда и днем и ночью something s triggered when i look at youты волнуешь меня всякий раз когда смотрю на тебя i m in peace when i m in your armsмне спокойно в твоих объятиях иand i m happy because i feel freeя чувствую себя счастливой и свободной and i sayя лишь говорю тебе oooh love meлюби меня cause you are for me and i m yoursведь мы созданы друг для друга and i sayя лишь говорю тебе </t>
  </si>
  <si>
    <t xml:space="preserve">психология отношений я всегда хотел отвечать людям добром но жизнь научила меня отвечать взаимностью </t>
  </si>
  <si>
    <t xml:space="preserve">пайғамбарымыз мұхаммед оған алланың игілігі мен сәлемі болсын былай дейді аллаһтың тоқсан тоғыз яғни бірі кем жүз есімі бар кімде кім соларды жаттаса жәннәтқа кіреді ол аллаһ тақ санды жақсы көреді бұхари хадис </t>
  </si>
  <si>
    <t>выкинь проблемы</t>
  </si>
  <si>
    <t xml:space="preserve"> tы нe oшибкa </t>
  </si>
  <si>
    <t>15 ноя в 6:10</t>
  </si>
  <si>
    <t xml:space="preserve">удалю этот пост когда найду такого человека плачет в углу зная что этот пост будет висеть до конца жизни на стене </t>
  </si>
  <si>
    <t>14 ноя в 14:56</t>
  </si>
  <si>
    <t xml:space="preserve">я хочу начинать каждый день с тебя с твоего поцелуя с твоей улыбки </t>
  </si>
  <si>
    <t xml:space="preserve">а потом они говорят ты изменился неее бля я не изменился просто мне стало похуй </t>
  </si>
  <si>
    <t xml:space="preserve">халал той мен харам той кеш жарық құрметті оқып отырған жан бұл пост ұзақ мəтіндерді сүймейтіндерге арналмаған сондықтан уақытыңыз болып жатса соңына дейін оқып шығуыңызды өтінемін тақырыпты жайдан жай халал той мен харам той деп алғаным жоқ осы тақырып төңірегінде көкейімдегі ойды ақтарғым келген сараптап алдым ой елегінен өткізіп көп нəрсе ойладым показать полностью </t>
  </si>
  <si>
    <t>17 янв 2017</t>
  </si>
  <si>
    <t xml:space="preserve">сабыр сөзі араб тілінде الصبر ас сабру деген сөз тіліміздегі мағынасы шыдамдылық таныту дегенді білдіреді ал шариғатымыздағы терминдік мағынасы жаратқанның разылығын алу ниетімен өмірде кезігетін түрлі сынақтарға қиындықтарға асқан ұстамдылықпен байыптылық көрсету деген сөз </t>
  </si>
  <si>
    <t>в честь открытия нового магазина h m в трц forum мы объявляем конкурс хотите получить подарочную карту на 5000 тенге сделайте репост данной публикации у себя на странице 30 октября мы выберем 10 победителей с помощью генератора случайных чисел убедитесь в том что вы участник нашей группы и ваш профиль в вк открыт подробные правила в приложении к участию допускаются лица от 18 лет удачи hmopening hm</t>
  </si>
  <si>
    <t>замёрзнув ночью я встал и накрыл её вторым одеялом р гари</t>
  </si>
  <si>
    <t>адамның жақсы болуы тегінде емес тәрбиесінде ақылында өнер білімінде адамға үш алуан адамнан мінез жұғады ата анадан ұстазынан құрбысынан әсіресе олардың қайсысын жақсы көрсе содан көп жұғады с абай құнанбайұлы</t>
  </si>
  <si>
    <t xml:space="preserve">хурма полезнейший осенний фрукт хурма содержит достаточное и полноценное количество полезных микроэлементов и обладает множеством незаменимых и очень полезных свойств говорит член ассоциации нутрициологов врач диетолог людмила денисенко не самый главный но все же существенный благодаря обилию глюкозы и фруктозы двумя тремя плодами хурмы можно утолить голод показать полностью </t>
  </si>
  <si>
    <t xml:space="preserve">есть среди нас любители хурмы отзовитесь </t>
  </si>
  <si>
    <t xml:space="preserve">счастливая семья вот моя мечта </t>
  </si>
  <si>
    <t xml:space="preserve"> мы живём в миpe чyдовищных кoнтрастов </t>
  </si>
  <si>
    <t>зима близко а в это время миллионы игроков уже покоряют голодные игры круче агарио гульназ нуранкызы давай играть вместе ссылка на игру http vkagar com r m fiv 248817269</t>
  </si>
  <si>
    <t>4 мар 2016</t>
  </si>
  <si>
    <t xml:space="preserve">гульназ новый ответ про тебя http vk com app2417356 248970816 </t>
  </si>
  <si>
    <t>задаю тебе вопрос в приложении сканограф ответь на него и получи бесплатные монеты сканограф https vk com skanograf</t>
  </si>
  <si>
    <t>узнай что о тебе думают друзья о тебе есть новые мнения узнай тут https vk com app4179612</t>
  </si>
  <si>
    <t>туган кунынмен</t>
  </si>
  <si>
    <t xml:space="preserve">туган кунынмен саган бар жаксылыкты тылеймын </t>
  </si>
  <si>
    <t>маймыл туған күнімен бақыты бол алланың нұры жаусын</t>
  </si>
  <si>
    <t>туган кунин кутты болсын жаным сол саган омирдеги барлык жаксылыкты тилеймин</t>
  </si>
  <si>
    <t xml:space="preserve">и я хочу выйти замуж за майкла джексона свои поймут </t>
  </si>
  <si>
    <t>хочу попасть на концерт майкла джексона получить автограф фредди меркьюри сфотографироваться с элвисом пресли но я родилась не в то время</t>
  </si>
  <si>
    <t>но никто не знает по кому я действительно скучаю кому посвящаю строки чьи инициалы пишу на руке ты моя тайна я никому не скажу про тебя</t>
  </si>
  <si>
    <t xml:space="preserve">это так глупо и наивно ждать сообщение от того человека который все равно не напишет и не потому что боится а потому что не хочет </t>
  </si>
  <si>
    <t xml:space="preserve">моя душа тоже была красивой пока её не изуродовали люди которым я доверяла </t>
  </si>
  <si>
    <t xml:space="preserve">если вы кому то нужны вам и напишут и позвонят и найдут не бегайте за теми кто вас нисколько не ценит хватит </t>
  </si>
  <si>
    <t xml:space="preserve">ты либо появись и не исчезай либо исчезни и не появляйся </t>
  </si>
  <si>
    <t>жылдың қадірін бiлу ушiн емтиханнан кұлаған студенттен сұра айдың қадірін бiлу ушiн күнiбұрын тапқан анадан сұра аптаның қадірін бiлу үшiн әр апталық газеттiң редакторынан сұра сағаттын қадірін бiлу ушiн өз ғашығын кутiп тұрғаннан сұра минуттың қадірін бiлу ушiн поезддан қалып қойганнан сұра секундтың қадірін бiлу ушiн көлiк апатында жақынын жоғалтқаннан сұра секундтың бiр мыңдық бөлігінiң қадірін бiлу үшiн олимпиада ойындарының күміс жүлдегерiнен сұра бернар вербер</t>
  </si>
  <si>
    <t>вчера в 2:28</t>
  </si>
  <si>
    <t xml:space="preserve">последние слова стива джобса основателя компании apple он умер миллиардером в возрасте 56 лет от рака поджелудочной железы и вот его некоторые последние слова показать полностью </t>
  </si>
  <si>
    <t xml:space="preserve">1 if you fall asleep now your fancy will appear in dreams for sure although if you prefer studying to sleeping your fancy will come true 2 when you think it is too late it is still timely 3 suffering from studying is temporary suffering from nescience is infinite показать полностью </t>
  </si>
  <si>
    <t xml:space="preserve">құран бағыштау үлгісі фатиха ағузу биллаһи минәш шайтанир ражим бисмиллаһир рахманир рахиим әлхәмду лилләһи раббил ъаләмиин әррахманир рахиим мәлики йәумид диин иййәкә нәъбуду уәиййәкә нәстәъиин иһдинәс сирәтал мустәқиим сирәтал ләз иинә әнъамтә ъаләйһим ғайрил мәғдууби ъаләйһим уәләд дооооооллиин әмин показать полностью </t>
  </si>
  <si>
    <t>14 ноя в 23:28</t>
  </si>
  <si>
    <t>29 июл в 21:00</t>
  </si>
  <si>
    <t xml:space="preserve">и ты и я знаем что нет ничего важнее намаза но тогда почему мы постоянно откладываем его из за мирского </t>
  </si>
  <si>
    <t xml:space="preserve">полезности для английского хеллоу гайз итак встречайте полезные слова для обогащения лексикона и украшения речи вводные фразы nevertheless однако показать полностью </t>
  </si>
  <si>
    <t xml:space="preserve"> paзбудите меня в мае </t>
  </si>
  <si>
    <t xml:space="preserve">анашым мен бауырларымның амандығы үшін аллаға шүкір </t>
  </si>
  <si>
    <t>фам</t>
  </si>
  <si>
    <t xml:space="preserve">ad astra per aspera к звёздам чеpез трудности </t>
  </si>
  <si>
    <t>μнe нpaвятcя люди кoтopыe нe для вceх μонро</t>
  </si>
  <si>
    <t>30 июл в 0:00</t>
  </si>
  <si>
    <t>все расставит на свои места только одна вещь это время и с этим нужно смириться и идти дальше федор сергеевич бондарчук</t>
  </si>
  <si>
    <t>14 окт в 20:43</t>
  </si>
  <si>
    <t>ну чтож с наступающим новым годом нельзя сказать что уходящий год был плохим было очень много хороших моментов хороших дней хороших людей я очень благодарен тем людям которые присутствовали в этом году в моей жизни абсолютно каждому просто спасибо моим друзьям за то что всегда поднимут настроение помогут в беде и просто за то что всегда рядом в этом году я познакомился с очень хорошими людьми и очень рад этому надеюсь наше общение продолжится в последующих годах наверное с начала именно этого года мы очень сдружились с классом а ещё это наш последний год что очень грустно я вас очень люблю ребят надеюсь что мы отовремся в этом году и у нас будет многооо крутых дней чтоб никто не потерялся после окончания школы ну конечно же были обиды и ссоры прошу прощения если обидел вас как то хочу пожелать всем новогоднего чуда побольше радостных моментов сдать все экзамены желаю достигать новых вершин и самореализовываться а так же здоровья люблю и ценю каждого ещё раз спасибо за этот год</t>
  </si>
  <si>
    <t>14 окт в 23:43</t>
  </si>
  <si>
    <t xml:space="preserve">ferrum с лат железо ковкий металл серебристо белого цвета с высокой химической реакционной способностью железо быстро корродирует при высоких температурах или при высокой влажности на воздухе в чистом кислороде железо горит а в мелкодисперсном состоянии самовозгорается и на воздухе </t>
  </si>
  <si>
    <t>22 авг в 7:10</t>
  </si>
  <si>
    <t xml:space="preserve"> bсе времена английскoгo языка кoтoрые дoлжен знать каждый</t>
  </si>
  <si>
    <t xml:space="preserve">7 самых страшных фактов о гмо видео sci one разбираем все чего так боятся люди когда слышат о гмо спасибо нашему другу и члену нашей команды александру панчину за его новую книгу сумма биотехнологии это первое на русском языке руководство по борьбе с мифами о генетической модификации растений животных и людей </t>
  </si>
  <si>
    <t xml:space="preserve">я украл твой помидор </t>
  </si>
  <si>
    <t>каждый кот стремится заполнить пустоту комментарии pikabu ru link a6899224</t>
  </si>
  <si>
    <t>алан это просто самый яркий пример взаимодействия с комьюнити alanwalkermusic worldofwalkers</t>
  </si>
  <si>
    <t xml:space="preserve">время узнать о настоящих темных силах </t>
  </si>
  <si>
    <t>22 авг в 10:10</t>
  </si>
  <si>
    <t xml:space="preserve"> за нами целое государство </t>
  </si>
  <si>
    <t>29 июл 2015</t>
  </si>
  <si>
    <t xml:space="preserve">лысый гений знает как настроить своих ребят и выиграть кубок лч речь зидана в перерыве финала лиги чемпионов 2017 </t>
  </si>
  <si>
    <t>тигрыы</t>
  </si>
  <si>
    <t>расскажи всем славия астана 0 1 делись с друзьями пусть все знают про исторический выход казахстанской команды в 1 16 финала лиги европы</t>
  </si>
  <si>
    <t xml:space="preserve">криштиану роналду и его пятый золотой мяч </t>
  </si>
  <si>
    <t xml:space="preserve"> как дела в личной жизни </t>
  </si>
  <si>
    <t>4 ноя в 21:17</t>
  </si>
  <si>
    <t xml:space="preserve">бақыт алламен бақыт аллада ол сендегі барға да жоққа да иелік етеді оның билігі мәңгілік әрі шайқалмайды ол бір нәрсенің орындалуын қаласа бол дейді оның шамасы жетпейтін қиындық жоқ показать полностью </t>
  </si>
  <si>
    <t xml:space="preserve">намаздарыңызды соңғы намаздай оқыңыздар пайғамбарымыз ﷺ айтады аспанда бірде бір қарыс орын жоқ барлық жерде періште сәжде қылып не рукуғ қылып әйтеуір ғибадат қылып тұр дейді бірақ қиямет қайым болған кезде аспан жердің аспан жолдарының барлығы ашылған кезде ол кісілердің ғибадаттары тоқтатылғанда сол періште тұрып айтады екен показать полностью </t>
  </si>
  <si>
    <t xml:space="preserve">сендердің өте жоғары болған мейірімді берекеті көп болған алла тағала ұялушы дейді субахан аллах кімнен ұялады аллах тағала бізге мұқтаж емес бізсізде аллах тағала аллах тағала жер бетіндегі барлық мұсылман кәпір болып кетсе де алла ешкімге мұқтаж емес мақтауға лайықты аллах тағала сүйткен алла тағала ұялушы ұялады ұлы алла кімнен ұялады біз ұялумыз керек істеріміз үшін біз ұялумыз керек сөйлеген сөздеріміз үшін біз ұялумыз керек дөрекі мінезіміз үшін біз ұялумыз керек аманатты ақтай алмағанымыз үшін біз ұялумыз керек болмашы құлшықтарымыз үшін бірде бар бірде жоқ ықыласымыз сүйткен аллах тағала айтады мен ұялам егер алақан жайған болатын болса жайған алақандарының бос түскеніннен ұялам дейді </t>
  </si>
  <si>
    <t xml:space="preserve">әй қиындыққа мазасыздыққа тап болған пенде расында қайғыдан кейін күлімсіреу қорқыныштан кейін қуаныш жайсыздықтан кейін жайлылық болатынын ешқашан есіңнен шығарма жаулары ибраһим пайғамбарды а с отқа тастамақ болғанда от оны күйдірмеді себебі алла тағала ей от ибраһимге салқын әрі зиянсыз бол деп әмір етіп оны өз панасына алған болатын показать полностью </t>
  </si>
  <si>
    <t xml:space="preserve">вроде всё хорошо вроде всё есть но кого то рядом не хватает </t>
  </si>
  <si>
    <t>бозееее</t>
  </si>
  <si>
    <t>4 ноя в 18:17</t>
  </si>
  <si>
    <t>что важнее всего на свете по мимо здоровья f3 cool dmadiyarova</t>
  </si>
  <si>
    <t>19 апр 2017</t>
  </si>
  <si>
    <t xml:space="preserve">внимание мужчины к женщине всегда выглядит красиво </t>
  </si>
  <si>
    <t>17 чувств которые необходимо забыть</t>
  </si>
  <si>
    <t xml:space="preserve">и верили </t>
  </si>
  <si>
    <t>фотограф удалил телефоны со снимков чтобы показать как мы стали жить далеки друг от друга</t>
  </si>
  <si>
    <t xml:space="preserve">скоро мой друг твой возраст подползёт к 25 и не особо мешкая переползёт эту нехитрую цифру ближе к тридцатнику ты поймёшь всё что ты знал о жизни было неправильно 1 идти спать в нормальное время оказывается очень круто 2 почти каждый фильм и книга которые ты любил в детстве давал тебе довольно неоднозначные моральные уроки 3 в мире нет ничего более раздражающего чем подростки и в глубине души вам стыдно за всё что вы делали последние 10 лет показать полностью </t>
  </si>
  <si>
    <t xml:space="preserve">oнa yмeлa пpocтo бpaть дyшoй hи тeлoм ни oткpытoю oдeждoй cлoвa ee имeли cмыcл бoльшoй oни дapили кaждoмy нaдeждy показать полностью </t>
  </si>
  <si>
    <t>когда он смотрит на неё и он смотрит на неё так каждый раз</t>
  </si>
  <si>
    <t xml:space="preserve">надпись перед входом в музей бережно относитесь к тому чего вы не понимаете это может оказаться произведением искусства </t>
  </si>
  <si>
    <t>8 ноя в 20:26</t>
  </si>
  <si>
    <t>how can i be useful of what service can i be there is something inside me what can it be vincent van gogh</t>
  </si>
  <si>
    <t>bставай же и беги из дома прочь оставляя свой сон у порога грядет такая же звёздная ночь как когда то была у ван гогa</t>
  </si>
  <si>
    <t>баку неимоверно прекрасный город обещаю еще вернуться</t>
  </si>
  <si>
    <t xml:space="preserve">süleymaniye camii </t>
  </si>
  <si>
    <t xml:space="preserve"> 13 признаков высокого эмоционального интеллекта 1 вы задумываетесь о чувствах эмоциональный интеллект начинается с того что называется самоосознанием с умения распознавать эмоции и их влияние как в себе так и в других людях показать полностью </t>
  </si>
  <si>
    <t>bеликое не создаётся порывом а представляет собой цепь постепенно слагающихся малых дел bинсент вaн гoг</t>
  </si>
  <si>
    <t>8 ноя в 23:26</t>
  </si>
  <si>
    <t xml:space="preserve">всем фанатам любимой вселенной посвящается официальное видео на 25 летие warcraft p s в день когда ты родился сами леса лордерона прошептали это имя до мурашек спустя столько лет </t>
  </si>
  <si>
    <t>5 ноя в 9:07</t>
  </si>
  <si>
    <t xml:space="preserve">внимание только что были выпущены новые подробности о новом рождественском выпуске как приручить дракона а название кпдвозвращение он будет транслироваться на nbc готовьтесь </t>
  </si>
  <si>
    <t>ㅤㅤㅤㅤㅤㅤдля каждого ностальгирующего вместе с нами альбом с саунтреками первой части ㅤㅤㅤ ㅤㅤㅤ music hiccups muesli ㅤㅤㅤ howtotrainyourdragon httyd ㅤㅤㅤ</t>
  </si>
  <si>
    <t xml:space="preserve">зимой нас действительно ждёт ещё одна короткометражка http www allocine fr article fichearticle gen carti дин де блуа посетил международный фестиваль анимационных фильмов в анси который проходит с 10 по 15 июня и дал небольшое интервью в котором поделился достаточно интересной информацией показать полностью </t>
  </si>
  <si>
    <t xml:space="preserve">работа кипит не останавливаясь и в ближайшие две недели рассчитываем завершить рендер тем не менее нам все еще нужны 1 художники показать полностью </t>
  </si>
  <si>
    <t xml:space="preserve">только от козерога на вопрос чем занят можно услышать ответ да ничем работаю </t>
  </si>
  <si>
    <t>записывайте свои лучшие и яркиемоментыlol по новому league director инструмент для создания контента уже можно загрузить бесплатно https goo gl tcnyyy</t>
  </si>
  <si>
    <t xml:space="preserve"> helpful content zakland 100 полезных сайтов по лиге легенд которые должен знать каждый очень полезный списко сайты разбиты по категориям и снабжены детальным описанием </t>
  </si>
  <si>
    <t>к одиночеству привыкаешь но достаточно нарушить его хоть на день и тебе придется привыкать к нему заново с самого начала ричард бах</t>
  </si>
  <si>
    <t>5 ноя в 6:07</t>
  </si>
  <si>
    <t>песчаная коса между островами мальдивы обсуждение http pikabu ru story 2355369</t>
  </si>
  <si>
    <t>22 июн 2014</t>
  </si>
  <si>
    <t xml:space="preserve"> 3 подписуйтесь</t>
  </si>
  <si>
    <t xml:space="preserve">на mdk что то не похоже </t>
  </si>
  <si>
    <t>нереальнооо</t>
  </si>
  <si>
    <t xml:space="preserve">жми лайк скорей если не гей </t>
  </si>
  <si>
    <t xml:space="preserve">дождались </t>
  </si>
  <si>
    <t>16 сен 2018</t>
  </si>
  <si>
    <t xml:space="preserve">сначала она долго плакала а потом стала злая михаил булгаков мастер и маргарита </t>
  </si>
  <si>
    <t xml:space="preserve">она такая прикольная прям как обезьянка </t>
  </si>
  <si>
    <t>фильм доктор стрэндж 2016 смотреть онлайн бесплатно в хорошем качестве</t>
  </si>
  <si>
    <t>11 авг в 18:16</t>
  </si>
  <si>
    <t>дмб</t>
  </si>
  <si>
    <t xml:space="preserve">скоро все изменится ин ша аллах </t>
  </si>
  <si>
    <t>11 авг в 21:16</t>
  </si>
  <si>
    <t xml:space="preserve">найди себе простую и успокойся </t>
  </si>
  <si>
    <t>17 сен в 7:08</t>
  </si>
  <si>
    <t>а мне бы просто тепла родных</t>
  </si>
  <si>
    <t xml:space="preserve">это по мне </t>
  </si>
  <si>
    <t>не ценят не цепляйся шли на хер улыбайся</t>
  </si>
  <si>
    <t xml:space="preserve">думаю это самое главное </t>
  </si>
  <si>
    <t xml:space="preserve">каждому нужно чтобы в трудный момент кто то сказал не бойся я рядом </t>
  </si>
  <si>
    <t xml:space="preserve">семья спокойствие любовь и уважение мои планы на будущее </t>
  </si>
  <si>
    <t xml:space="preserve"> один верный друг заменит мне тысячу друзей </t>
  </si>
  <si>
    <t>руки работают видят глаза порхай как бабочка жаль как пчела muhammad ali</t>
  </si>
  <si>
    <t xml:space="preserve">бpat или бpak 2019 лицензия в 1080 жанр комедия гayxap бepeмeннa a aйдap вpoдe бы нaкoнeц тo нaшeл oбщuй язык c бpaтьямu жeны ho вce мeняeтcя кoгдa глaвный гepoй cтaлкuвaeтcя c нeoбычнoй бoлeзнью cuндpoм kyвaд мнuмaя бepeмeннocть y мyжчuн мoжeт пoлнocтью paзpyшuть плaны aйдapa u дaжe eгo бpaк </t>
  </si>
  <si>
    <t>17 сен в 10:08</t>
  </si>
  <si>
    <t xml:space="preserve"> менқазақтыңұлымын </t>
  </si>
  <si>
    <t>1 окт в 21:27</t>
  </si>
  <si>
    <t xml:space="preserve">ғаламның сұлулары татымайды анамның күліп тұрған бейнесіне әлемнің әтірлері тең келмейді әкемнің иісі сіңген жейдесіне </t>
  </si>
  <si>
    <t>23 авг в 20:16</t>
  </si>
  <si>
    <t xml:space="preserve"> роберт где imagine dragons </t>
  </si>
  <si>
    <t>3 сен 2018</t>
  </si>
  <si>
    <t xml:space="preserve"> она не идеальна зато брови настоящие </t>
  </si>
  <si>
    <t xml:space="preserve"> чего ты плачешь да книжка грустная а что за книжка алгебра </t>
  </si>
  <si>
    <t xml:space="preserve">стремись к лучшему меняйся расти делай то чего боишься тогда ты прочувствуешь вкус жизни </t>
  </si>
  <si>
    <t>4 ноя в 21:23</t>
  </si>
  <si>
    <t>5 ноя в 0:23</t>
  </si>
  <si>
    <t xml:space="preserve">до 6 7 лет всё понятно в песочнице играют все все равны у тебя куча друзей вокруг целый волшебный мир ах это чудное хотя тогда так не казалось время до 12 13 лет тут ребятишки уже разбиваются на компании детский разум начинает подозревать что не всё так радужно и вообще детишки уже смутно делят себя на ранги тот чухан у этого есть приставка ну вы поняли но дружба всё же есть эта беззаботная ещё не утратившая детство дружба высокие идеалы взаимопомощь взаимовыручка показать полностью </t>
  </si>
  <si>
    <t>20 окт в 22:28</t>
  </si>
  <si>
    <t xml:space="preserve">стремный </t>
  </si>
  <si>
    <t xml:space="preserve"> где ты был баттлил но твоя мать сухая и совсем не пахнет ххос константин лопатин</t>
  </si>
  <si>
    <t xml:space="preserve">instagram modest z </t>
  </si>
  <si>
    <t>21 фев 2017</t>
  </si>
  <si>
    <t xml:space="preserve"> вaжнaя лeкcикa для пoвceднeвнoй рeчи</t>
  </si>
  <si>
    <t>лoжныe дpузья пepeводчикa</t>
  </si>
  <si>
    <t>глaгoлы co cвoими прeдлoгaми и пeрeвoд</t>
  </si>
  <si>
    <t>для тех кoму cкучнo сидеть нa уроках или парах</t>
  </si>
  <si>
    <t xml:space="preserve">огромный список фильмов на все случаи жизни фильмы пробуждающих мышление и взрывающих сознание 1 достучаться до небес knockin on heaven s door показать полностью </t>
  </si>
  <si>
    <t xml:space="preserve">план преображения жизни заставь себя подняться до того как проснётся весь мир начни с 7 00 затем с 6 00 а потом и вовсе с 5 30 возьми в привычку готовить себе прекрасный завтрак обжарь помидоры и грибы в масле с чесноком поджарь яйцо нарежь ломтиками свежее авокадо и выжми на него лимонный сок показать полностью </t>
  </si>
  <si>
    <t xml:space="preserve">20 испытаний после которых вы станете другим человеком когда я начал это делать со своей жизнью мне это так понравилось что я решил поделиться своим опытом с миром здесь всего 20 испытаний с которыми вполне можно справиться за месяц лучше всего выбрать 2 5 пунктов и постараться придерживаться их в следующие 30 дней и как только вы с ними полностью освоитесь выберите для себя несколько других на следующий месяц показать полностью </t>
  </si>
  <si>
    <t xml:space="preserve">ты всегда подавала мне обе руки когда я не заслужила и одной мама </t>
  </si>
  <si>
    <t xml:space="preserve"> долгожданная премьера фильма judaham uzoq kutilgan film taqdimoti мажнун majnun</t>
  </si>
  <si>
    <t xml:space="preserve">дорогие друзья вновь хочу порадовать вас новой песней не знаю как у вас но у меня ностальгия по морю </t>
  </si>
  <si>
    <t>13 окт 2017</t>
  </si>
  <si>
    <t>ищу девушку 17 19 лет мне 19</t>
  </si>
  <si>
    <t xml:space="preserve">портреты картины по фото на заказ всегда был и останется одним из лучших подарков своим близким и родным для создания портрет с фотографии маслом на холсте уголь карандаш сепия на бумаге вам достаточно выслать нам фотографии профессиональный подбор и изготовление </t>
  </si>
  <si>
    <t>ищу парня зовут евгений андреев с калача отзовись анонимно</t>
  </si>
  <si>
    <t xml:space="preserve">мальчишки очень скучно кто вечером гулять не анон </t>
  </si>
  <si>
    <t xml:space="preserve">посоветуйте в калаче хороший салон и специалиста который качественно делает мужские стрижки и может индивидуально подобрать подходящую анон </t>
  </si>
  <si>
    <t>ищу девушку мне 16</t>
  </si>
  <si>
    <t>15 ноя в 15:18</t>
  </si>
  <si>
    <t xml:space="preserve">қызым саған айтамын сен өзің тыңда 1 таңғы ұйқысын қимайтын жігітпен тұрмыс құрмағын азандағы жалқаулық түс ауғанда шабыт әкелмес 2 қарынды жігітке назар аудармағын показать полностью </t>
  </si>
  <si>
    <t xml:space="preserve"> рукодельница made in hand сказочные игрушки lisa toms</t>
  </si>
  <si>
    <t xml:space="preserve"> нереиды фотосет от andrey yakovlev lili aleeva</t>
  </si>
  <si>
    <t>солнечная живопись от howard behrens</t>
  </si>
  <si>
    <t>1 маусым халық аралық балаларды корғау кунинен естелік</t>
  </si>
  <si>
    <t>вчера в 18:18</t>
  </si>
  <si>
    <t>джаным</t>
  </si>
  <si>
    <t>вчера в 21:22</t>
  </si>
  <si>
    <t>вчера в 13:12</t>
  </si>
  <si>
    <t xml:space="preserve"> в сердце у неё было гораздо больше любви чем она обычно всем показывала </t>
  </si>
  <si>
    <t>30 окт в 0:37</t>
  </si>
  <si>
    <t xml:space="preserve">мне нравятся люди немного сумасшедшие открытые сердца и доверчивые души чистые помыслы и наивные суждения мне нравятся люди которые не боятся выглядеть смешными откровенно рассказывают о себе и улыбаются встречному ветру они не разучились любить несмотря на то что жизнь их была полна предательств и разочарований они умеют радоваться как дети любой мелочи и находят счастье даже в утренней чашке горячего кофе они никогда не умничают и говорят только то что чувствуют мне нравятся люди которые свято верят в любовь и находят её повсюду </t>
  </si>
  <si>
    <t xml:space="preserve">you are my madness </t>
  </si>
  <si>
    <t xml:space="preserve">самовлюбленная мразь </t>
  </si>
  <si>
    <t xml:space="preserve"> опиши черный цвет не используя этого слова закрой глаза заткни уши задержи дыхание влюбись в кого нибудь подари им каждый дюйм твоего тела каждый стук твоего сердца а теперь представь что они ушли зайди в комнату это помещение твой мозг продолжай идти пока не достигнешь самого темного угла и опираясь спиной сползи вниз по стене показать полностью </t>
  </si>
  <si>
    <t xml:space="preserve">да я не идеальная у меня есть недостатки но есть вещь которой горжусь я никогда ни за кем не бегаю как бы дорог не был как бы долго мы не были знакомы как бы близко не общались хочешь уйти уходи я никого не держу </t>
  </si>
  <si>
    <t xml:space="preserve">ты хочешь упасть сегодня с крыши дома так падай ты же хотела чего стоишь на щеке слеза ты долго будешь так осмысливаешь да а зачем пришла чего кричишь внутри что разрываешься не известно куда ты не знала какой прыжок будет ты боишься вижу так чего пришла так уходи и плачь в квартире дома показать полностью </t>
  </si>
  <si>
    <t>я сумашедшая я вас умоляю я еще хуже</t>
  </si>
  <si>
    <t>29 окт в 21:37</t>
  </si>
  <si>
    <t xml:space="preserve">меня окружает стена невнимания дилара махмет и zh maksatovsky пожалеют о моём уходе но будет поздно </t>
  </si>
  <si>
    <t>17 фев в 20:05</t>
  </si>
  <si>
    <t xml:space="preserve">меня окружает стена невнимания aruka jamanbaeva и адлет касымбек пожалеют о моём уходе но будет поздно </t>
  </si>
  <si>
    <t xml:space="preserve">меня окружает стена невнимания zh maksatovsky и сымбат тілеуберді пожалеют о моём уходе но будет поздно </t>
  </si>
  <si>
    <t xml:space="preserve"> обманутая однажды сомневается в каждом</t>
  </si>
  <si>
    <t xml:space="preserve"> вернется тот кто сильно любит дождется тот кто сильно ждет </t>
  </si>
  <si>
    <t>17 фев в 23:05</t>
  </si>
  <si>
    <t xml:space="preserve"> su</t>
  </si>
  <si>
    <t>18 дек 2016</t>
  </si>
  <si>
    <t xml:space="preserve">кем бы ты ни был будь лучше как я например </t>
  </si>
  <si>
    <t>27 июн в 10:54</t>
  </si>
  <si>
    <t xml:space="preserve"> что ты в ней нашёл с ней я становлюсь самим собой с ней я знаю кем должен стать с легенда</t>
  </si>
  <si>
    <t xml:space="preserve">те кому нравится выигрывать будут играть всегда </t>
  </si>
  <si>
    <t xml:space="preserve"> когда ты поднимешься они сами к тебе подтянутся а ты их пошлешь </t>
  </si>
  <si>
    <t>27 июн в 13:54</t>
  </si>
  <si>
    <t xml:space="preserve"> в мире где 1 населения владеет 40 ресурсов планеты в мире где 34 000 детей умирает каждый день от бедности и от излечимый заболеваний и где 50 населения живет меньше чем на 2 в день ясно одно что то очень неправильно чем больше вы развиваетесь тем больше вы начинаете понимать природу вещей тем очевиднее все становится и вы начинаете видеть ложь повсюду вы должны знать правду искать правду и тогда правда сделает вас свободными дух времени 2015 жанр документальный фильм ставит под сомнение существующую систему он изменит твое понимание мира и твоего места в нем навсегда он стал событием в истории культуры повернул от обыденности к развитию миллионы людей все кто хочет знать правду и стать еще умнее обязательно посмотрите этот шедевр пользуйтесь случаем </t>
  </si>
  <si>
    <t>21 сен в 0:44</t>
  </si>
  <si>
    <t xml:space="preserve">seri zhanbol cіздерге kenistik атты жаңа әнін ұсынады туындының толық нұсқасын барлық музыкалық платформалардан тыңдап және телеграмдағы ресми gakkutv каналынан жүктей аласыздар </t>
  </si>
  <si>
    <t xml:space="preserve">трава зеленее grass is greener сша 2019 вечернийсеанс новый документальный фильм от netflix рассказывает историю марихуаны в сша тревоги и паранойи пятидесятых годов в сравнении с текущим временем легализация марихуаны в различных государствах рождению субкультуры связанной с курением и криминализацией на расовой основе в фильме снимались такие музыкальные исполнители как snoop dogg cypress hill dmc doug e fresh chuck d damian marley и killer mike которые никогда не скрывали свое потребление каннабиса жанр документальный режиссер фэб файв фредди рейтинг 7 1 imdb </t>
  </si>
  <si>
    <t>didorealmusic intro</t>
  </si>
  <si>
    <t xml:space="preserve">все фильмы про любимых с детства mortal kombat забери на стену чтобы потом не искать смертельная битва 1995 смертельная битва 2 истребление 1997 смертельная битва 3 наследие 2011 смертельная битва наследие 2 сезон 2013 </t>
  </si>
  <si>
    <t>dido mazbin akagsvsjwsh</t>
  </si>
  <si>
    <t xml:space="preserve">oралман 2017 жанр драма фильм хх ғасырдың 30 шы жылдары қызыл әскердің жендеттерінен ауғанстанға қоныс аударуға мәжбүр болған қазақ отбасы туралы бас кейіпкер базарбай қарттың бір қызы мен ұлы сол жақта дүниеге келеді балалары есейіп отбасын құрады ұлы сапарқұл жергілікті пуштун ұлтынан келіншек алады ал қызы ауған жігітіне тұрмысқа шығады сапарқұл соғыс кезінде моджахеттер жағында соғысады жылдар өтеді базарбайдың отбасы қазақстанға көшуге рұқсат беретін квота алады барлығы жолға жиналады таулы қышлақтан шыққан отбасыны ұзақ жол күтеді </t>
  </si>
  <si>
    <t xml:space="preserve">все части знаменитой кинофраншизы по комиксам маrvеl сохрани на стене чтобы потом не искать 1 людu икc 2000 2 людu икc 2 2003 показать полностью </t>
  </si>
  <si>
    <t>обе части крутой комедии одноклассники забирай на стену чтобы не потерять одноклассницы 2016 одноклассницы новый поворот 2017 киноlife лучшее hd</t>
  </si>
  <si>
    <t>21 сен в 3:44</t>
  </si>
  <si>
    <t>бао</t>
  </si>
  <si>
    <t>29 сен в 14:44</t>
  </si>
  <si>
    <t xml:space="preserve">xech qachon umidingizni so ndirmang chunki qorong u tun ortidan yoruq kun keladi xatto kuchli yomg irdan so ng quyosh porlaydi </t>
  </si>
  <si>
    <t>29 сен в 17:44</t>
  </si>
  <si>
    <t xml:space="preserve">вечером в кровати с каким нибудь фильмом я совершенно не та которая утром заваривает чай и разговаривая с соседом по лестничной площадке я слышу не свои слова встретить в жизни того с кем ты можешь быть самим собой пожалуй великое счастье </t>
  </si>
  <si>
    <t>вчера в 13:49</t>
  </si>
  <si>
    <t>если она потрясающая она не будет доступной если она доступна она не будет потрясающей если она того стоит ты от неё не откажешься а если ты отказался ты не достоин на самом деле любой человек причинит тебе боль тебе просто нужно найти тех кто этого стоит боб марли</t>
  </si>
  <si>
    <t xml:space="preserve">не ищите идеальных людей ищите родные души </t>
  </si>
  <si>
    <t xml:space="preserve"> сплетни это когда немой говорит глухому что слепой видел как одноногий ходил по воде с арабская поговорка</t>
  </si>
  <si>
    <t xml:space="preserve"> у меня есть мечта которая никогда не сбудется я хочу проснуться утром и услышать в доме голос дедушки </t>
  </si>
  <si>
    <t>10 ноя в 7:58</t>
  </si>
  <si>
    <t xml:space="preserve">красота в алматы </t>
  </si>
  <si>
    <t>2 янв в 15:59</t>
  </si>
  <si>
    <t>новогоднее настроение peach kaya</t>
  </si>
  <si>
    <t>с днём рождения мой маленький ангелочек я очень тебя люблю спасибо аллаху за то что у меня есть ты</t>
  </si>
  <si>
    <t xml:space="preserve">девочки запомните лучше быть на руках у любящего чем у ног любимого </t>
  </si>
  <si>
    <t xml:space="preserve">моя сладкая доча я так люблю тебя </t>
  </si>
  <si>
    <t xml:space="preserve">выиграй новое дополнение world of warcraft shadowlands сильвана совершила непоправимое ткань реальности разорвана граница между миром живых и миром мертвых стерта сможешь ли ты стать тем кто спасет азерот от гибели хочешь войти в число первых героев что ступят в темные земли тогда участвуй в розыгрыше дополнения world of warcraft shadowlands heroic edition условия просты показать полностью </t>
  </si>
  <si>
    <t>7 ноя в 13:57</t>
  </si>
  <si>
    <t>7 ноя в 16:57</t>
  </si>
  <si>
    <t xml:space="preserve">в школе в городе паркленд во флориде 19 летний николас круз расстрелял школьников из винтовки погибли 17 человек 16 пострадали стрелок задержан ранее парень был отстранен от занятий из за проблем с дисциплиной </t>
  </si>
  <si>
    <t xml:space="preserve">в pumped up kicks жизнерадостная музыка сопряжена с мрачным текстом написанным с точки зрения запуганного и помешанного подростка у которого возникли мысли об убийстве он представляет себе как находит отцовский пистолет и в припеве предупреждает потенциальных жертв чтобы те обгоняли мой пистолет и что им лучше убегать и бежать быстрей чем моя пуля объектом его ненависти стали продвинутые детки чья обувь является условным обозначением модной одежды </t>
  </si>
  <si>
    <t xml:space="preserve">людям только одно удаётся в совершенстве разочаровывать друг друга </t>
  </si>
  <si>
    <t xml:space="preserve">в связи с последними событиями mof mofcamping2018 https vk com videos 35337510 z video 35337510 45623 </t>
  </si>
  <si>
    <t>26 июн в 21:18</t>
  </si>
  <si>
    <t>поехали вместе с mofом встречать лето правильно mof mofcamping2018 большечемклуб</t>
  </si>
  <si>
    <t xml:space="preserve">дорогие друзья сообщаем вам о том что продажа билетов на mof camping 2018 стартует уже завтра в стоимость дневного билета входит трансфер туда и обратно показать полностью </t>
  </si>
  <si>
    <t xml:space="preserve">вот и заканчивается очередной учебной год и близится mof camping mof camping это ежегодный традиционный выезд на бутаковку где вы сможете отдохнуть от ежедневной суеты забыть об экзаменах и встретить новое лето не пропустите этот отдых в горах который состоится с 27 по 28 мая </t>
  </si>
  <si>
    <t xml:space="preserve">soon </t>
  </si>
  <si>
    <t xml:space="preserve">а вот и возвращение самого долгожданного и грандиозного шоу этого года mof dance покажи всему городу на что ты способен и выиграй денежный приз дата 18 04 18 показать полностью </t>
  </si>
  <si>
    <t>приятного вам просмотра дорогие наши друзья напоминаем что завтра последний день продаж по поводу билетов обращаться галия 8 701 5352903 mof almauisyyk2017</t>
  </si>
  <si>
    <t>27 июн в 0:18</t>
  </si>
  <si>
    <t>long sleeve инь янь размеры цена 6 500 тенге адрес магазина г алматы ул жандосова 34 106 уг ауэзова режим работы 10 00 19 30 ежедневно телефон для справок 8 707 404 3469</t>
  </si>
  <si>
    <t>23 окт в 16:11</t>
  </si>
  <si>
    <t>дмитрий игоревич</t>
  </si>
  <si>
    <t>vans old skool расцветки шашка в наличии размер 41 44 цена 12000 тенге адрес магазина г алматы ул жандосова 34 106 уг ауэзова режим работы 10 00 19 30 ежедневно телефон для справок 8 707 404 3469</t>
  </si>
  <si>
    <t>толстовка в черном цвете с принтом конверс специально для вас размеры xxl стоимость 8500 тенге режим работы 10 00 19 30 ежедневно адрес г алматы ул жандосова 34 106 уг ауэзова телефон для справок 8 707 404 3469 есть доставка по алматы и городам казахстана</t>
  </si>
  <si>
    <t xml:space="preserve">социальный опрос какой у вас размер обуви посмотрим кого больше </t>
  </si>
  <si>
    <t>худи из натурального хлопка с извечным принтом nirvana как дань уважения великой рок группе размеры m l xl цена 9500 тенге адрес магазина г алматы ул жандосова 34 106 уг ауэзова режим работы 10 00 19 30 ежедневно телефон для справок 8 707 404 3469</t>
  </si>
  <si>
    <t xml:space="preserve">новинки </t>
  </si>
  <si>
    <t>белая футболка с изображением таноса для вас размеры m l стоимость 4500 тенге режим работы 10 00 19 30 ежедневно адрес г алматы ул жандосова 34 106 уг ауэзова телефон для справок 8 707 404 3469 есть доставка по алматы и городам казахстана</t>
  </si>
  <si>
    <t>синие высокие вансы олд скул размеры 41 45 цена 12000 тенге адрес магазина г алматы ул жандосова 34 106 уг ауэзова режим работы 10 00 19 30 ежедневно телефон для справок 8 707 404 3469</t>
  </si>
  <si>
    <t>с 36 по 45</t>
  </si>
  <si>
    <t>23 окт в 19:11</t>
  </si>
  <si>
    <t xml:space="preserve"> всё просто свобода это моток верёвки и бог хочет чтобы вы повесились на ней </t>
  </si>
  <si>
    <t xml:space="preserve">предыдущий пост не относится к тем кто не вдупляет с чего я это написал лия анна вы мои милые ангелочки не надо тут на меня ннаезжать p s жаныбек чел ты у меня в контактах на телефоне знаешь как подписан </t>
  </si>
  <si>
    <t>хуйня ваша дружба</t>
  </si>
  <si>
    <t>счастье это когда у неё до пары ещё есть время выспаться но она встает в 6 утра чтобы проверить не опоздаю ли я на учёбу</t>
  </si>
  <si>
    <t xml:space="preserve">время близилось к позднему вечеру уже понемногу темнело они как обычно лежали на разложенном диванчике в зале разговаривали на разные темы изредка хихикали и после каждого взгляда в глаза обнимали друг друга и тут вдруг парень вспомнил о том что она сказала ему ровно год назад а я так и не смог найти клубнику в декабре сказал он неожиданно показать полностью </t>
  </si>
  <si>
    <t xml:space="preserve">ты красив и ты правдив ты уникален ты реален живёшь по собственной лишь воле и тебе указом служит исключительно душа показать полностью </t>
  </si>
  <si>
    <t xml:space="preserve">вчера стояли с друзьями в сквере курили и играли в правду или действие выбор приложения в телефоне пал на меня и выдал что то типа выбери символ вашей любви с партнером я недолго думая выхватил из кармана зажигалку посмотрел на неё и показал друзьям они же лишь посмеялись ну ребят типа огонь пламя по моему хороший символ и они снова посмеялись и лишь один из друзей окинул меня своим взглядом показать полностью </t>
  </si>
  <si>
    <t xml:space="preserve">всю жизнь мечтал об одиночестве не думая о том что сейчас оно приводит к странным мыслям о смысле жизни и убийстве убийстве собственного я и нет не о суициде я пишу показать полностью </t>
  </si>
  <si>
    <t xml:space="preserve">свобода на марсе а всем остальнымостанутся тюрьмы </t>
  </si>
  <si>
    <t xml:space="preserve">ухх давно тут не была </t>
  </si>
  <si>
    <t>ты знаешь в этой жизни я никому ничего не должен и считай что мне никто не должен</t>
  </si>
  <si>
    <t>8 сен в 19:00</t>
  </si>
  <si>
    <t xml:space="preserve">әдемі ең сұлу қазағымның қыздары </t>
  </si>
  <si>
    <t>8 сен в 22:00</t>
  </si>
  <si>
    <t xml:space="preserve">100 қызың болғанша надоелыңды шығаратын ырбаңдай беретін қызғана беретін қаныңды ішетін бұртиып қалатын бір қырсығың болсын </t>
  </si>
  <si>
    <t>26 мар 2017</t>
  </si>
  <si>
    <t xml:space="preserve"> я уже никому не верю и никого не жду </t>
  </si>
  <si>
    <t xml:space="preserve">с oдним человеком и на всю жизнь вот чего я хoчу </t>
  </si>
  <si>
    <t xml:space="preserve">жас шектеуі 18 кеш батқаннан таң атқанға дейін 2014 1 маусым толық 10 бөлім 5 6 бөлімдері орысша тек бірнеше тонау жасаған іздеудегі ағайынды гекколар мексикаға қашып өтпек болады бірақ олар кенеттен шөл даладағы барға тап болады сөйтсе ол қансорғыштар вампир ордасы екен </t>
  </si>
  <si>
    <t>15 ноя в 1:59</t>
  </si>
  <si>
    <t>вчера в 4:59</t>
  </si>
  <si>
    <t xml:space="preserve">мнe oчeнь нравится кoгда люди рассказывают o сeбe этo мoжeт быть чтo тo нeзначитeльнoe напримeр чтo oни eли на завтрак и как прoвeли свoй дeнь этo мoжeт быть нeбoльшая истoрия o смeшнoм случаe прoизoшeдшeм с ними мoжeт быть наoбoрoт чтo тo грустнoe я люблю узнавать людeй пoсрeдствoм мeлoчeй кoтoрыми oни дeлятся сo мнoй этo пoхoжe на сoбираниe пазлoв фактoв в oдну бoльшую и прeкрасную картину так чтo ты рассказывая мнe o чeм тo нe думай чтo раздражаeшь мeня и чтo мнe нe интeрeснo я люблю истoрии мнe дeйствитeльнo нравится этo </t>
  </si>
  <si>
    <t>14 фев в 22:37</t>
  </si>
  <si>
    <t xml:space="preserve">не жди что стaнет легче проще лучше не стaнет трудности будут всегда учись быть счастливым прямо сейчас инaче не успеешь 1 1 неприкасаемые 2011 </t>
  </si>
  <si>
    <t xml:space="preserve">зaкрeпитe на cтeнy и читайте кoгда будет плoхое нaстроение </t>
  </si>
  <si>
    <t xml:space="preserve"> заметили как быcтрo мы пoвзрocлели как oтнoшения переcтали быть первыми как телефoны запoлнилиcь чужими именами как мамы переcтали ругать кoгда дoлгo гуляешь а как шутим не краcнея узнали чтo такoе cмерть чтo такoе терять забывать выбраcывать ocтавлять пoзади и запирать дверь вкoнтакте у вcех уже не вcё cлoжнo уже не закрытые друзья пришлocь признать чтo вcё либo прocтo либo никак и нечегo изoбражать драму теперь нужнo oтвечать за cвoи пocтупки и принимать решения телефoнных звoнкoв ждёшь вcе реже выключаешь телефoн вcё чаще разoчарoвыватьcя в людях вcё привычнее теперь у кoгo тo уже и cвoи детишки радoватьcя coлнцу вcё cлoжнее а ненавидеть дoждь легче ведь oн вcё пoртит пачкает летo этo не никакoй учёбы а рoдные края гoры мoре пoявилocь cтoлькo нoвых cлoв рабoта аванc ипoтека cтреcc диета иcпoльзoвать забыть нo oни так быcтрo надoели иcкреннocть где тo пoтерялаcь не заметили никтo не заметил </t>
  </si>
  <si>
    <t xml:space="preserve">наслаждайя классической moba на мобильном играй с топ игроками по всему миру </t>
  </si>
  <si>
    <t>9 ноя в 23:37</t>
  </si>
  <si>
    <t xml:space="preserve">полезные таблицы добавьте себе чтобы не потерять </t>
  </si>
  <si>
    <t xml:space="preserve">значения значков на приборной панели автомобиля 1 противотуманные фары передние 2 неисправность усилителя рулевого управления 3 противотуманные фары задние показать полностью </t>
  </si>
  <si>
    <t xml:space="preserve">марқұмдарға құран бағыштаудың үлгісі құран бағыштаудың ел арасында қалыптасқан ең қарапайым үлгісі бойынша алдымен фатиха сүресі содан соң 3 рет ықылас сүресі оқылып дұға жасалады сондай ақ басқа сүрелерді оқуға да болады фатиха сүресінің оқылуы показать полностью </t>
  </si>
  <si>
    <t xml:space="preserve">9 соусов для шашлыка сохрани чтобы не потерять соус приготовленный своими руками сделает шашлык ещё более сочным и ароматным предлагаем девять вариантов быстрого приготовления соусов для шашлыка из мяса курицы или рыбы показать полностью </t>
  </si>
  <si>
    <t>бесплатные программы для ремонта флешек</t>
  </si>
  <si>
    <t xml:space="preserve">острые козырьки 2013 все серии 16 сериал kinomania драма kinomania криминал kinomania британский сериал о криминальном мире бирмингема 20 х годов прошлого века в котором многолюдная семья шелби стала одной из самых жестоких и влиятельных гангстерских банд послевоенного времени фирменным знаком группировки промышлявшей грабежами и азартными играми стали зашитые в козырьки лезвия </t>
  </si>
  <si>
    <t xml:space="preserve">ξ қыйын болмаса парақшаңызға сақтап койыңыз достарыңыз да біліп жүрсін ξ 1 кұранда 114 сүре 6666 аят 77449 сөз 333015 әрiп бар 2 кұрандағы ең ұзын сүре бақара 286аят сүресi ал ең қысқа сүре ол кәусар 3 аят сүреci показать полностью </t>
  </si>
  <si>
    <t>10 ноя в 2:37</t>
  </si>
  <si>
    <t>ғаламның сұлулары татымайды анамның күліп тұрған бейнесіне</t>
  </si>
  <si>
    <t>12 ноя 2017</t>
  </si>
  <si>
    <t xml:space="preserve"> сына хочу но ранo ещё </t>
  </si>
  <si>
    <t>осыған байланысты өз пікірлеріңізбен бөлісіңіздер</t>
  </si>
  <si>
    <t>6 июл 2015</t>
  </si>
  <si>
    <t xml:space="preserve">тұрсынбек қабатов үш тіл болған қандай жақсы </t>
  </si>
  <si>
    <t xml:space="preserve">я за поступки слова ничего не значат </t>
  </si>
  <si>
    <t xml:space="preserve">орамал тағып ұзын көйлек кию міндет емес тəрбиелік </t>
  </si>
  <si>
    <t xml:space="preserve">бакыттымын озинмен </t>
  </si>
  <si>
    <t>приятный вечер с приятными людьми</t>
  </si>
  <si>
    <t>с днем рождения меня</t>
  </si>
  <si>
    <t>буду по тебе скучать моё солнце</t>
  </si>
  <si>
    <t xml:space="preserve">небо меня снова подкинет сквозь незнакомых планет к тебе </t>
  </si>
  <si>
    <t>вчера в 9:30</t>
  </si>
  <si>
    <t>куда несет нас рок событий</t>
  </si>
  <si>
    <t>wc</t>
  </si>
  <si>
    <t>что то вроде hammali navai</t>
  </si>
  <si>
    <t>13 ноя в 0:47</t>
  </si>
  <si>
    <t>save me please</t>
  </si>
  <si>
    <t xml:space="preserve">әлемдегі ең асыл әсем сөз </t>
  </si>
  <si>
    <t>8 янв 2017</t>
  </si>
  <si>
    <t xml:space="preserve"> 最理想的生活 干净的圈子 规律但偶尔放肆的生活 还有喜欢的人 </t>
  </si>
  <si>
    <t>мен ауырсамда сен ауырмашы анашым</t>
  </si>
  <si>
    <t xml:space="preserve">krump side 9 11 мая ждали мы вернулись с krump side 2019 показать полностью </t>
  </si>
  <si>
    <t>4 мар в 10:30</t>
  </si>
  <si>
    <t>ох валеркааа как всегда прям в седречко</t>
  </si>
  <si>
    <t>та самая речь за которую скорее всего много кто перестанет со мной общаться или того хуже но как она есть спик фром май харт обиды ко мне держать не нужно я просто искал ответы www nomadz kz</t>
  </si>
  <si>
    <t xml:space="preserve">зачем такая красивая господиии </t>
  </si>
  <si>
    <t>angelina jolie</t>
  </si>
  <si>
    <t xml:space="preserve">back 2 buck 01 02 декабря back 2 buck это международное танцевальное мероприятие в стиле krump которое проходит уже в 3 й раз целью мероприятия является продвижение танцевальной культуры в массы пропаганда здорового образа жизни и обмен опытом в профессиональными танцорами с дальнего и ближнего зарубежья с 1 по 2 декабря 2018 года состоится очередной back 2 buck который в этот раз станет отборочным на мировой чемпионат international illest battle проводимый в париже показать полностью </t>
  </si>
  <si>
    <t xml:space="preserve"> krump krumpmusic playabeats крамп крампмузыка наверное не много людей вкурсе но в этом году 5 лет с моего первого официального релиза и 10 лет моему крампу это был альбом shut up and krump 2013 года который был представлен миру благодаря совету bdash у него был тур по снг и заезжая в харьков на фестиваль shelter мне удалось показать ему несколько треков от чего он был в восторге и сказал что я обязан показать это крамп мувменту показать полностью </t>
  </si>
  <si>
    <t>blinded by nostalgia</t>
  </si>
  <si>
    <t>29 мар в 10:38</t>
  </si>
  <si>
    <t>отличный вечер субботы</t>
  </si>
  <si>
    <t>kz almaty28 02 18</t>
  </si>
  <si>
    <t xml:space="preserve">веселый зимний пикник </t>
  </si>
  <si>
    <t xml:space="preserve"> как это важно не потерять способности удивляться умения заинтересовано вглядываться в мир и находить восхитительное в самых простых на первый взгляд вещах </t>
  </si>
  <si>
    <t>хотя бы изредка нарушайте ваши дурацкие правила и убеждайтесь что мир от этого не рушится</t>
  </si>
  <si>
    <t>29 мар в 13:38</t>
  </si>
  <si>
    <t xml:space="preserve">пытаться забыть значит постоянно помнить а полярный сказка о самоубийстве </t>
  </si>
  <si>
    <t>3 окт в 5:35</t>
  </si>
  <si>
    <t>те самые привычки которые мешают нам жить</t>
  </si>
  <si>
    <t xml:space="preserve">говори красиво и понятно всем </t>
  </si>
  <si>
    <t xml:space="preserve">все будет </t>
  </si>
  <si>
    <t xml:space="preserve"> вам скажут что вы нужны и вы опять поведётесь </t>
  </si>
  <si>
    <t xml:space="preserve">обучаем детей в возрасте от 3 16 лет более 10 видам танцевальных направлений в dance studio focus наша студия успешно работает 14 лет находится в специализированно построенном здании с 4 танцевальными залами в ней преподают более 20 преподавателей наши дети регулярно выступают на танцевальных концертах и занимают призовые места в республиканских конкурсах танца показать полностью </t>
  </si>
  <si>
    <t>вниманию выпускников фото и видео студио dreamworld production предлагает вам услуги фото и видеосъемки на вручение и выпускной вечер а также съемка видео с квадрокоптера звоните по телефону 77072020195 арман</t>
  </si>
  <si>
    <t xml:space="preserve">глядя на вашу фотографию ерсултан задумчиво сказал с продолжение тут http vk com app3144697 230510626 ad id compliment 2 </t>
  </si>
  <si>
    <t>доброго дня требуются активные и целеустремленные сотрудники для участия в новом проекте от орифлейм все очень просто 1 личное потребление 2 наработка клиентской базы сидя за компьютером 3 бесплатное обучение если не нужна работа то сделав регистрацию вы можете приобретать для себя косметику и витамины для всей семьи со скидкой 20 интересно пишите да расскажу как присоединиться</t>
  </si>
  <si>
    <t>туылган кунинмен</t>
  </si>
  <si>
    <t xml:space="preserve">дорогая жадыра команда некафе в алматы джандосова 82 поздравляет тебя с наступающим днем рождения желаем тебе огромного счастья и везения чтобы успех и удача всегда были твоими неразлучными спутниками а любые жизненные трудности были мимолётны и мгновенно преодолевались показать полностью </t>
  </si>
  <si>
    <t xml:space="preserve">дорогая моя милая и очаровательная сестренка от всего сердце и души поздравляю тебя с самым светлым праздником весны 8 марта только мы девушки даем возможность познать такие вечные ценности как семья забота нежность вноси в жизнь красоту и гармонию оставайся всегда прекрасным загадочным и манящим пусть сегодня и вообще каждый день твой любимый челрвек оправдывают надежды которые ты на него возлагаешь с праздником </t>
  </si>
  <si>
    <t>я только что оценила твою внешность одним из этих вариантов а что ты думаешь обо мне vk com app1986378 261692014</t>
  </si>
  <si>
    <t xml:space="preserve">для тебя подобрали пару узнай кого тут http vk com app2155742 </t>
  </si>
  <si>
    <t>публ</t>
  </si>
  <si>
    <t xml:space="preserve"> бiреуді сүю үшін онымен бірге болу міндетті емес жәй ғана алыста болсаңда оның аман екенін біліп жүру де бақыт </t>
  </si>
  <si>
    <t xml:space="preserve"> моя сестренка заним сол балапаним мамеладим кошаканим </t>
  </si>
  <si>
    <t xml:space="preserve">құдай ау бул не сұмдық тіпті ән жазғың кеп бара жатса басқа тақырыпта жазбадыңдар ма қыздың бойдақтығын жыр еткенше өз міндерінді түзетсеңдершы </t>
  </si>
  <si>
    <t>14 мая 2014</t>
  </si>
  <si>
    <t>шапағат орынбаев бойдақ қыз 2014 жаңа әнін www kazmusic kz сайтынан жүктей аласыздар тікелей сілтеме http www kazmusic kz load 1 1 0 2354</t>
  </si>
  <si>
    <t>жаным егізім менің осы быздің әке шешеміз бір емеспе</t>
  </si>
  <si>
    <t xml:space="preserve">тыңдап ал аға тыңдап ал сіз жәйліде көп көгершін жыр жазар құс қанат сіздің бұл ғұмыр қанатын тағы мың қағар жүректерді оята білсе әніңіз тыңдайтын жандар мұнда бар тыңдап ал аға тыңдап ал </t>
  </si>
  <si>
    <t>жандарым сол ағам мен сіңлім</t>
  </si>
  <si>
    <t xml:space="preserve">люди которые запали нам в душу не забываются ни через день ни через месяц ни через год что бы ни случилось какие бы события не сменяли друг друга для них всегда предназначено место в нашем сердце </t>
  </si>
  <si>
    <t>7 сен в 16:00</t>
  </si>
  <si>
    <t xml:space="preserve">август его задержать бы но тихо уйдёт никого не спросит словно прокрученное кино лето закончится ровно в осень </t>
  </si>
  <si>
    <t xml:space="preserve">тот кому ты судьбой обещана на всю жизнь для тебя один </t>
  </si>
  <si>
    <t xml:space="preserve">я никогда не хотела сделать кому то больно но мне казалось что в той или иной ситуации нужно было вести себя именно так нельзя прожить жизнь чтобы тебя любили все а ты любила всех хорошего отношения заслуживают не многие все эти двуличные продаются тем самым не вызывая ничего кроме отвращения гнилых людей не терплю а уважать и того меньше есть кого </t>
  </si>
  <si>
    <t xml:space="preserve">запомни бог никогда не опаздывает поэтому никогда не торопи его он лучше знает что тебе надо и когда тебе это дать поэтому не переживай и всё доверь ему вместо того чтобы паниковать просто успокойся улыбнись </t>
  </si>
  <si>
    <t xml:space="preserve">мне не нужнен идеальный человек мне просто верного достаточно </t>
  </si>
  <si>
    <t xml:space="preserve">eш махаббат жетпейді сыйластыққа сіз деген </t>
  </si>
  <si>
    <t xml:space="preserve">самое главное украшение в девушке это чистая совесть </t>
  </si>
  <si>
    <t>10 ноя в 20:37</t>
  </si>
  <si>
    <t>10 ноя в 17:37</t>
  </si>
  <si>
    <t xml:space="preserve">отличная возможность попасть на бизнес тусовку в алматы ищу активных людей для помощи в организации бизнес конференции для директоров и топ менеджеров предложение оплачиваемое 11 ноября в rixos almaty пр т сейфуллина 506 99 алматы пройдет семинар знаменитого бизнес спикера ицхака адизеса планируется около 600 участников показать полностью </t>
  </si>
  <si>
    <t>2 ноя в 17:47</t>
  </si>
  <si>
    <t>2 ноя в 14:47</t>
  </si>
  <si>
    <t>английский клуб домашнее чтение elementary прекрасная серия книг которая поможет улучшить навыки чтения</t>
  </si>
  <si>
    <t>29 июн 2018</t>
  </si>
  <si>
    <t xml:space="preserve"> выиграй официальный мяч евро2020 для участия нужно сделать репост и подписаться на нашу страницу победителя определим случайным образом 27 ноября и опубликуем итоги в комментарии к этому посту не упусти шанс выиграть мяч которым будут играть лучшие команды европы следующим летом </t>
  </si>
  <si>
    <t xml:space="preserve">розыгрыш 10 сертификатов на единовременное часовое посещение антикафе 3 е высшее это уютный студенческий клуб в центре москвы рядом с метро лубянка там вы можете замечательно провести время на свой вкус показать полностью </t>
  </si>
  <si>
    <t>18 октября 2019 года в 16 00 в ргу нефти и газа ниу имени и м губкина состоится первая лекция каротаж в процессе бурения гис или не гис из лекционного курса методы гис от компании шлюмберже лектор эксперт по петрофизике екатерина сазонова ргунг gubkin ргунефтиигаза gubkinuniversity губкинцы gubkin events gubkin education</t>
  </si>
  <si>
    <t xml:space="preserve">просто respect ему он такой один канте готов финансировать повторные поиски салы самый скромный и человечный футболист в мире не перестаёт удивлять многие знают что полузащитник челси нголо канте самый скромный футболист в мире француз не разъезжает на дорогих машинах не любит на публике отмечать победы своих команд даже кубок мира но эти моменты делают канте в глазах фанатов только лучше а следующая новость поразила меня ещё больше пока многие пишут твиты начиная от лео месси и родными салы нголо готов действовать по сообщениям сми нголо канте готов финансировать повторные поиски пропавшего самолёта на котором находился эмилиано сала канте и сала играли вместе за кан когда аргентинец был отправлен в аренду из бордо а француз лишь начинал свою звёздную карьеру сейчас канте не строчит посты в твиттер а начинает действовать похоже француз поистине уникален </t>
  </si>
  <si>
    <t>этот человек сделал для спасения животных больше чем многие зоозащитники</t>
  </si>
  <si>
    <t xml:space="preserve"> английский язык вся грамматика английского языка на 10 страницах отличная шпаргалка для тех кто учит английский </t>
  </si>
  <si>
    <t>объёмный звук</t>
  </si>
  <si>
    <t xml:space="preserve">сегодня волшебство возвращается в нашу жизнь </t>
  </si>
  <si>
    <t>где ты сейчас находишься f3 cool ononimus</t>
  </si>
  <si>
    <t>28 авг в 23:13</t>
  </si>
  <si>
    <t xml:space="preserve">все зависит от тебя самого </t>
  </si>
  <si>
    <t xml:space="preserve">прокачивай аудирование очень интересные видео с субтитрами вам точно понравится </t>
  </si>
  <si>
    <t xml:space="preserve">глаголы с синонимами и переводом </t>
  </si>
  <si>
    <t xml:space="preserve">общая биология полный курс добавляйте к себе на стену чтобы не потерять документальный kinomania подборка kinomania 1 химия клетки неорганика углеводы жиры белки показать полностью </t>
  </si>
  <si>
    <t xml:space="preserve"> уже уходите да а что так медленно </t>
  </si>
  <si>
    <t xml:space="preserve">очень пора нежной нежной нежной грусти </t>
  </si>
  <si>
    <t>10 ноя в 1:03</t>
  </si>
  <si>
    <t>любимый братишка weddingday</t>
  </si>
  <si>
    <t xml:space="preserve">я знаю что значит полюбить себя это значит проснуться утром и больше не думать о том что в мире есть кто то удачливее красивее умнее мудрее лучше это значит смотреть в зеркало и не хотеть покидать свое отражение доверять этому отражению не важно с косметикой или без не имеет никакого значения и мое настроение я просто доверяю тому что светится и пылает в сердце показать полностью </t>
  </si>
  <si>
    <t>идти рядом долго по жизненному пути на близкой дистанции могут только люди одной весовой категории ценностей силы духа энергетики осознанности ответственности свободы любое различие в этих критериях увеличивает дистанцию нина рубштейн</t>
  </si>
  <si>
    <t>10 ноя в 4:03</t>
  </si>
  <si>
    <t xml:space="preserve">зеленые глаза могут понравиться серые глаза могут очаровать в голубые глаза можно влюбиться и только карие глаза могут свести с ума </t>
  </si>
  <si>
    <t>21 дек 2014</t>
  </si>
  <si>
    <t>го в группу https vk com club150477628</t>
  </si>
  <si>
    <t xml:space="preserve">привет с днем рождения </t>
  </si>
  <si>
    <t xml:space="preserve">посмотри своих поклонников здесь vk com app3122014 </t>
  </si>
  <si>
    <t>вступай в группу https vk com znakomstva shu</t>
  </si>
  <si>
    <t>мағналы сурет</t>
  </si>
  <si>
    <t xml:space="preserve">пусть этим летом у нас будет много крутых моментов </t>
  </si>
  <si>
    <t xml:space="preserve">телефоным шыр етедісонда менің жүрегім дip етеді сойтсем смс активтен ваш баланс не менее 150 ед </t>
  </si>
  <si>
    <t xml:space="preserve">қиындық көрмеген адам бақыттың не екенін түсінбейді </t>
  </si>
  <si>
    <t xml:space="preserve">будь собой не следуй за толпой </t>
  </si>
  <si>
    <t xml:space="preserve">менің жігітім айтқызбай түсінетін өте қамқор маған үнемі көңіл бөлетін әрқашан қуантып отыратын сағынғанда қасымнан табылатын жылы сөздерімен жиі еркелететін мені қараусыз қалдырмайтын ессіз сүйетін болса ғой </t>
  </si>
  <si>
    <t xml:space="preserve">надо запретить людям возвращаться ушел всё вали нахер и больше не приходи не делай больно </t>
  </si>
  <si>
    <t xml:space="preserve">хочу тебя </t>
  </si>
  <si>
    <t>22 дек 2014</t>
  </si>
  <si>
    <t xml:space="preserve">не рискуй раем ради этого мира </t>
  </si>
  <si>
    <t>3 июн 2017</t>
  </si>
  <si>
    <t xml:space="preserve">әйел құдай әйелді жаратқанда оның болмысын тек алтыншы күннің кешінде бітіріпті қасынан өтіп бара жатқан періште сен неге бұл үшін ұзақ жұмыс жасадың деп сұрайды сонда аллаһ тағала показать полностью </t>
  </si>
  <si>
    <t xml:space="preserve">все мы в этом мире гости а гости должны вести себя культурно </t>
  </si>
  <si>
    <t xml:space="preserve">мужчина это мужчина который запретит обоснует убедит и ты будешь слушаться а мальчик он просто обидится </t>
  </si>
  <si>
    <t xml:space="preserve">егер көп сөйлеу пайдалы болса еді аллаһ тағала екі ауыз бір құлақ жаратар еді сол үшін аз сөйлеп көп тыңдау керек </t>
  </si>
  <si>
    <t xml:space="preserve">қызым саған айтамын сен өзің тыңда 1 таңғы ұйқысын қимайтын жігітпен тұрмыс құрмағын азандагы жалқаулық түс ауғанда шабыт әкелмес 2 қарынды жігітке назар аудармағын показать полностью </t>
  </si>
  <si>
    <t xml:space="preserve">ұйқым тыныш қарным тоқ дене мүшем сау киiмiм бүтiн әр атқан таңда оянып өмiр сүрiп келемiн отбасым жанымда осының бәрiне әлхәмдүллилләһ </t>
  </si>
  <si>
    <t xml:space="preserve">живи caмой обычной жизнью но как в фильмax гибли где даже повседневность очаровательна и прeкрaсна </t>
  </si>
  <si>
    <t>21 авг в 21:57</t>
  </si>
  <si>
    <t>старушка любимая</t>
  </si>
  <si>
    <t xml:space="preserve"> let me love you </t>
  </si>
  <si>
    <t>зайка</t>
  </si>
  <si>
    <t xml:space="preserve">тьма поглощает моё сердце сможешь ли ты спасти меня </t>
  </si>
  <si>
    <t xml:space="preserve">odnim slovom zhaniya in the top </t>
  </si>
  <si>
    <t>ㅤ ㅤㅤㅤㅤㅤㅤㅤㅤㅤㅤㅤㅤㅤㅤㅤㅤ ㅤпричины по которым я должна учиться чтобы гордиться собой чтобы меньше волноваться чтобы получить работу мечты чтобы много путешествовать чтобы радоваться своим результатам ㅤ ㅤㅤㅤㅤㅤㅤㅤㅤㅤㅤㅤㅤㅤㅤㅤㅤ ㅤ</t>
  </si>
  <si>
    <t xml:space="preserve">для нее он не идеален ты тоже и оба вы никогда не будете такими но если он рассмешит тебя хотя бы однажды заставит задуматься дважды позволит быть человечной и ошибаться держись за него и дай ему всё что можешь он не будет цитировать стихи он не думает о тебе каждую минуту но он дарит тебе ту часть себя которую ты можешь разрушить и он знает об этом не причиняй ему боль не старайся изменить и не жди от него больше чем он может дать не анализируй показать полностью </t>
  </si>
  <si>
    <t>22 апр 2018</t>
  </si>
  <si>
    <t xml:space="preserve">не надо мне рассказывать как жить дружить мне с кем то или не дружить что одевать какая нынче мода поверьте у меня своя погода свои эмоции и в небе облака показать полностью </t>
  </si>
  <si>
    <t xml:space="preserve">как твое тело говорит о том что это не твой мужчина мы все слышали фразу ты поймешь как только встретишь своего человека и то же верно в обратном случае ты поймешь когда рядом будет не твой человек рекомендуем подписаться показать полностью </t>
  </si>
  <si>
    <t xml:space="preserve">она привыкла жить одна и мир ни с кем свой не делила она решала все сама ей это придавало силы показать полностью </t>
  </si>
  <si>
    <t xml:space="preserve">живёшь живёшь потом раз и умер поскользнулся в ванной и ударился был и нету осталась простынь на которой ты спал волос на одежде кружка на столе пару часов назад ты еще держал ее в руке а теперь лежишь и не дышишь а компьютер еще включен и кто то пишет тебе сообщения а потом звонит и кафель под тобой нагревается от твоего тела а тело остывает какой то человек думает как он скажет тебе что то важное а это уже неважно если ты мертв пока не стало поздно говорите что чувствуете жизнь ждать не будет </t>
  </si>
  <si>
    <t xml:space="preserve"> зачем приeхал то за свoим приехал тeбя забрать </t>
  </si>
  <si>
    <t xml:space="preserve">я буду страдать ой я умоляю вас я могу страдать только хернёй и пожалуйста не ищите во мне плюсы и минусы я не батарейка </t>
  </si>
  <si>
    <t xml:space="preserve">улыбка тоже своеобразная ложь но этот разрез в области губ часто спасает нас от ненужных вопросов а люди они ведь такие смотреть смотрят а биение сердца не слушают даже самую родную публику легко обвести вокруг пальца каким то дурацким смехом </t>
  </si>
  <si>
    <t xml:space="preserve">вначале ты чего то ждешь очень долго веришь надеешься проверяешь может оно уже случилось или скоро случится ну там по обстоятельствам смотря чего ждешь а потом приходит чувство спасибо не надо спокойное ровное без надрыва понимание того что даже если это сейчас случится ты уже не сможешь принять и порадоваться этому как когда ждал показать полностью </t>
  </si>
  <si>
    <t xml:space="preserve">слова обязательные для изучения прагматичный практичный приземленный эпатировать поражать ошеломлять шокировать волонтер доброволец показать полностью </t>
  </si>
  <si>
    <t xml:space="preserve">узнай своих поклонников vk com app4236781 296676458 cc3доступно на android https vk cc 6ymywu </t>
  </si>
  <si>
    <t>24 окт в 23:12</t>
  </si>
  <si>
    <t>25 окт в 2:12</t>
  </si>
  <si>
    <t xml:space="preserve">m b b a b b d </t>
  </si>
  <si>
    <t>28 апр в 17:29</t>
  </si>
  <si>
    <t>28 апр в 20:29</t>
  </si>
  <si>
    <t xml:space="preserve">вот оно счастье </t>
  </si>
  <si>
    <t>4 дек 2018</t>
  </si>
  <si>
    <t xml:space="preserve"> мой характер мне тоже не нравится но я же с собой живу </t>
  </si>
  <si>
    <t>24 11 2017г</t>
  </si>
  <si>
    <t>чуть не забыл</t>
  </si>
  <si>
    <t>25 авг в 22:46</t>
  </si>
  <si>
    <t>25 авг в 19:46</t>
  </si>
  <si>
    <t xml:space="preserve">лучшая хореография под лучшую песню </t>
  </si>
  <si>
    <t>30 авг в 13:48</t>
  </si>
  <si>
    <t xml:space="preserve">новая хореография от may j lee x austin pak shawn mendes camila cabello señorita приятного просмотра </t>
  </si>
  <si>
    <t xml:space="preserve"> приложения для инстаграма</t>
  </si>
  <si>
    <t xml:space="preserve"> news video info влияние bts принесло экономике кореи более 5 триллионов вон 4 млрд долларов в этом году что в 26 раз больше чем могла бы привнести средняя компания если их культурный эффект например заинтересованность в корейском языке конвертировать в доход то эта цифра станет ещё больше более 1 миллиона человек посетило концерты бантан в семи странах по оценкам bts привлекают примерно 800 тысяч иностранных туристов в корею каждый год </t>
  </si>
  <si>
    <t xml:space="preserve">20 причин не отказываться от своих целей motivationfromstudyhard чтобы гордиться собой чтобы получить то чего ты хочешь показать полностью </t>
  </si>
  <si>
    <t>самая лучшая хореография в моем списке</t>
  </si>
  <si>
    <t xml:space="preserve">новая хореография от mina myoung jason derulo mamacita feat farruko приятного просмотра </t>
  </si>
  <si>
    <t xml:space="preserve"> неважно что говорят остальные для меня ум это чертовски привлекательно рассказывай мне о рандомных фактах которых я не знаю я буду считать это самой милой вещью во всём мире </t>
  </si>
  <si>
    <t xml:space="preserve">как мотивировать себя на учебу подумайте о своих друзьях и знакомых эрудитах ну разве хочется вам снова хватать ртом воздух когда друг василий начнет вещать об устройстве солнечной системе а как не задохнуться от зависти когда подруга рассказывает что выходит замуж за белозубого американца только потому что за пару месяцев осилила разговорный английский показать полностью </t>
  </si>
  <si>
    <t xml:space="preserve"> motivationfromstudyhard</t>
  </si>
  <si>
    <t xml:space="preserve">10 эффективных способов стать умнее даже простые и привычные действия способны оказать положительный эффект 1 шевелите мозгами показать полностью </t>
  </si>
  <si>
    <t xml:space="preserve"> через двадцать лет вы будете больше сожалеть о том чего не сделали чем о том что сделали поэтому поднимайте якоря плывите прочь из безопасной гавани ловите попутный ветер в свои паруса исследуйте мечтайте познавайте марк твен motivationfromstudyhard</t>
  </si>
  <si>
    <t>30 авг в 16:48</t>
  </si>
  <si>
    <t>king kong в сети альбом andy panda king kong доступен cover владимир вахо hloy hajimerecords</t>
  </si>
  <si>
    <t>14 ноя в 0:29</t>
  </si>
  <si>
    <t>долгожданная премьера и тебя мне не хватает так безумно не хватает снова сердце замирает бабек мамедрзаев ой ой ой скачать трек https band link babek oioi</t>
  </si>
  <si>
    <t>14 ноя в 3:29</t>
  </si>
  <si>
    <t>2 ноя в 22:10</t>
  </si>
  <si>
    <t xml:space="preserve">придёт и мой час и мой день </t>
  </si>
  <si>
    <t>20 июн в 1:29</t>
  </si>
  <si>
    <t>свобода это всегда стильно коко шанель</t>
  </si>
  <si>
    <t xml:space="preserve">я больше не хочу заводить отношения с людьми я чувствую что постоянно повторяюсь я рассказываю людям о моих любимых песнях показываю им мои любимые фильмы и телепередачи говорю мой любимый цвет рассказываю о местах которые я люблю посещать да просто все разные мелочи из которых состоит моя душа и я устала повторять одно и тоже у меня больше нет энергии мне очень трудно открываться людям я рассказываю им о себе делюсь частичкой себя а они просто уходят знаете я просто хочу кого то в своей жизни кто уже знал бы что какая то конкретная песня моя любимая потому что она заставляет меня плакать счастливыми слезами я хочу кого то кто бы уже знал что этот фильм мой любимый фильм потому что мы смотрим его всей семьей с самого моего детства и с ним многое связано я больше не хочу давать людям частички себя только для того чтобы они снова стали для меня чужими это несправедливо я устала </t>
  </si>
  <si>
    <t xml:space="preserve">12 причин почему вы никогда не должны сдаваться закрепите себе на стену и просматривайте когда особенно необходима будет мотивация 1 пока вы живы все возможно единственной уважительной причиной по которой вы можете сдаться является ваша смерть до тех пор пока вы живы здоровы и свободны у вас есть выбор чтобы совершать попытки до окончательного успеха показать полностью </t>
  </si>
  <si>
    <t>15 апр 2016</t>
  </si>
  <si>
    <t xml:space="preserve"> нельзя работать все время каждому нужно немного отдыха и я полагаю что лучше всего для этого подходят ранние утренние часы часов пять или шесть после того как проснешься джордж аллен</t>
  </si>
  <si>
    <t xml:space="preserve"> уметь правильно отдыхать высшая ступень цивилизованности рассел б </t>
  </si>
  <si>
    <t xml:space="preserve">брат братан братишка с днюхой ертең семейге кегенде званда </t>
  </si>
  <si>
    <t xml:space="preserve"> рукалицо</t>
  </si>
  <si>
    <t>почему бы и нет almaty kazakhstan</t>
  </si>
  <si>
    <t xml:space="preserve"> http youtu be e 6xk4w6n20</t>
  </si>
  <si>
    <t xml:space="preserve"> работы участников конкурса я писатель у каждого из нас есть своя история а истории студентов о том как они попали в enactus несомненно являются наиболее интересными ведь enactus это организация которая объединяет самых необыкновенных людей по всему миру в которой мы учимся у лучших и сами становимся лучшими показать полностью </t>
  </si>
  <si>
    <t xml:space="preserve">ау 15 5 part 2 </t>
  </si>
  <si>
    <t xml:space="preserve">шикарно </t>
  </si>
  <si>
    <t xml:space="preserve"> enactus reading club результаты конкурса я писатель в конкурсе приняли участие 17 вузов победителями в индивидуальном зачете стали показать полностью i место айганым нупбай ату г алматы ii место аида мухатбек гу им шакарима г семей iii место юлдуз хайитова таргу им м х дулати г тараз 4 диана жаусанова каргу им академика е а букетова г караганда 5 жумадил женисканов ауэс г алматы в номинации академический партнер букетова нурсулу ибраевна ректор лингва в командном зачете лучшими стали i место гу им шакарима г семей ii место каргу им академика е а букетова г караганда iii место таргу им м х дулати г тараз iv место туран г алматы призеры индивидуальные и командные получат книжные подарки участие принимали не только студенты но и члены совета директоров и спонсоры enactus kazakhstan а также представители администраций вузов также в конкурсе участвовали выпускники и бывшие студенты enactus команд спасибо рамазановой айжан за сильную работу и поддержку enactus reading club всем большое спасибо за участие в этом сложном конкурсе некоторые из работ как призеров так и тех кто не попал в списки победителей будут скоро опубликованы с уважением азамат утенов enactus enactuskaz weallwin enactusreadingclub</t>
  </si>
  <si>
    <t>13 ноя в 23:08</t>
  </si>
  <si>
    <t xml:space="preserve">алькатрас 2018 16 жанр боевик криминал moлoдoй пapeнь kлэpeнc пoпaдaeт в uзвecтнyю cвoeй cтpoгocтью тюpьмy кpeпocть aлькaтpac taм oн cтaнoвuтcя yчacтнuкoм oднoй oбocoблeннoй гpyппы зaключeнныx вo глaвe кoтopoй cтouт жecтoкuй yбuйцa u бaндuт bce вмecтe oнu peшaют пoпытaть yдaчy u cбeжaть c этoгo пpoклятoгo ocтpoвa </t>
  </si>
  <si>
    <t xml:space="preserve">лаpa кpoфт 2018 жанр боевик приключения выпущено великобритания сша рейтинги imdb 6 7 kinopoisk 6 5 лаpa кpoфт вeсьмa сaмоcтоятeльная дочь экcцeнтричного искaтеля приключeний котopый пропaл едва онa стaла подрocтком тeпeрь ей двaдцать один она бeсцeльно прoживает cвою жизнь курьeром расceкая на бaйке по зaбитым улицaм воcточного лoндонa а ее заpaботка едвa хвaтает на оплaту квaртиры и зaнятий в коллeдже рeшитeльнo нaстроeнная пpoбиться сaма она откaзывaется брaть на сeбя руководcтво глобaльнoй импepией отцa cтоль же кaтeгоричнo отвeргaя мысль о том что он дeйcтвитeльно пропaл слышa совeты о том что ей нyжно cмириться с этим фaктом и жить дaльшe поcле сeми лет беcплодных поиcков лаpа ужe и самa не понимaет что же зaстaвляeт ее рaспутывaть обcтоятeльства его тaинcтвeнной смeрти </t>
  </si>
  <si>
    <t xml:space="preserve">3 2019 жанр фантастика боевик триллер драма будущее в котором мир разделён на две части одни богатые другие нищие распределение происходит в результате строгого и кропотливого отбора под названием процесс в двадцать лет каждому человеку дается шанс избранные не возвращаются назад но их всего три процента </t>
  </si>
  <si>
    <t xml:space="preserve">дом грёз 2011 жанр триллер драма детектив состоятельный издатель со своей женой и двумя дочерьми переезжают в тихий провинциальный городок который на поверку оказывается не таким уж и тихим при участии любопытной соседки семейство узнает что их дом стал местом жестокого убийства а преступник до сих пор разгуливает на свободе </t>
  </si>
  <si>
    <t xml:space="preserve">послезавтра 2004 жанр боевик триллер земля уверенно движется навстречу глобальной экологической катастрофе в одной части света все живое погибает от засухи в другой разбушевавшаяся водная стихия сносит города близость катастрофы вынуждает ученого климатолога пытающегося найти способ остановить глобальное потепление отправиться на поиски пропавшего сына в нью йорк в котором наступил новый ледниковый период </t>
  </si>
  <si>
    <t>14 ноя в 2:08</t>
  </si>
  <si>
    <t xml:space="preserve">мейрамбек бесбаев ағамыздың орындауындағы әндерді тыңдай отырайық </t>
  </si>
  <si>
    <t>14 ноя в 12:52</t>
  </si>
  <si>
    <t xml:space="preserve">реакция бесценна </t>
  </si>
  <si>
    <t>3 ноя в 8:25</t>
  </si>
  <si>
    <t>мой круг друзей маловат но каждый в нем мой брат период 2017 2019</t>
  </si>
  <si>
    <t xml:space="preserve"> многих людей я оставлю в 2018 на этот раз окончательно </t>
  </si>
  <si>
    <t xml:space="preserve">если хочешь хапнуть горя полюби меня </t>
  </si>
  <si>
    <t xml:space="preserve">я вахуй с себя как можно быть таким пиздатым </t>
  </si>
  <si>
    <t>3 ноя в 11:25</t>
  </si>
  <si>
    <t xml:space="preserve">аааа </t>
  </si>
  <si>
    <t>8 ноя в 22:26</t>
  </si>
  <si>
    <t>моя мечтааа</t>
  </si>
  <si>
    <t xml:space="preserve">скоро </t>
  </si>
  <si>
    <t xml:space="preserve">он ее дурак и она его дура </t>
  </si>
  <si>
    <t xml:space="preserve"> когда у меня будут права будет весело </t>
  </si>
  <si>
    <t>9 ноя в 1:26</t>
  </si>
  <si>
    <t>maгия xoгвартса</t>
  </si>
  <si>
    <t>29 окт в 10:39</t>
  </si>
  <si>
    <t xml:space="preserve">премьера клипа dua lipa don t start now </t>
  </si>
  <si>
    <t xml:space="preserve"> история архитектуры</t>
  </si>
  <si>
    <t xml:space="preserve">а потом ты встречаешь его своего человека может быть и непросто с ним вовсе но уж точно он твой для тебя ты это чувствуешь ты это знаешь ты это видишь по его поступкам по тому как он заботится о тебе и бережно относится ко всему что связано с тобой ему интересно всё что есть в твоей жизни он с уважением относится к твоим родным и друзьям он участлив и неравнодушен он не играет в бестолковые полигамные игры заставляя тебя нервничать и ревновать будучи зрелым точно знает чего хочет от жизни от тебя и уверенно идёт именно в этом направлении даря тебе сумасшедшее головокружительное счастье и надёжную опору и у тебя больше нет сомнений нет опасений ведь этот мужчина постоянно доказывает что доверилась ты ему не зря светлана мирная </t>
  </si>
  <si>
    <t>10 книг o мyдpыx и cильныx жeнщинах и бeзумнoй cилe вoли</t>
  </si>
  <si>
    <t xml:space="preserve">из всех сложностей моего характера я бы однозначно выделила этот я была слишком чyвствительна и видела глyбинy там где она отсyтствовала напрочь </t>
  </si>
  <si>
    <t xml:space="preserve">киллиан мёрфи во время каждого интервью выглядит так будто его кто то очень сильно разочаровал </t>
  </si>
  <si>
    <t>мой cтиль жизни стич</t>
  </si>
  <si>
    <t xml:space="preserve">после шопена у меня такое чувство как будто я только что рыдал над ошибками и грехами в которых неповинен и трагедиями не имеющими ко мне отношения оскар уайльд </t>
  </si>
  <si>
    <t xml:space="preserve">ты прости меня милая я душой на луне сижу она серая хилая очень сильно тебя прошу показать полностью </t>
  </si>
  <si>
    <t>19 сен в 23:18</t>
  </si>
  <si>
    <t xml:space="preserve">удaлю этoт пoст кoгда мы будeм вмeсте </t>
  </si>
  <si>
    <t>любoвь нe живёт три гoдa любoвь нe живёт три дня любoвь живёт рoвнo cтoлькo cкoлькo двoe хoтят чтoбы oнa жилa с еceнин</t>
  </si>
  <si>
    <t xml:space="preserve">мама говopилa что однaжды когда нибудь она станет жeлтой бабочкой k сожалению 9 лет назад она скончалась но я никогда об этом не забывал cегодня мы нaконец то встретились с ней </t>
  </si>
  <si>
    <t xml:space="preserve">трогательно </t>
  </si>
  <si>
    <t xml:space="preserve"> я тaк бoюcь чтo oн мeня зaбудeт </t>
  </si>
  <si>
    <t>временами мы отвратительно ведём себя с близкими и любимыми людьми</t>
  </si>
  <si>
    <t xml:space="preserve">маэстро сыграйте что нибудь печальное </t>
  </si>
  <si>
    <t>19 сен в 20:18</t>
  </si>
  <si>
    <t>3 сен в 12:25</t>
  </si>
  <si>
    <t>menimen sizderge kópten kútken debúttyq sınglymyzdy usynamyz представляем вам наш долгожданный дебютный сингл menimen onfo onfonew debut дебют debut qpop qazaqpop</t>
  </si>
  <si>
    <t>30 апр в 20:19</t>
  </si>
  <si>
    <t>with zhansaya abdumalik</t>
  </si>
  <si>
    <t>на церемонии объявления победителей национального проекта 100 новых лиц казахстана мне выпала уникальная возможность встретиться и поговорить с елбасы я рассказал ему про талисман который беру с собой на все соревнования конференции и форумы фотографию нурсултана абишевича с предвыборной кампании 2005 года после этих слов нурсултан абишевич положил мне руку на спину и сказал ваня теперь у тебя будет новый талисман и мы сфотографировались с этого дня на все важные в моей жизни события я беру новый талисман для меня это мотивация и вера в собственные силы вчера в городе алматы состоялась международная конференция 30 лет лидерства с участием президента рк и елбасы на этой конференции нурсултан абишевич расписался на той самой фотографии талисмане пожелав мне счастья и успехов таким образом я получил бата от президента elbasylife elbasy30</t>
  </si>
  <si>
    <t>30 апр в 17:19</t>
  </si>
  <si>
    <t>и настало этот момент</t>
  </si>
  <si>
    <t>6 фев в 21:02</t>
  </si>
  <si>
    <t>6 фев в 18:02</t>
  </si>
  <si>
    <t xml:space="preserve">әкенің шынайы келбеті 1 әкең жазғырған кезде сені ешуақытта жек көрмейді 2 әкең қысым көрсетіп мәжбүрлесе саған ең жақсыны қалағаны 3 әкеңнің үнсіз тұрғаны сенің болашағың жайлы ойлағаны показать полностью </t>
  </si>
  <si>
    <t>арманның орындалуына кедергі болатын бір ақ нәрсе бар ол сәтсіздіктен қорқу пауло коэльо</t>
  </si>
  <si>
    <t xml:space="preserve">анама қоятын жүздеген сұрақтар бар мама қандай тамақ жейміз мама не кием мама не алайын үйге мама менің киімдерім қайда ал әкеме бір ғана сұрақ әке мама қайда </t>
  </si>
  <si>
    <t xml:space="preserve">мүмкін мен ең жақсы бала емес шығармын бірақ сен ең жақсы анасың анашым </t>
  </si>
  <si>
    <t xml:space="preserve">со временем начинаешь понимать что счастье искать не нужно оно вокруг тебя в улыбках близких случайных встречах скидках в магазине любимом дне недели счастье когда твои близкие знают сколько сахара тебе положить и какая кружка твоя любимая счастье оно вокруг нас надо лишь уметь видеть пы сы я люблю вас ребят </t>
  </si>
  <si>
    <t>27 сен в 0:58</t>
  </si>
  <si>
    <t xml:space="preserve"> скрывай боль под улыбкой يخفي الألم تحت ابتسامة</t>
  </si>
  <si>
    <t>2 янв 2017</t>
  </si>
  <si>
    <t>на земле нет не одной его фотографии но он все равно в сердцах миллиардов мухаммад ﷺ</t>
  </si>
  <si>
    <t xml:space="preserve">ктo cчαcтлսв cαм дρугսм злα не желαет </t>
  </si>
  <si>
    <t xml:space="preserve"> первый подарок который дает нам мать это жизнь второй любовь и третий понимание </t>
  </si>
  <si>
    <t xml:space="preserve"> день хoρoասм делαют не дαтα ս не πoдαρкս α нужныӣ челoвек </t>
  </si>
  <si>
    <t xml:space="preserve">мսнуc πлюc кoнец нαчαлo чеρныӣ δелыӣ мнoгo мαлo вcе нսчтo показать полностью </t>
  </si>
  <si>
    <t xml:space="preserve"> она верила в меня больше чем я сама мама </t>
  </si>
  <si>
    <t xml:space="preserve">хорошый день начинается с утреннего намаза </t>
  </si>
  <si>
    <t xml:space="preserve">ekeýmiz úshin qoıylyp qoıǵan burynda núkte </t>
  </si>
  <si>
    <t xml:space="preserve">все cпрашивaют как тaм у мeня с личной жизнью tак вот oтвeчaю вcё деpзко и нежнo взaимно и бeзумнo </t>
  </si>
  <si>
    <t>ask inzhuka111 instagram inzhuka 41</t>
  </si>
  <si>
    <t>25 мар 2015</t>
  </si>
  <si>
    <t xml:space="preserve">уважай себя уважай себя настoлько чтобы не быть пыльной гитарой которую достают раз в полгода чтобы скуку развеять не позволяй себе быть под настроение и время от времени уважай себя так сильно чтобы не быть закуской на чужoм празднике жизни запомни лучше свой стакан воды чем чужой вискарь налитый грязными руками уважай себя и не позволяй себе быть третьей лишней уважай себя и сoтри номера тех кто не оценил тебя однажды уважай себя и не давай людям такие драгоценные шансы которые нужно вымаливать на коленях а не давать на них годовой абонемент уважай свои нервы свoе здоровье и свою жизнь иначе ее скомкают как газетную бумагу и подотрутся шли к черту всех кто заставляет тебя подвинуться в твоем самоуважении и в твоих принципах уважай себя и не меняй свои драгоценные годы в ответ на липкий поцелуй и холодную постель знай что лучше чистая пустoта чем толпа которой плевать с </t>
  </si>
  <si>
    <t xml:space="preserve">дaвaйтe прocтo пoгoвoрим o тoм нacкoлькo этo труднo рaccкaзaть кoму тo пoчeму ты груcтишь бeз причины нacкoлькo этo труднo oбъяcнить cвoим друзьям и близким чтo у вac прocтo приcутcтвуeт этa нeoбъяcнимaя тяжecть в груди нacкoлькo этo труднo пoнять пoчeму у вac cлучaютcя эти внeзaпныe пaничecкиe aтaки нacкoлькo жe вce тaки этo труднo пoнять caмoгo ceбя и кaк жe этo cтрaшнo чувcтвoвaть будтo вecь мир рушитcя нa вaши плeчи a вы нe мoжeтe пoнять пoчeму </t>
  </si>
  <si>
    <t xml:space="preserve">наверное сейчас именно то время когда хочется рассказать все что накипело вот сколько вам лет 14 18 20 25 а сколько ран в вашем сердце сколько фальшивых друзей попадалось вам на пути сколько недосказанных слов несбывшиеся мечты и сколько любви от которой хочется блевать сколько позади разной дряни вас наверняка предавали в дружбе или в любви нет ну тогда готовьтесь если вы скажите что ваши друзья не такие что ваша другая половинка не бросит вас никогда я засмеюсь вам прямо в лицо ваша любовь многое вам говорит говорит что вы всегда будете вместе любовь до гроба ну и что это просто слова в наше время не стоить верить словам поступки вот что действительно нужно ценить ну и друзья у вас самые офигенные сколько вы с ними пережили и сколько еще впереди но в один день вы просто перестанете общаться вам просто надоест вы думаете что я веду к тому что вам не стоит никому верить ни с кем не общаться нет просто будь те осторожны не будьте наивны как ребенок и знайте всему цену цените то что имеете ведь все когда то кончается ничего не вечно </t>
  </si>
  <si>
    <t xml:space="preserve">не бойтесь кого то потерять вы не потеряете того кто нужен вам по жизни теряются те кто послан вам для опыта остаются те кто послан вам судьбой </t>
  </si>
  <si>
    <t xml:space="preserve">наша проблема в том что мы отталкиваем тех кто нас обожает обожаем тех кто нас игнорирует любим тех кто обижает нас и причиняем боль тем кто нас любит </t>
  </si>
  <si>
    <t xml:space="preserve"> гoд назад все было другим я не представлял себя таким и сейчас оглядываясь назад я понимаю что год может сделать с человеком многoе </t>
  </si>
  <si>
    <t>19 июл в 17:21</t>
  </si>
  <si>
    <t>19 июл в 14:21</t>
  </si>
  <si>
    <t xml:space="preserve">узнай своих поклонников vk com app4236781 180762211 cf3 доступно на android https vk cc 6ymywu </t>
  </si>
  <si>
    <t>25 окт 2017</t>
  </si>
  <si>
    <t>египет из киева отель lillyland beach club 4 расположен на первой береговой линии собственный небольшой аквапарк спешите забронировать египет хургада шармэльшейх раннеебронирование горящиетуры горящиепутевки лето отпуск отдыхнаморе море крокустревел крокустревелминск минск киев москва тивали тивалиминск lillylandbeachclub lillyland</t>
  </si>
  <si>
    <t>когда вы чего то очень сильно хотите в игру вступает закон притяжения эндрю карнеги</t>
  </si>
  <si>
    <t xml:space="preserve">современная livemoms это молодая женщина которая не приемлет устаревших авторитетов и опирается на современных специалистов от развития ребенка она в курсе всех современных тенденций воспитания и новинок в сфере ухода за детьми и не боится использовать их будь то слинги стерилизаторы развивающие игрушки и пособия современная livemoms всегда и везде берет малыша с собой с младенчества ездит с ним за границу современная мама не домохозяйка а жена и женщина она не делает из ребенка кумира и находит время на себя и своего мужа для того чтобы успеть все и вся опирается на принципы тайм менеджмента и эксплуатирует всевозможные гаджеты в домашнем хозяйстве и конечно же livemoms находит время для профессионального и интеллектуального роста </t>
  </si>
  <si>
    <t>где сокровище ваше там будет и сердце ваше матфея 6 21 videoemmanuiltv</t>
  </si>
  <si>
    <t>дизайнерский стол вступайте в полезную группу дизайн дома дизайн дома</t>
  </si>
  <si>
    <t xml:space="preserve">обезьяна за рулем или настоящий профессионал уже столько времени прошло а мужчины до сих пор считают что не женское это дело водить автомобиль а тем более грузовой все больше представительниц прекрасного пола разного возраста приходят к нам утверждая что им необходима как воздух автошкола обучение полноценно проходит не каждая поэтому спешим предостеречь и убедить других в будущем чем чревато непосещение показать полностью </t>
  </si>
  <si>
    <t>любовь это потребность человека творить добро не ожидая ничего взамен митрополит онуфрий</t>
  </si>
  <si>
    <t>24 окт 2017</t>
  </si>
  <si>
    <t xml:space="preserve">вот и все </t>
  </si>
  <si>
    <t>21 окт в 11:24</t>
  </si>
  <si>
    <t xml:space="preserve"> корпоратив2019 happynewyear</t>
  </si>
  <si>
    <t>21 окт в 8:24</t>
  </si>
  <si>
    <t>ma am and her alco nature</t>
  </si>
  <si>
    <t>28 июн в 22:35</t>
  </si>
  <si>
    <t xml:space="preserve"> down in the forest we ll sing a chorus </t>
  </si>
  <si>
    <t>80s christmas party</t>
  </si>
  <si>
    <t>more pics of me looking somewhere except camera p s same blouse every time</t>
  </si>
  <si>
    <t>a n i m e</t>
  </si>
  <si>
    <t xml:space="preserve"> new </t>
  </si>
  <si>
    <t>28 июн в 19:35</t>
  </si>
  <si>
    <t>21 мар 2017</t>
  </si>
  <si>
    <t xml:space="preserve">жизнерадостного трубача бросает девушка чёрная тоска нападает на музыканта и начинает его преследовать </t>
  </si>
  <si>
    <t xml:space="preserve">с наступающим дорогие гости приглашаем вас отметить день рождения в ночном клубе royal club наши цены вас удивят есть акция на будние дни а так же именинникам подарок от нашего заведения у нас абсолютно свободный вход зажигательная музыка от лучших диджеев города изысканная кухня приятное обслуживание а также незабываемый вкус кальяна будь с нами в этот день мы находимся по адресу ул гагарина 44 уг ул виноградова инфо по тел 87078200190 айнура работаем каждый день insta royal club almaty </t>
  </si>
  <si>
    <t xml:space="preserve">в этот день желаю только одного чтобы ты никогда не прекращал молодеть будь всегда молод счастлив вдохновенен пусть удача сопутствует тебе во всем поздравляю братжан </t>
  </si>
  <si>
    <t>22 мар 2017</t>
  </si>
  <si>
    <t>1 ноя в 20:19</t>
  </si>
  <si>
    <t>лич шыкшы</t>
  </si>
  <si>
    <t>жаңа оқу жылы жаңа қадам жаңа орта білімкүніқұттыболсын 1сентября</t>
  </si>
  <si>
    <t>always find time for the things that make you feel happy to be alive</t>
  </si>
  <si>
    <t xml:space="preserve">don t dream it be it </t>
  </si>
  <si>
    <t xml:space="preserve">the less you care the happier you will be </t>
  </si>
  <si>
    <t xml:space="preserve">я знаю чего хочу и я этого добьюсь </t>
  </si>
  <si>
    <t>smile and be happy</t>
  </si>
  <si>
    <t>never give up on something that you really want</t>
  </si>
  <si>
    <t>хочется сказать пару слов благодарности спасибо за то что всегда рядом за поддержку и заботу за умение выслушать и помочь в трудную минуту за то что просто своим присутствием в моей жизни делаете ее лучше от всей души благодарю berikkyzy official gulnazkaakai aripzhaanova azimovna llll eskon karla zhumahanovab</t>
  </si>
  <si>
    <t xml:space="preserve">my problem is that i can t stay mat i always end up forgiving people even when they don t deserve it </t>
  </si>
  <si>
    <t>1 ноя в 23:19</t>
  </si>
  <si>
    <t>14 янв в 21:21</t>
  </si>
  <si>
    <t xml:space="preserve">boт что делает с женщиной искренняя любовь мужчины </t>
  </si>
  <si>
    <t>каждая девушка должна с уважением относиться к себе если дверь не открыли выходи в открытую zimamoscov</t>
  </si>
  <si>
    <t xml:space="preserve">хорошо когда большой и ухоженный когда серьезный и когда смеётся мнoго хорошо когда не пришлет за вами машину а приедет сам когда можно уткнуться в него комочком и пожаловаться со всеми своими соплями и слезами который скажет что вытерпим переживем я ведь рядом хорошо когда он не поленится выбросить мусор дома хорошо когда добр к тебе и максимально нежен хорошо когда руки грубые глаза красивые а голос низкий теплый и приятный тебе хочется стать маленькой девочкой для него ведь он твоя гора и защита ему не сложно спросить про твое самочувствие голодна ли ты и как оделась он может порадовать тебя чем то абсолютно без причины просто так за то что ты есть ради таких и идут на жертвы ради таких и терпят ради таких и хочется быть по настоящему женщиной </t>
  </si>
  <si>
    <t>приучай себя к тому чтобы у тебя были только хорошие мысли они совершат с твоим сознанием чудеса 1911</t>
  </si>
  <si>
    <t>15 янв в 0:21</t>
  </si>
  <si>
    <t xml:space="preserve">уолли 10 месяцев </t>
  </si>
  <si>
    <t>13 апр в 12:13</t>
  </si>
  <si>
    <t xml:space="preserve">kapтины нaриcoвaнные без кapaндашa иcключительно cгибaми бyмaги </t>
  </si>
  <si>
    <t xml:space="preserve">очень жесткая реклaма от прирoдохрaнной организации постaвьтe сeбя на их мeстo </t>
  </si>
  <si>
    <t xml:space="preserve">не пpeдадут нe кинyт не подcтавят и за oбиду вам не отомстят никак в беде не бросят умирать вас не оставят любить учитесь люди у собак </t>
  </si>
  <si>
    <t xml:space="preserve">и разочаровалась во многих </t>
  </si>
  <si>
    <t>так выглядел настоящий хатико и его хозяин</t>
  </si>
  <si>
    <t xml:space="preserve"> нeyжeли ты прoлиcтaeшь вниз и нe cкaжeшь мaлышy пpивeт </t>
  </si>
  <si>
    <t xml:space="preserve">люди не выбрасывайте их </t>
  </si>
  <si>
    <t>влюбленные глаза</t>
  </si>
  <si>
    <t>13 апр в 9:13</t>
  </si>
  <si>
    <t>sunchill</t>
  </si>
  <si>
    <t>20 авг в 17:18</t>
  </si>
  <si>
    <t>нравятся мои треки ставь лайк</t>
  </si>
  <si>
    <t>enjoy</t>
  </si>
  <si>
    <t>аудио открыты для всех угощайтесь пока добрый</t>
  </si>
  <si>
    <t>20 авг в 14:18</t>
  </si>
  <si>
    <t xml:space="preserve">аумин </t>
  </si>
  <si>
    <t>26 янв 2015</t>
  </si>
  <si>
    <t xml:space="preserve">мир не ваш и правила не ваши </t>
  </si>
  <si>
    <t xml:space="preserve"> я не могу нужно исключать из своих мыслей сумел один смогут и другие не смог никто значит будешь первым </t>
  </si>
  <si>
    <t xml:space="preserve">бүгінгі күнім үшін қолдағы барым үшін жүрекке иман берген қамқор ата ана бауыр берген аллахым саған мың алғыс </t>
  </si>
  <si>
    <t xml:space="preserve">асыл тас ашық болса ұрлағысы келетіндер көбейеді ал ару қыз ашық болса қорлағысы келетіндер көбейеді </t>
  </si>
  <si>
    <t>7 ноя 2013</t>
  </si>
  <si>
    <t>тест какую игру тебе скачать на твой планшет много разных вариантов от давнишних до новейших игр 3 пройти тест можно по ссылке vk com megatest 52615e3ee4b04a8251cd3ba5</t>
  </si>
  <si>
    <t>ерболат прости</t>
  </si>
  <si>
    <t xml:space="preserve"> this beat is a chemical instagram com beryl illustrates cliqueart</t>
  </si>
  <si>
    <t>23 сен в 20:33</t>
  </si>
  <si>
    <t>23 сен в 23:33</t>
  </si>
  <si>
    <t xml:space="preserve"> родилась с пустотой внутри которую нельзя заполнить любовью или надеждой создана с сердцем разбитым с самого начала marina and the diamonds valley of the dolls</t>
  </si>
  <si>
    <t>15 ноя в 19:05</t>
  </si>
  <si>
    <t>конец го мира 2 сезон</t>
  </si>
  <si>
    <t xml:space="preserve"> в последнее время я был на заднем сидении своей собственной жизни пытаюсь вернуть контроль но не знаю как lauv sad forever</t>
  </si>
  <si>
    <t xml:space="preserve">сериалы сплошная боль а страдания от них выбор </t>
  </si>
  <si>
    <t xml:space="preserve"> конца го мира 2019 </t>
  </si>
  <si>
    <t xml:space="preserve"> моя мама всегда говорила мне улыбнись и сделай счастливое лицо говорила мое предназначение приносить радость и счастье в этот мир </t>
  </si>
  <si>
    <t>острые козырьки это любовь</t>
  </si>
  <si>
    <t>вчера в 22:05</t>
  </si>
  <si>
    <t xml:space="preserve">родители сжигают себя освещая нам дорогу цените </t>
  </si>
  <si>
    <t xml:space="preserve">мотивация 1 неудача это просто возможность начать снова но уже более мудро генри форд 2 если проблему можно разрешить не стоит о ней беспокоиться если проблема неразрешима беспокоиться о ней бессмысленно далай лама показать полностью </t>
  </si>
  <si>
    <t xml:space="preserve">сізден өткен бақытты сізден өткен бай адам жоқ егер егер сіз артыңыздан ауыз толтырып айта алатындай ізгі саналы ұрпақ қалдыра алсаңыз онда сізден артық бақытты сізден асқан бай адам болмайды неге дейтін шығарсыз себебі бала ең қымбат инвестиция бала түгесіліп бітпейтін қазына заман алмасады ғасыр жылжиды ұрпақ ауысады показать полностью </t>
  </si>
  <si>
    <t xml:space="preserve">лeксикa к фильму interstellar смoтрeли </t>
  </si>
  <si>
    <t xml:space="preserve">moлиcь и ты yвидишь кaк мeчты cбывaютcя </t>
  </si>
  <si>
    <t xml:space="preserve">7 способов быть вежливым на английском языке сохраните чтобы не потерять </t>
  </si>
  <si>
    <t xml:space="preserve">акустический плейлист от которого мурашки на коже разбредутся по всему телу образуют колонии и захватят всю галактику </t>
  </si>
  <si>
    <t>упростите свою жизнь авиакомпания southwest airlines в отличие от большинства других авиаперевозчиков которые летают на нескольких моделях самолетов использует только boeing 737 как следствие каждый пилот southwest стюардесса и член наземной команды могут обслуживать любой из рейсов компании вдобавок к этому в southwest все запасные части подходят к любому из самолетов а это означает более низкие издержки и более простой в управлении бизнес они сами упростили себе жизнь kenzhefacts kenzheideas kenzhebooks</t>
  </si>
  <si>
    <t>12 окт в 6:12</t>
  </si>
  <si>
    <t>вспоминая о своем увольнении из apple в 1985 году стив джобс сказал лекарства было горьким но пациенту оно помогло иногда жизнь бьет вас по башке кирпичом не теряйте веры я убежден единственное что помогло мне продолжать дело это то что я любил свое дело принципы рэй далио kenzhebooks motivationalquotes apple stive jobs principles bridgewater</t>
  </si>
  <si>
    <t>ваше время ограничено поэтому не тратьте его на то чтобы проживать чужую жизнь не попадайте в ловушку догмы которая говорит жить мыслями других людей не позволяйте шуму чужих мнений перебить ваш внутренний голос и самое важное имейте храбрость следовать своему сердцу и интуиции они каким то образом уже знают то кем вы хотите стать на самом деле все остальное вторично стив джобс steve jobs apple iphone cupertino phenomen kenzhemotivation</t>
  </si>
  <si>
    <t>если не видишь недостатков в человеке значит ты влюбился идиот чуваки если думайте что у меня есть девушка нан ұрсын менің қызым жоқ клянусь айтпақшы автор цитаты антон чехов</t>
  </si>
  <si>
    <t>ну а если вам скажут так никто не делает не одевается не думает и т д отвечайте а я кто м цветаева kenzhemotivation</t>
  </si>
  <si>
    <t xml:space="preserve"> kenzhefilm savingprivateryan tomhanks</t>
  </si>
  <si>
    <t xml:space="preserve">этот фильм заноза в одном месте всех российских патриотов заставивший одного из них даже снять жуткую галиматью на тему второй мировой а знаете почему потому что фильм действительно талантливый и не надо спрашивать а где же русские фильм о французской операции в каком учебнике истории написано про русских во франции в 44 году и не надо говорить что американцы ничего не знают об этой войне 400 тыс убитых в чужой войне о чем то говорят тем более что все эти комплексы неполноценности русских патриотов никакого отношения к фильму не имеют cпactu pядoboгo paйha 1998 5оскаров 16 жанр боевик драма военный kaпитaн джoн миллep пoлучаeт тяжeлое задaние вмeсте с oтpядом из вoсьми чeловeк миллep должен oтпpaвиться в тыл вpaгa на пoиски рядoвогo джeймca paйaнa три poдных бpaта кoтоpoгo пoчти oднoвpeмeнно пoгибли нa пoляx cpaжeний </t>
  </si>
  <si>
    <t>у всех нас есть свои ограничения как в таланте так и в возможностях но довольно часто эти ограничения находятся лишь у нас в голове мы пытаемся что то сделать попытки заканчиваются ничем и мы решаем что у нас не получится что мы достигли предела своих возможностей или может быть мы предпринимаем несколько шагов к выбранной цели а потом решаем преследовать совершенно другую в том и другом случае мы не достигаем того чего могли бы достичь ангела дакворт твердость характера kenzhebooks rd71 readingchallenge kenzhequotes</t>
  </si>
  <si>
    <t>не важно что о вас думают другие люди важно лишь то что вы сами о себе думаете мы тратим столько энергии беспокоясь о чужих мнениях желая понравиться стремясь ублажить но истинное лидерство и настоящее личное мастерство всегда вынуждают подняться над общественным одобрением к самоодобрению уважайте себя пока вы живете собственными ценностями пока вы остаетесь самим собой пока стремитесь навстречу своей мечте зачем беспокоиться о том что кто то другой думает чувствует или говорит о вас успех не состязание в популярности и в конце каждого пути имеет значение лишь то были ли вы верны себе rd71 kenzhemotivation</t>
  </si>
  <si>
    <t xml:space="preserve"> уцелевший маркуолберг морскиекотики kenzhefilms</t>
  </si>
  <si>
    <t>уцелевший 2013 жанр военный боевик драма афганистан 2005 год команда американских спецназовцев получает задание обезвредить известного лидера талибов ахмада шаха попав в ловушку солдаты принимают неравный кровопролитный бой</t>
  </si>
  <si>
    <t>неудачник испытывает чувство неполноценности и жалость к себе он считает что не сможет добиться успеха потому что он или она живёт в провинции потому что он не того пола потому что у него не то образование потому что родители его не любили потому что у него не такая фигура в общем обычно у неудачника есть причина жалеть себя и верить что именно из за этого он неудачник неудачник не ценит собственное время из за этого минуты часы и дни проливаются у него между пальцами и он даже не замечает этой потери если же есть выбор неудачник предпочитает потратить время а не деньги если вы обнаружили одну из этих привычек у себя не жалейте себя и не нойте лучше взгляните на это позитивно теперь вы знаете над чем работать в наступившем году roadtothedream71 day1 kenzhemotivation</t>
  </si>
  <si>
    <t>12 окт в 9:12</t>
  </si>
  <si>
    <t xml:space="preserve">я дарю тебе коктейль дарк сайд https vk com clublifeg mid 72129712 from id 697 </t>
  </si>
  <si>
    <t>14 ноя 2010</t>
  </si>
  <si>
    <t xml:space="preserve">я дарю тебе коктейль грейпфрутовый айс https vk com clublifeg mid 72129712 from id 697 </t>
  </si>
  <si>
    <t>микроблог ммм не уверен что это для меня придётся привыкать http vkontakte ru app686627</t>
  </si>
  <si>
    <t xml:space="preserve">я узнал какой ты современный политический лидер https vk com app1902891 72129712 from id 71006815 </t>
  </si>
  <si>
    <t xml:space="preserve">вова терземан нанял тебя барменом в своём клубе https vk com clublifeg mid 72129712 from id 804 </t>
  </si>
  <si>
    <t xml:space="preserve">я узнал кто ты из южного парка https vk com app1902891 72129712 from id 69754866 </t>
  </si>
  <si>
    <t xml:space="preserve">нарисуй мне на стене 1 розовый фон нравлюсь 2 красный фон любишь 3 зелёный фон хочешь 4 синий фон дружишь показать полностью </t>
  </si>
  <si>
    <t>я древний вампир крови костя мильков закусал до смерти вампиренка по имени артур симко а на что способен ты https vk com app1711069 72129712 from id 72129712</t>
  </si>
  <si>
    <t>15 ноя 2010</t>
  </si>
  <si>
    <t>современное исполнение традиционных тибетских буддийских мантр dechen shak dagsay дечен шак дагсай современная исполнительница традиционных тибетских буддийских мантр дечен родилась в непале в 1965 вместе с семьей перебралась в швейцарию где обрела свой второй дом не растеряв при этом связи с национальными корнями ее отец тибетский лама дагсай ринпоче передал ей мастерство исполнения целительных мантр а прежде чем делать музыкальную карьеру дечен двадцать лет работала преподавателем ци гун ее дебютный альбом в 1999 году сразу привел к международному успеху удостоился gold record в швейцарии и best spiritual album в сша за ним последовали еще семь альбомов концерт dechen в петербурге 5 сентября spb ponominalu ru event dechen and the jewel ensemble</t>
  </si>
  <si>
    <t>17 окт в 0:59</t>
  </si>
  <si>
    <t xml:space="preserve">цель нашей жизни стать счастливыми сохраняя положительное отношение к жизни можно быть счастливым даже в самых неблагоприятных условиях его святейшество далай лама xiv </t>
  </si>
  <si>
    <t>при каждом потрясении моей жизни я в итоге что то приобретал этого нельзя отрицать становился свободнее духовнее глубже но и делался более одинок более непонятен более холоден герман гессе</t>
  </si>
  <si>
    <t>если вы знаете метод пробуждения противоположной мысли то сумеете жить счастливой гармоничной жизнью покоя и силы мысль любви мгновенно нейтрализует мысль исполненную ненависти мужественная мысль немедленно послужит могущественным противоядием от трусливой мысли свами шивананда</t>
  </si>
  <si>
    <t>каждая мечта тебе дается вместе с силами необходимыми для ее осуществления однако тебе возможно придется для этого потрудиться ричард бах</t>
  </si>
  <si>
    <t>просто люби меня всегда как в 18</t>
  </si>
  <si>
    <t>16 окт в 21:59</t>
  </si>
  <si>
    <t>я хуже всех кого ты знаешь</t>
  </si>
  <si>
    <t>19 июл 2016</t>
  </si>
  <si>
    <t>премьера кис кис лбтд твой батя он такой классный слушать в boom vk cc 9gkhwj концертный тур kiskisnotdead com tickets</t>
  </si>
  <si>
    <t xml:space="preserve">сумей полюбить одну так чтобы пройти мимо тысячи лучших и не оглянуться </t>
  </si>
  <si>
    <t>1 окт 2015</t>
  </si>
  <si>
    <t xml:space="preserve"> посмотри на звезды великие короли прошлого там смотрят на нас с этих звезд и если тебе будет очень одиноко помни они всегда будут там чтобы указать тебе путь и я тоже буду с ними король лев 1994 </t>
  </si>
  <si>
    <t>31 авг в 22:09</t>
  </si>
  <si>
    <t>замечательные слова</t>
  </si>
  <si>
    <t>1 сен в 1:09</t>
  </si>
  <si>
    <t>бeрегите своиx дpузей</t>
  </si>
  <si>
    <t>3 ноя 2018</t>
  </si>
  <si>
    <t xml:space="preserve">самым большим откровением для меня было то что все люди которых ты встречаешь на своём пути просто отражают тебя вот ты так яро осуждаешь чью то высокомерность и чьё то лицемерие а тут бац ловишься себя на этом же тебя задевает грубое отношение и какие то слова на что ты смеёшь сказать неужели так сложно фильтровать то что говоришь а потом понимаешь что ты делаешь тоже самое даже чаще этого человека видишь как человек ленив и что целей за всю свою жизнь он себе никогда не ставил стоит только сказать как так можно а потом оказывается что можно ты же можешь это так удивительно и так увлекательно они всегда отображают нас и учат чему то важному поэтому нечего злиться и обвинять их во всех бедах пригововария лучше бы я тебя никогда не встречала все в этом мире циклично пора бы уже понять урок читай поменяться чтобы к тебе перестали приходить одни и те же выполняя роль учителей </t>
  </si>
  <si>
    <t xml:space="preserve">не люблю когда трогают мое и не важно что это вещь или человек </t>
  </si>
  <si>
    <t>12 окт 2018</t>
  </si>
  <si>
    <t xml:space="preserve"> будь с тем кто не будет зол на тебя кто не может выдержать чтобы не поговорить с тобой и кто боится потерять тебя н хоран</t>
  </si>
  <si>
    <t xml:space="preserve">как бы больно вы мне не сделали знайте что я всегда подам вам руку в трудный для вас момент ведь я не вы </t>
  </si>
  <si>
    <t xml:space="preserve">ecли ты нуждаeшьcя вo мнe прocтo пoзвoни плeвать ecли я cплю ecли у мeня coбcтвeнныe прoблeмы или я злюcь на тeбя ecли я нeoбхoдима тeбe и ecли тeбe нужнo пoгoвoрить co мнoй я вceгда буду рядoм нecмoтря на тo бoльшая или малeнькая у тeбя прoблeма я буду рядoм </t>
  </si>
  <si>
    <t>многодетная мама из москвы рисует жизненные картинки в которых каждый родитель увидит себя</t>
  </si>
  <si>
    <t>вчера в 12:28</t>
  </si>
  <si>
    <t xml:space="preserve">οдин билет в италию пoжалуйcта </t>
  </si>
  <si>
    <t xml:space="preserve">животик с ребеночком идеальная фигура девушки </t>
  </si>
  <si>
    <t xml:space="preserve">а где найти таких парней то а </t>
  </si>
  <si>
    <t xml:space="preserve">я хочу снова стать маленькой девочкой хочу вернуть ту девочку у которой нет никаких проблем девочку которая радуется каждому мгновению я хочу вернуть детство то беззаботное детство в котором только радость и смех а поводов для грусти практически не было показать полностью </t>
  </si>
  <si>
    <t xml:space="preserve">əйел заты сізді тозаққа қарай сүйрейді сіздің əйеліңіз егерде бейнамаз болса ертенгі күні сізді махшар алаңында жəннəттық деп сүйіншілегенде əйеліңіз жағаңызға жарамасады не үшін дейсізбе показать полностью </t>
  </si>
  <si>
    <t xml:space="preserve"> рогалики құрамы 1ст сут жылы болсын показать полностью </t>
  </si>
  <si>
    <t xml:space="preserve">қыз бен жігіттің араласуы мен жүруіне шариғат тыйым салады өйткені бөгде әйел мен ер кісі оңашаланатын болса міндетті түрде араларына шайтан кіреді ондай кезде адам баласы нәпсісіне шаһуатына ие бола алмай қалуы бек мүмкін жігіт пен қыздың бұлай жүруі мен араласуының соңы зинаға алып барады сондықтан пайғамбарымыз с ғ с бөгде қыз бен ұл баланың оңаша қалуына тыйым салған пайғамбарымыз с ғ с мүбәрак хадисінде ер кісі мен әйел оңаша қалмасын өйткені олардың үшіншісі шайтан болады 1 деген сол сияқты пайғамбарымыз с ғ с бөгде әйелге қол беруден де қайтарған сіздердің біреулеріңіз бөгде өзіне халал болмаған әйелдің қолын ұстағаннан басына темір инені қадағаны жақсырақ 2 тағы бір хадисте алла елшісінің с ғ с жұбайы айша р а анамыз аллаға серт пайғамбарымыз бірде бір бөгде әйелдің қолын ұстаған емес 3 егер сол қызға үйленетін ойыңыз болса кездескенде қыздың жанында махрамы туыс сіңлілері немесе құрбылары болуы тиіс әрі тек мағруф жақсы сөздер айтылып оңаша қалуға болмайды әйтпесе шайтанның торына түсіп қалуыңыз мүмкін 1 тирмизи 2165 2 табари 20 212 487 3 бұхари 6674 мүсілім 3470 тирмизи 3228 ибн мәжә 2866 ахмад 23685 </t>
  </si>
  <si>
    <t xml:space="preserve">қадыр мырза әлидің алмас жерде қалмас кітабынан дәйексөздер махаббат сезім ғашықтық жанұя 1 сен махаббатпен ойнасаң тағдыр сенімен ойнайды показать полностью </t>
  </si>
  <si>
    <t>jah khalib о казахстанских городах</t>
  </si>
  <si>
    <t>қызық is странно</t>
  </si>
  <si>
    <t>4 июл в 3:21</t>
  </si>
  <si>
    <t>люблю своего мужа датакая</t>
  </si>
  <si>
    <t>столько фоток накопилоось</t>
  </si>
  <si>
    <t xml:space="preserve">никакая песня не может описать мое состояние </t>
  </si>
  <si>
    <t>сьела целую дыню поела мороженое и блины причем с творогом поверить нимагу</t>
  </si>
  <si>
    <t>любовь</t>
  </si>
  <si>
    <t xml:space="preserve">не всё в жизни нужно смотреть читать слушать пробовать не всех пускать в свою жизнь не со всеми пытаться дружить не обо всем нужно высказываться не всё планировать не все идеи и планы реализовывать не во всё вникать и вмешиваться </t>
  </si>
  <si>
    <t>find me</t>
  </si>
  <si>
    <t>просто писсимилла</t>
  </si>
  <si>
    <t>18 мар в 16:38</t>
  </si>
  <si>
    <t>привеет</t>
  </si>
  <si>
    <t>18 мар в 19:38</t>
  </si>
  <si>
    <t>самое тихое и безмятежное место куда человек может удалиться это его душа почаще же разрешай себе такое уединение и черпай в нем новые силы марк аврелий</t>
  </si>
  <si>
    <t>8 сен в 0:04</t>
  </si>
  <si>
    <t>боль существует только в сопротивлении радость существует только в принятии болезненные ситуации когда мы принимаем их с открытым сердцем становятся радостными радостные ситуации которые мы не принимаем становятся болезненными нет такой вещи как плохой опыт плохой опыт это просто создание сопротивления тому что есть руми</t>
  </si>
  <si>
    <t xml:space="preserve">реальность тобой творимая иллюзия в которой можно делать всё </t>
  </si>
  <si>
    <t>мечтайте о великом лишь великие мечты в силах затронуть людские души марк аврелий</t>
  </si>
  <si>
    <t>мозговой коллапс</t>
  </si>
  <si>
    <t xml:space="preserve">хотите быть мужчиной будьте для этого нужно брать на себя ответственность за себя за свое дело и за свою женщину для этого нужно зарабатывать столько сколько нужно для того чтобы ваше дело ваша семья и ваша женщина выглядели так как вы хотите для этого нужно быть готовым защитить и отстоять себя свое имя свое дело свою семью свою женщину хотите быть женщиной будьте для этого нужно быть готовой к служению и к тому чтобы принять направление жизни своего мужчины как свое к тому чтобы иметь избыток эмоциональных сил для того чтобы давать не считая и не занося в записную книжечку сколько я дала сколько мне должны </t>
  </si>
  <si>
    <t xml:space="preserve">обычно когда человек плохо выполняет свою работу он возмущается а вы знаете сколько мне платят знаю и не понимаю что ты тут делаешь по моему все просто не нравится не работай и так во всем плохо тебе жить с человеком не живи плохо с тобой обходятся деловые партнёры меняй плохо сидит костюм отдай тому на ком будет сидеть идеально плохо спишь займись своим душевным состоянием плохо себя чувствуешь лечись плохо тебе жить в стране уезжай делай а не ной показать полностью </t>
  </si>
  <si>
    <t xml:space="preserve">вы знаете а я счастлива да y меня есть самые лyчшие родители верные дрyзья которых я до безyмия люблю да бывает что то не так как хотелось бы но y меня все хорошо я нахожy радость в малом для меня совсем не важно что дyмают обо мне дрyгие мне весело и без алкоголя наркотиков сигарет может я живy в розовых очках но мне кажется что этот мир не так yж и плох потомy что в нем есть добрые и отзывчивые люди я знаю люди пожалyйста не обращайтесь за помощью к бyтылке со скверным содержанием не стоит верить что дым от сигарет закроет вас от всех невзгод а наркотики подарят вам жизнь без проблем пожалyйста ищите радость в малом ведь из мелочей и сотворен мир этот чyдной прошy вас бyдьте счастливы и дарите свое тепло дрyгим без опаски что вас не так поймyт добро всегда к местy да я счастлива и вас прошy быть таковыми вы достойны этого бyдьте счастливыми </t>
  </si>
  <si>
    <t>16 окт в 8:54</t>
  </si>
  <si>
    <t xml:space="preserve">тайное мировое правительство иллюминаты и сионисты охотятся за моими личными данными я ухожу в подполье </t>
  </si>
  <si>
    <t>стpельцы нa сaмом дeлe oчeнь простые и дoбpые пpocтo нe co вceми</t>
  </si>
  <si>
    <t>16 окт в 11:54</t>
  </si>
  <si>
    <t>1 ноя в 11:01</t>
  </si>
  <si>
    <t>запись открыта в шымкенте с 7по 14 августа</t>
  </si>
  <si>
    <t>мой любимый тони для моего bog danet ещё будет один сеанс но я не могу не показать вам это тату татуалматы tattoo tattooalmaty tattooshymkent татушымкент zbt kz</t>
  </si>
  <si>
    <t>insta luiza ink</t>
  </si>
  <si>
    <t>мася же ну</t>
  </si>
  <si>
    <t>5 прям прекрасна</t>
  </si>
  <si>
    <t>честные валентинки</t>
  </si>
  <si>
    <t>1 ноя в 14:01</t>
  </si>
  <si>
    <t xml:space="preserve">быть папой дочки нелегко </t>
  </si>
  <si>
    <t>13 ноя в 7:31</t>
  </si>
  <si>
    <t xml:space="preserve"> близкие люди не говорят как хочешь </t>
  </si>
  <si>
    <t xml:space="preserve">терпи в жизни будет ещё очень много боли </t>
  </si>
  <si>
    <t xml:space="preserve">пeннивaйз вернулся oiнo 2 2019 новинка жанр ужасы пpoxoдuт 27 лeт пocлe пepвoй вcтpeчu peбят c дeмoнuчecкuм пeннuвaйзoм oнu yжe выpocлu u y кaждoгo cвoя жuзнь ho нeoжuдaннo ux cпoкoйнoe cyщecтвoвaнue нapyшaeт cтpaнный тeлeфoнный звoнoк кoтopый зacтaвляeт ux внoвь coбpaтьcя вмecтe </t>
  </si>
  <si>
    <t>χочу чтобы у вceх были пaпы аминь my spirit</t>
  </si>
  <si>
    <t xml:space="preserve">две части фильма об очень плохих мамочках комедия sh kino очень плохие мамочки 2016 очень плохие мамочки 2 2017 забирай на стену чтобы не потерять </t>
  </si>
  <si>
    <t xml:space="preserve">труп 2006 жизнь обычной студентки медицинского факультета по имени май кардинальным образом меняется после того как на практических занятиях по анатомии она исследует подозрительный труп молодой женщины май начинает преследовать мятежная душа обитавшая в препарированном теле пытаясь избавиться от наваждения студентка потихоньку раскапывает подноготную странного трупа и узнает страшную историю девушки по имени даван </t>
  </si>
  <si>
    <t xml:space="preserve">гoлод 2009 жанр ужасы боевик триллер криминал голод это одно из самых страшных чувств человечества как далеко можно зайти чтобы выжить в чрезвычайных обстоятельствах пятеро незнакомых друг с другом людей просыпаются в подземной темнице из которой нет выхода вскоре они понимают что стали жертвами садистского эксперимента по проверке желания человека выжить проходит день за днём без надежды на спасение а вместо этого приходит чувство страшного голода которое уничтожает всё человеческое в несчастных людях </t>
  </si>
  <si>
    <t>13 ноя в 10:31</t>
  </si>
  <si>
    <t>11 мая 2018</t>
  </si>
  <si>
    <t xml:space="preserve">человек который вам не пишет может любить вас больше тех кто строчат поминутно </t>
  </si>
  <si>
    <t xml:space="preserve">счастье это когда уже наступил рамадан </t>
  </si>
  <si>
    <t xml:space="preserve">в жизни я слышала многое клятвы обещания комплименты но лучшее что я слышала тишина в ней нет лжи </t>
  </si>
  <si>
    <t xml:space="preserve">пока не уедешь куда то надолго не поймешь насколько сильно ты любишь свой дом </t>
  </si>
  <si>
    <t xml:space="preserve">сидеть надоело лежать надоело песни надоели тишина надоела на улицу не хочется дома сидеть не хочется душа требует чего то нового и одновременно ей ничего не нужно </t>
  </si>
  <si>
    <t xml:space="preserve">люди умейте признаваться что вы соскучились иногда это действительно важно </t>
  </si>
  <si>
    <t>человек может смириться с мыслью о собственной смерти но не с отсутствием тех кого любит марк леви</t>
  </si>
  <si>
    <t>месяц это конечно очень долго но через месяц звучит гораздо лучше чем никогда макс фрай</t>
  </si>
  <si>
    <t xml:space="preserve">отличные военные фильмы последних лет забирай на стену чтобы не потерять по соображениям совести 2016 битва в арденнах 2018 показать полностью </t>
  </si>
  <si>
    <t>10 ноя в 23:41</t>
  </si>
  <si>
    <t xml:space="preserve">коpоль тhe кing 2019 вdriр 1080р vk com feokino </t>
  </si>
  <si>
    <t>insha alla after 2 month above your head</t>
  </si>
  <si>
    <t xml:space="preserve"> сам себя заебал </t>
  </si>
  <si>
    <t xml:space="preserve">цель вижу 2013 жанр военный драма семь девушек совсем еще юных выбрали себе нелегкий путь в начале великой отечественной войны они окончили школу снайперов и сразу отправились на фронт и вот они уже совсем одни пред лицом многочисленных врагов как поступить бежать и спасаться пока еще есть время или смело шагнуть навстречу гибели </t>
  </si>
  <si>
    <t xml:space="preserve">подборка лучших исторических фильмов забирай на стену чтобы не потерять 1 троя 2004 2 александр 2004 показать полностью </t>
  </si>
  <si>
    <t>нельзя сейчас людям со всей душой не понимают</t>
  </si>
  <si>
    <t>20 авг 2017</t>
  </si>
  <si>
    <t xml:space="preserve">люди они такие сначала волосы обрезают а потом отращивают сначала начинают пить а потом бросают сначала покупают себе шмотки а потом их не носят сначала говорят что всегда будут вместе а потом на улице даже не здороваются сначала говорят что будут дружить вечно а на следующий год даже не пересекаются показать полностью </t>
  </si>
  <si>
    <t xml:space="preserve">утро без людей день без людей вечер без людей ночь без людей тишина и покой </t>
  </si>
  <si>
    <t>расскажи о себе одной картинкой f3 cool istaevamg</t>
  </si>
  <si>
    <t>9 окт в 21:45</t>
  </si>
  <si>
    <t>что для тебя любовь f3 cool istaevamg</t>
  </si>
  <si>
    <t>каким должен быть мужчина f3 cool istaevamg</t>
  </si>
  <si>
    <t>фото с твоей последней вечеринки f3 cool istaevamg</t>
  </si>
  <si>
    <t>әр сәттен бір естелік</t>
  </si>
  <si>
    <t xml:space="preserve">красота это </t>
  </si>
  <si>
    <t xml:space="preserve">everyone sees the world in one s own way </t>
  </si>
  <si>
    <t>9 окт в 18:45</t>
  </si>
  <si>
    <t xml:space="preserve">почему такая красивая и одна этот омерзительный полукoмплимент каждый раз выбивает меня из колеи во первых где вы видите связь между красотой и наличием мужчины а во вторых никак не мoгу понять если я не в отношениях значит во мне обязательно должен быть какой то изъян увы ребята все намного хуже я одна потому что нет цели не быть одной вот так представьте себе показать полностью </t>
  </si>
  <si>
    <t>вчера в 23:27</t>
  </si>
  <si>
    <t xml:space="preserve">любила ли она сама не знала он был магнитом и её влекло с ним почему тo сердце замирало он был холoдный нo дарил тепло </t>
  </si>
  <si>
    <t>15 ноя в 20:27</t>
  </si>
  <si>
    <t xml:space="preserve">кто хочет секс без обязательств ставь лайк </t>
  </si>
  <si>
    <t>14 июл в 13:57</t>
  </si>
  <si>
    <t xml:space="preserve">всем привет я молодая симпатичная казашка хочу чего то нового и обнимашек по утрам делай репост и я тебе напишу </t>
  </si>
  <si>
    <t xml:space="preserve">я девушка случилась неожиданная ситуация недавно мой парень признался мне что когда то делал минет другу как мне быть </t>
  </si>
  <si>
    <t xml:space="preserve">я красивая казашка хочу парня постоянного только для секса надоели эти одуванчики познакомлюсь только со смелым пошлым и мужественным делай репост и я тебе напишу </t>
  </si>
  <si>
    <t xml:space="preserve">начну с того что я живу с бабушкой всю жизнь она очень строгая считает что до свадьбы нельзя заниматься сексом никого нельзя приводить домой гулять допоздна нельзя и тд я в 17 лет лишилась девственности с парнем которому было 23 года мы друг у друга были первыми он из за отсутствия опыта сделал что то не так и у меня там всё болело я испугалась думала что получила зппп и рассказала всё бабушке после этого разговора она начала мне постоянно напоминать о том случае я от неё слышу только шлюха ты спишь с парнем ты потеряла свою честь на данный момент я встречаюсь с тем парнем 3 года а бабушка до сих пор называет шлюхой и говорит о том что он меня бросит со мной спит а на девственнице женится на 3 года отношений решила сделать парню подарок бабушка сказала зачем ты ему делаешь подарки ты же ему никто он не женится на шлюхе я так больше не могу вроде бы мы родные люди а разговаривает она со мной как будто я проституцией занимаюсь </t>
  </si>
  <si>
    <t xml:space="preserve">всем доброго дня я девушка казашка ищу парня кто хочет быть моим избранным делай репост и я тебе напишу </t>
  </si>
  <si>
    <t xml:space="preserve">всех приветствую давненько у меня не было секса мне 24 года от 30 и старше интересует не давно рассталась с парнем кроме него никого не было хочется чего то другого необычного и можно игрушками делай репост и я тебе напишу </t>
  </si>
  <si>
    <t xml:space="preserve">я красивая молодая девушка с хорошей фигурой 19 лет ищу парня мужчину для частых встреч на квартире можно на машине делайте репост сама выберу </t>
  </si>
  <si>
    <t xml:space="preserve">у меня силиконовая грудь когда мужчины узнают об этом всеми силами пытаются затащить меня в постель первое время они сходят с ума от поддельных сисек ведь они большие и упругие не разлетаются в разные стороны и соски не такие большие как у натуральных но потом им это приедается и мало уделяют внимания моей пятерке вот что за херня был 2 размер никому не нравился ну как нравился но когда я уже снимала одежду а в одежде никого моя грудь не привлекала теперь же мужиков все устраивает но до тех пор пока силикон не надоест эх говорила мне тётя больше капусты жрать </t>
  </si>
  <si>
    <t xml:space="preserve">привет я девушка казашка ищу парня латиноамериканской внешности до 25 лет с большим членом делай репост и я тебе напишу </t>
  </si>
  <si>
    <t>14 июл в 10:57</t>
  </si>
  <si>
    <t xml:space="preserve">ұстаз болу жүректің батылдығы </t>
  </si>
  <si>
    <t>11 дек 2018</t>
  </si>
  <si>
    <t xml:space="preserve">қорғансыз ұстаздар ау бұрын елге керек болған ұстаздар қадірлері бөлек болған ұстаздар сол бір заман кетті бірақ келмеске показать полностью </t>
  </si>
  <si>
    <t>ты никогда не будешь таким молодым и свободным как сейчас так что действуй люби живи наслаждайся c джим керри</t>
  </si>
  <si>
    <t xml:space="preserve">кто знает себя тому не страшно то что о нем говорят другие </t>
  </si>
  <si>
    <t xml:space="preserve">сен сынба сағынсаң да бата берме мұңға тек жығылма тұр да жүрегіңнің айтқан сөзін тыңда мойын бұрма көңілсіз боп керек емес мүлде олай жүрме жаным кірме мұң дегенің ол қараңғы түрме адасасың </t>
  </si>
  <si>
    <t>15 сен в 21:44</t>
  </si>
  <si>
    <t xml:space="preserve">земля круглaя встретимся ещё черти </t>
  </si>
  <si>
    <t>она была создана из ребра не из ног чтобы быть униженной не из головы чтобы превосходить а из бока чтобы быть бок о бок из под руки чтобы быть защищённой и прямо под сердцем чтобы быть любимой jena ғарыштыңқызы</t>
  </si>
  <si>
    <t xml:space="preserve">ни один хиджаб ни одна абайя и ни одна даже самая прекрасная борода не сделает вас праведными не скроет прихоти нафса болезни сердца и уродства ахляка внутренняя культура стыдливость нравственность целомудрие и глубокий страх перед аллаhом лучшее покрывало для верующих </t>
  </si>
  <si>
    <t xml:space="preserve"> ақыл айтып жатқандарға әрі кетіп үрші дедім </t>
  </si>
  <si>
    <t xml:space="preserve">ˢᵖʳᵒˢʸ ʳᵅˢˢᵏᵅᶻʰᵘ ᵖʳᵒ ᵏᵅᶻʰᵈⁱʸ ˢʰʳᵅᵐ </t>
  </si>
  <si>
    <t xml:space="preserve">ب ســــــــم الله الر ح م ن الر ح ــــــــــيم алла біледі сендер білмейсіңдер нұр сүресі 19 аят </t>
  </si>
  <si>
    <t xml:space="preserve"> вот тебе новый лист начинай </t>
  </si>
  <si>
    <t>16 сен в 0:44</t>
  </si>
  <si>
    <t xml:space="preserve">праведному праведная гулящему гулящая все честно </t>
  </si>
  <si>
    <t>24 мар 2015</t>
  </si>
  <si>
    <t xml:space="preserve">туылған күніңмен </t>
  </si>
  <si>
    <t>поделился лась ответом с askfm</t>
  </si>
  <si>
    <t>story of my life</t>
  </si>
  <si>
    <t>2 мая 2017</t>
  </si>
  <si>
    <t xml:space="preserve">мен сені тағдырым деп таңдап алдым ризамын сен жолыққан тағдырыма </t>
  </si>
  <si>
    <t>2 ноя в 14:04</t>
  </si>
  <si>
    <t xml:space="preserve">жазғырмаймын кінәлауды доғарам тағдырымда бар мұңымда сол адам апа сенің осы күйеу балаңмен ең ғажайып бақытты жан бола алам </t>
  </si>
  <si>
    <t xml:space="preserve">жанашырлар жақсы аға жайсаңдарым сендер барда асқақпын қайсар жаным арқа таңып сендерге алдарыңда ерке басып жүруге тайсалмадым сендер барда үкілеп мінгендеймін показать полностью </t>
  </si>
  <si>
    <t xml:space="preserve"> екінші жартым деген сөз жоқ тек белгілі адаммен өткізген белгілі ғана уақыт бар үш минут екі күн бес жыл өмір бойы антон чехов</t>
  </si>
  <si>
    <t xml:space="preserve">бар байлығым нұр жүзіне жарасқан ақ жаулығы жақсы көріп бар баласын байлығы өсиетімен өсіп өнген әжем бар показать полностью </t>
  </si>
  <si>
    <t>2 ноя в 11:04</t>
  </si>
  <si>
    <t xml:space="preserve">без родителей мы никто благодаря им у нас есть всё </t>
  </si>
  <si>
    <t>30 ноя 2014</t>
  </si>
  <si>
    <t xml:space="preserve">я человек простой увидел сериал посмотрел его за ночь </t>
  </si>
  <si>
    <t xml:space="preserve">любовь это химия по которой у тебя двойка </t>
  </si>
  <si>
    <t>3 июл 2017</t>
  </si>
  <si>
    <t>все мы немного антон</t>
  </si>
  <si>
    <t xml:space="preserve">мне срочно нужен человек в любой момент готовый пойти со мной на край света ну или хотя бы погулять когда на улице хорошая погода </t>
  </si>
  <si>
    <t>всем братанам посвящается</t>
  </si>
  <si>
    <t xml:space="preserve">наш мир очень хрупкий берегите себя </t>
  </si>
  <si>
    <t>о любви</t>
  </si>
  <si>
    <t>немного грустно когда ты пишешь старому другу вы оба скучаете друг по другу но уже нет той связи что была раньше</t>
  </si>
  <si>
    <t xml:space="preserve">когда в наушниках заиграла любимая песня </t>
  </si>
  <si>
    <t>https wf mail ru promo referal ref 1fe13d6</t>
  </si>
  <si>
    <t>26 авг в 11:02</t>
  </si>
  <si>
    <t xml:space="preserve">сильные фильмы которые сильно влияют на мировоззрение и мироощущение сохрани на стене чтобы потом не искать 1 достучаться до небес 2 пока не сыграл в ящик показать полностью </t>
  </si>
  <si>
    <t xml:space="preserve">знакомо </t>
  </si>
  <si>
    <t xml:space="preserve">5 </t>
  </si>
  <si>
    <t xml:space="preserve"> уефа разрешил севилье нанести на форму специальный знак пятикратного победителя лиги европы в сезоне 2018 19 испанская севилья получит специальную нашивку многократного победителя лиги европы начиная с 2018 года нашивки многократных победителей получат команды которые выиграли турнир три раза подряд или пять раз всего севилья соответствует обоим критериям отбора так как выигрывала турнир три сезона с 2014 го по 2016 й год а также побеждала в 2006 м и 2007 м годах </t>
  </si>
  <si>
    <t xml:space="preserve"> сегодня нашему любимому клубу исполнилось 128 лет я вас поздравляю преданные севильистас </t>
  </si>
  <si>
    <t xml:space="preserve">невидимый гость 2016 жанр триллер молодого бизнесмена адриана дориа обвиняют в убийстве любовницы и он решает воспользоваться услугами вирджинии гудман лучшего в стране специалиста по выходу из самых сложных ситуаций адриан содержится под домашним арестом а завтра состоится судебное заседание поэтому вечером к нему приходит вирджиния чтобы придумать наилучшую стратегию защиты для неё это последнее дело и она не собирается его проигрывать </t>
  </si>
  <si>
    <t>26 авг в 14:02</t>
  </si>
  <si>
    <t>весна давайте танцевать</t>
  </si>
  <si>
    <t>3 мая в 10:40</t>
  </si>
  <si>
    <t>совместно с max brayan</t>
  </si>
  <si>
    <t>не замечай этот кипиш</t>
  </si>
  <si>
    <t xml:space="preserve"> honey отсылка</t>
  </si>
  <si>
    <t xml:space="preserve">теперь есть такая группа медовая </t>
  </si>
  <si>
    <t xml:space="preserve"> maqs honey ненастоящие</t>
  </si>
  <si>
    <t>maqs dama honey</t>
  </si>
  <si>
    <t xml:space="preserve"> maqs</t>
  </si>
  <si>
    <t>пролетай со мной maqs</t>
  </si>
  <si>
    <t>ныряй в атмосферу нлм</t>
  </si>
  <si>
    <t>3 мая в 13:40</t>
  </si>
  <si>
    <t xml:space="preserve"> как же скучно дома уберись скучно не будет с мама</t>
  </si>
  <si>
    <t>30 июн в 0:02</t>
  </si>
  <si>
    <t xml:space="preserve">когда вырасту хочу стать той самой тётей которая дает көрімдік за пятерки успешную сдачу экзаменов и по любому другому поводу </t>
  </si>
  <si>
    <t>с наступающим</t>
  </si>
  <si>
    <t>30 июн в 3:02</t>
  </si>
  <si>
    <t>давай дружить красаквчик отпишись</t>
  </si>
  <si>
    <t>28 окт в 10:17</t>
  </si>
  <si>
    <t>малыш</t>
  </si>
  <si>
    <t>цитата дня</t>
  </si>
  <si>
    <t xml:space="preserve">как будто побывал на o2 слушай в наушниках </t>
  </si>
  <si>
    <t>открой музыку</t>
  </si>
  <si>
    <t>вся жизнь в одной гифке не хватает только наушника под сиденьем де</t>
  </si>
  <si>
    <t xml:space="preserve">одинокий a dmiral потерял свою дорогу время потеряло часовые пояса сердце так измучено веретеном пороков и где то в далеке далёко ждёт его глобал показать полностью </t>
  </si>
  <si>
    <t xml:space="preserve">жеткен жетістіктеріңе себепші болған аллах тағаланы ешқашан ұмытпа </t>
  </si>
  <si>
    <t>12 авг 2014</t>
  </si>
  <si>
    <t xml:space="preserve">фильм основан на реальной истории игры разума 2001 4 оскар 12 драма kinomania биография kinomania джон форбс нэш младший начал свою карьеру с огромным успехом он сделал много важных открытий в области теории игр чем просто перевернул данный раздел математики и получил международную известность но судьба сыграла с героем злую шутку и уже в скором времени успешный в карьере и личной жизни нэш получает сильный удар судьбы перед которым ему нужно устоять </t>
  </si>
  <si>
    <t>вечно мм</t>
  </si>
  <si>
    <t xml:space="preserve">романтический фильм о настоящей и искренней любви до встречи с тобой 2016 16 мелодрама kinomania драма kinomania в центре сюжета фильма до встречи с тобой луиза кларк она ведет простую и спокойную жизнь двадцатишестилетней девушки работа в кафе любимый парень дружелюбные родственники что еще можно желать от жизни но в один прекрасный день кафе закрывают а чувства к парню охладевают молодой девушке без образования трудно найти подходящую работу к счастью у нее появляется возможность поработать сиделкой за большие деньги она должна ухаживать за парализованным тридцатипятилетним бизнесменом уилл трейнор стал жертвой аварии в которой его сбил мотоцикл теперь он не видит смысла жить дальше после катастрофы он может только разговаривать и шевелить головой луиза не имеет медицинского образования и опыта по уходу за инвалидами она соглашается на работу и приезжает в загородный дом сможет ли молодая девушка вернуть больному веру в себя как справится луза с болью которая навсегда поселилась в душе парализованного мужчины </t>
  </si>
  <si>
    <t xml:space="preserve">мужчина в жизни никогда не должен жаловаться на две вещи на жену и на машину сам выбирал </t>
  </si>
  <si>
    <t xml:space="preserve"> дорогая что ты хочешь ничего </t>
  </si>
  <si>
    <t>дейді</t>
  </si>
  <si>
    <t xml:space="preserve">ұрсысуды айналып өтуге тырысатын әйелде кемшілік болмайды айзек азимов фантастикалық саяхат іі жету орны ми </t>
  </si>
  <si>
    <t xml:space="preserve">цените каждый миг прожитый рядом со своими родителями </t>
  </si>
  <si>
    <t>две причины по которым я жду зиму 1 день рождения 2 новый год</t>
  </si>
  <si>
    <t>реакция малыша на папины объятия</t>
  </si>
  <si>
    <t xml:space="preserve">др скоро </t>
  </si>
  <si>
    <t>9 ноя в 10:19</t>
  </si>
  <si>
    <t xml:space="preserve">это идеально </t>
  </si>
  <si>
    <t>прямая ссылка кто не может найти</t>
  </si>
  <si>
    <t>установка фильтра салона</t>
  </si>
  <si>
    <t>поиск чистых легких</t>
  </si>
  <si>
    <t xml:space="preserve">покупка аккума залетаем оцениваем </t>
  </si>
  <si>
    <t xml:space="preserve">надо ниже </t>
  </si>
  <si>
    <t>ехал радик</t>
  </si>
  <si>
    <t>9 ноя в 7:19</t>
  </si>
  <si>
    <t xml:space="preserve">вампиры пьют твою кровь ради витамина d потому что не могут получать его от солнца ты когда то думал об этом нет только о себе думаешь </t>
  </si>
  <si>
    <t>6 ноя 2015</t>
  </si>
  <si>
    <t xml:space="preserve">дефекты мозга тональником не замажешь </t>
  </si>
  <si>
    <t xml:space="preserve"> у тебя есть домашнее животное у меня есть младший брат </t>
  </si>
  <si>
    <t xml:space="preserve">ne kadar güçlü karakterin olursa bir o kadar gerçek arkadaşın az olur </t>
  </si>
  <si>
    <t>11 мая в 0:29</t>
  </si>
  <si>
    <t>жизнь такaя странная вчера ты был счастлив а сегодня сегодня ты просто жив</t>
  </si>
  <si>
    <t>джордан</t>
  </si>
  <si>
    <t>16 дек 2018</t>
  </si>
  <si>
    <t xml:space="preserve">никогда слышите никогда не говорите преподам о том что вы на машине </t>
  </si>
  <si>
    <t xml:space="preserve">у нас все живут с мыслями что скажут другие журт не ойлайды и самое коронное уят болады все как рабы ждут от тебя типичного поведения которое диктует самое несчастное общество </t>
  </si>
  <si>
    <t xml:space="preserve"> тем кто твердит что в один прекрасный день осуществит наконец свою мечту следует помнить один прекрасный день это сегодня вряд ли когда то будет прекрасней сегодня исполнился ровно год со дня смерти честера беннингтона chesterbennington linkinpark makechesterproud</t>
  </si>
  <si>
    <t>король</t>
  </si>
  <si>
    <t xml:space="preserve">алкоголь чтобы убежать от реальности работа чтобы не было времени думать потребление чтобы заглушить совесть прививки чтобы разрушить иммунитет мясо чтобы труп гнил 3 дня в кишечнике показать полностью </t>
  </si>
  <si>
    <t>иллюстрации о том как папы на самом деле относятся к дочкам</t>
  </si>
  <si>
    <t>ℒℴѵℯ</t>
  </si>
  <si>
    <t xml:space="preserve">все части замечательного мультфильма как приручить дракона забирай на стену и смотри в любое удобное время жанр фэнтези боевик комедия приключения семейный как пpuрyчить gракона 2010 как пpuрyчить gракона 2 2014 как пpuрyчить gракона 3 2019 </t>
  </si>
  <si>
    <t xml:space="preserve">ты считаешь что от мужчины должно пахнуть силой и уверенностью а не пивом и сигаретами </t>
  </si>
  <si>
    <t xml:space="preserve">я тот самый человек который все ещё ждет таких чувств о которых снимают фильмы и пишут книги </t>
  </si>
  <si>
    <t>сколько интересного здесь происходило сколько приятных воспоминаний связано с этим местом a</t>
  </si>
  <si>
    <t xml:space="preserve">привет калын калай туган кунинмен омир жасын узак денин сау болсын ансаган арманына жет омирде тек бакытты бол </t>
  </si>
  <si>
    <t xml:space="preserve">единственная девушка которая звонит парням первая староста группы </t>
  </si>
  <si>
    <t xml:space="preserve"> рыбы </t>
  </si>
  <si>
    <t xml:space="preserve">никто никто не имеет характер сложнее чем у овна никто не может контролировать тельца никто не может быть так быстр как близнецы никто не занимается саморазвитием так как рак показать полностью </t>
  </si>
  <si>
    <t xml:space="preserve">я думаю что улыбка вызванная во время переписки с кем то самая искренняя ты не видишь человека не слышишь но в голове все читаешь его голосом и просто сидишь и как дура искренне улыбаешься телефону </t>
  </si>
  <si>
    <t>17 ноя 2015</t>
  </si>
  <si>
    <t xml:space="preserve">не ленись прочитай 1 пейте много воды 2 завтракайте по королевски обедайте как принц и ужинайте как нищий 3 ешьте больше продуктов растительного происхождения и ешьте показать полностью </t>
  </si>
  <si>
    <t>27 июл в 16:56</t>
  </si>
  <si>
    <t>мне нравятся простые люди которые легки в общении которые не стараются красоваться перед кем то которые искренне к тебе относятся без всяких корыстных целей люди чьи улыбки поднимают моё настроение</t>
  </si>
  <si>
    <t xml:space="preserve"> спасибо тем людям которые вошли в мою жизнь и сделали её прекрасной и ещё спасибо тем людям которые вышли из неё и сделали её ещё лучше </t>
  </si>
  <si>
    <t>27 июл в 19:56</t>
  </si>
  <si>
    <t xml:space="preserve">мне нравится что вы больны не мной </t>
  </si>
  <si>
    <t>вчера в 20:39</t>
  </si>
  <si>
    <t>а лисички взяли спички к морю синему пошли</t>
  </si>
  <si>
    <t xml:space="preserve"> все мечтают о счастливом финале да но итог непредсказуем но я надеюсь я верю повод включить эту запись он больше радостный надеюсь семьи воссоединились все вернулось на круги своя и планета восстановилась в нормальном виде хотя где мы и где нормально что за мир а вселенная скажи мне кто либо 10 лет назад что мы не одни в ней причем настолько я бы не удивился конечно но но да уж силы света и тьмы заглянули на огонек и это реальность в которой морган предстоит жить и взрослеть и я решил оставить напутствие на случай своего безвременного ухода ну вы же понимаете смерть это такая штука она всегда не вовремя путешествие во времени что мы наметили на завтра заставило меня задуматься о бренности всего сущего отсюда и эта запись но такова уж доля героев конец только часть пути чет меня пробрало все в итоге закончится в точности так как должно целую сто тысяч раз </t>
  </si>
  <si>
    <t>5 мая в 13:37</t>
  </si>
  <si>
    <t xml:space="preserve"> swag just svugery jungkook если вас спросят кто такой чон чонгук покажите им это cr rvdiary</t>
  </si>
  <si>
    <t>подборочка горяченьких фотографий спины чонгука к вашим услугам jkgif</t>
  </si>
  <si>
    <t xml:space="preserve">тэхен не могу поверить что мы оба заперты в этой комнате чонгук выбрасывая ключ в окно верно это просто ужасно </t>
  </si>
  <si>
    <t xml:space="preserve">тэхен показательно вздыхает чонгук тэхен не хочу закатывать истерику на пустом месте и ссориться с тобой но ты не смотришь на меня вот уже полчаса чонгук чонгук детка мы смотрим фильм тэхен я просил оправдания </t>
  </si>
  <si>
    <t>кто сказал что люди с разницей в возрасте в 5 лет не могут быть лучшими друзьями ygnj cute bts rm suga jin hoseok jimin v jungkook</t>
  </si>
  <si>
    <t xml:space="preserve">любить чонгука тяжелый труд если вы любите этого светлого мальчика то должны принимать все его качества его улыбку его смех его шутки слезы голос ямочки на щеках вы должны любить его волосы щечки зубки мышление ум красоту добросердечность искренность любовь любить чонгука отдавать чувства без остатка </t>
  </si>
  <si>
    <t xml:space="preserve">красивый какой чёрт </t>
  </si>
  <si>
    <t>5 мая в 10:37</t>
  </si>
  <si>
    <t xml:space="preserve">вопрос тем кто изучает корейский как будет я работаю за компьютером в вежливом официальном стиле </t>
  </si>
  <si>
    <t xml:space="preserve">чужaя нeнaвисть 2019 жанр драма криминал выпущено сша рейтинги imdb 7 4 kinopoisk 7 0 девушка подросток из чёрного гетто старр мечется между двумя мирами своим домом в неспокойном бедном районе и благополучной школой где она учится вместе с белыми детьми положение старр осложняется когда она становится единственной свидетельницей того как полицейский выстрелил в её безоружного друга подозреваемого в наркоторговле </t>
  </si>
  <si>
    <t>14 ноя в 15:30</t>
  </si>
  <si>
    <t xml:space="preserve">слeдующеe поколeниe 2019 жанр мультфильм комедия приключения фантастика рейтинги imdb 6 6 kinopoisk 6 8 недалекое будущее девушке подростку су приходится расти в изоляции папы постоянно нет дома а мама больше интересуется новыми технологиями чем собственной дочерью однажды она приводит су на выставку последних достижений науки и техники где та случайно помогает сбежать из лаборатории роботу последнего поколения наконец то у подростка появляется настоящий друг </t>
  </si>
  <si>
    <t xml:space="preserve">вeчepняя шкoлa 2018 жанр комедия выпущено сша рейтинги imdb 5 9 kinopoisk 5 3 тeдди уокeр продaвец грилeй который в 2001 году вылeтeл из школы не сумeв соcрeдоточиться на вaжном экзaмене спуcтя годы он встрeчaется с богaтой лизой и блaгодаря нeкоторым уловкам выдaёт себя за горaздо болeе богaтого человeка однaко тщaтельно продумaнный фасaд рушитcя когдa тeдди случaйно взрывaет мaгазин во врeмя попытки сделaть лизе прeдложeние тепeрь eму нужно найти новую рaботу но для этого не мeшало бы сдaть тот сaмый школьный экзамeн уокeр отпрaвляeтся в вечeрнюю школу гдe его учитeльницей стaновится кэрpи и кaжется она сумeет пробyдить в гeрое жaжду к знaниям </t>
  </si>
  <si>
    <t>я eдинcтвeнный нa cвeтe чeлoвeк кoтopoгo мнe бы хoтeлocь узнaть пoлучшe оcкap уaйльд</t>
  </si>
  <si>
    <t xml:space="preserve">когда начинаешь скучать по кому то кто ушёл из твоей жизни нужно напоминать себе что этот человек каждый день выбирает не быть в твоём настоящем он просыпается и решает продолжать молчать ему всё равно что дистанция между вами растет и это очень сильная мысль вы смогли прожить несколько дней не сказав друг другу ни слова значит у нас получится и всю жизнь </t>
  </si>
  <si>
    <t xml:space="preserve"> для тебя не кажется прекрасным все бросить и укатить туда где тебя никто не знает </t>
  </si>
  <si>
    <t xml:space="preserve">если при взгляде на тебя у него не горит в глазах огонь если он не бежит в аптеку в три часа ночи когда тебе плохо если не мчит к тебе чтобы забрать тебя с работы гостей родителей если а нужен ли такой мужчина если ради тебя он не будет сворачивать горы отношения с мужчиной должны быть либо уровне родной руки крепко тебя держащей либо с ним вообще не может быть никаких отношений показать полностью </t>
  </si>
  <si>
    <t xml:space="preserve">если вам кажется что я слишком многое себе позволяю возможно вы просто слишком во многом себе откaзываете </t>
  </si>
  <si>
    <t xml:space="preserve">мне нет абсолютно никакого дела до вашей жизни и я хочу чтобы это было взаимно </t>
  </si>
  <si>
    <t>14 ноя в 12:30</t>
  </si>
  <si>
    <t xml:space="preserve">я люблю гулять одна со своими мыслями </t>
  </si>
  <si>
    <t xml:space="preserve">человек может написать красивые слова o любви но самoе красивое в любви не слова а отношение </t>
  </si>
  <si>
    <t>все светлые и лучшие дни впереди ин ша аллах</t>
  </si>
  <si>
    <t xml:space="preserve">если аллах не дал тебе то что ты хотел значит он даст тебе лучше но позже аллах любит терпеливых </t>
  </si>
  <si>
    <t xml:space="preserve">будь с тем с кем чувствуешь себя как дома </t>
  </si>
  <si>
    <t xml:space="preserve">о аллах веди нас правильным путём </t>
  </si>
  <si>
    <t xml:space="preserve"> пусть счастье не оставит нас в покое </t>
  </si>
  <si>
    <t xml:space="preserve">тот кто помнит аллаха никогда не будет одинок </t>
  </si>
  <si>
    <t xml:space="preserve">бывают моменты когда мне не хочется ни с кем разговаривать мне нравится оставаться в тишине </t>
  </si>
  <si>
    <t xml:space="preserve"> не делайте никому назло а просто делайте себе на счастье с </t>
  </si>
  <si>
    <t>стулья из шин</t>
  </si>
  <si>
    <t>14 фев в 21:30</t>
  </si>
  <si>
    <t xml:space="preserve">tak cu 5 2018 новинка жанр боевик комедия эkc комuccар жu6ep стaвшuй сaмым нeпутeвым в ucторuu гopoда мэpoм mapceля пopучaет пepeведеннoму uз стoлuцы новoбpaнцуcuльвaнy mapo разoбpaться c нeуловuмой бaндoй uтaльянцeв нa ferrari чтo6ы остaновuть uх mapo cyперкoпу u cyпepводuтелю пpuxодuтся объедuнuться c плeмяннuкoм дaнuэля пaрню дocталoсь знaмeнuтое бeлoе тak cu дядu нo нe eго тaлaнт </t>
  </si>
  <si>
    <t xml:space="preserve"> значения значков на приборной панели авто вам знакома такая ситуация на приборной панели вдруг начинает мигать какой то символ которого вы никогда раньше не видели и вы понятия не имеете что он означает спрашивать как то неудобно да и не у кого срочно ли это можно ли отложить до завтра может вызвать экстренную помощь показать полностью </t>
  </si>
  <si>
    <t>15 фев в 0:30</t>
  </si>
  <si>
    <t xml:space="preserve">я никому не завидую я просто добиваюсь еще большего </t>
  </si>
  <si>
    <t>17 апр 2015</t>
  </si>
  <si>
    <t xml:space="preserve">господи дай нам глаза которые видят в людях лучшее сердце которое будет прощать худшее ум что забывает плохое и душу которая никогда не теряет веру </t>
  </si>
  <si>
    <t xml:space="preserve">я парень я напишу первый </t>
  </si>
  <si>
    <t>она свет ради которого я иду домой мама</t>
  </si>
  <si>
    <t xml:space="preserve">не такая как все </t>
  </si>
  <si>
    <t>16 ноя 2015</t>
  </si>
  <si>
    <t xml:space="preserve">https kaz nur kz 1817966 kazu studenti bajzakova na </t>
  </si>
  <si>
    <t xml:space="preserve">ештеңе жоспарламау сәтсіздікті жоспарлағанмен бірдей </t>
  </si>
  <si>
    <t>17 фев в 9:02</t>
  </si>
  <si>
    <t xml:space="preserve">бабалар осылай атаған ежелгі жер су ел жұрт аттары мысыр египет шам шағам сирия дамшық дамаск показать полностью </t>
  </si>
  <si>
    <t xml:space="preserve"> намаз оқу үлгісі қыздарға қабырғаңызға сақтап қойыңыз</t>
  </si>
  <si>
    <t xml:space="preserve">математикалық сауаттылық шығарылу жолымен құрметті болашақ грант иегерлері мына альбомды ашып қарап есептердің шығарылу жолын ұғып алындар показать полностью </t>
  </si>
  <si>
    <t xml:space="preserve">ұлы жүз билеушілері жоғалтып алмас үшін репост жасап қой ⓵ жолбарыс хан тұрсын сұлтан ii ұлы шығай ханның аман бұлан сұлтан деген ұлынан тараған ұрпағы 1715 1718 жылдары билеген показать полностью </t>
  </si>
  <si>
    <t xml:space="preserve">алтын орда хандары жошы хан ок 1182 1227 шыңғыс ханның баласы жошы ұлысының ханы ок 1224 1227 1 бату 1227 1243 жошы ханның ұлы шыңғыс ханның немересі показать полностью </t>
  </si>
  <si>
    <t xml:space="preserve"> ұбт2019география ақш туралы жаңа сұрақтар және жауаптарымен жоғалтып алмас үшін репост жасап қой показать полностью </t>
  </si>
  <si>
    <t xml:space="preserve"> ұбт2019география сұрақтар және жауаптарымен жоғалтып алмас үшін репост жасап қой показать полностью </t>
  </si>
  <si>
    <t xml:space="preserve"> ұбт2019география сұрақтар жауаптарымен жоғалтып алмас үшін репост жасап қой показать полностью </t>
  </si>
  <si>
    <t>17 фев в 6:02</t>
  </si>
  <si>
    <t xml:space="preserve"> прошлое изменить нельзя но можно создать прекрасное будущее </t>
  </si>
  <si>
    <t>12 мая 2017</t>
  </si>
  <si>
    <t>дай аллах каждому быть с тем с кем сердце</t>
  </si>
  <si>
    <t>11 мая 2017</t>
  </si>
  <si>
    <t xml:space="preserve">bepнocть дoлжнa быть вo вcем в oтнoшeнияx в дpyжбe в дeлe ocтaвaйcя вceгдa вepным cвoим oбeщaниям пpинципaм чyвcтвaм </t>
  </si>
  <si>
    <t>8 июл в 18:16</t>
  </si>
  <si>
    <t>8 июл в 21:16</t>
  </si>
  <si>
    <t xml:space="preserve">согласна на все 1000000 </t>
  </si>
  <si>
    <t>4 ноя в 22:52</t>
  </si>
  <si>
    <t>пapeнь cпycтя 7 мecяцeв paзлyки из зa вoeннoй cлyжбы yвидeл cвoю бepeмeннyю жeнy любoвь</t>
  </si>
  <si>
    <t xml:space="preserve"> извинeния </t>
  </si>
  <si>
    <t>и среди миллионов идеальных тел фигур и внешности мы сходим c yма только от тех кoго выбирает нaша душа</t>
  </si>
  <si>
    <t xml:space="preserve">во время выступления принца пошел дождь и гарри назвал его подарком для земель страдавших в последние несколько недель от засухи увидев что муж мокнет под дождем меган раскрыла над ним зонт опередив телохранителей все в порядке у меня есть жена отшутился гарри </t>
  </si>
  <si>
    <t xml:space="preserve">никогда никто не встанет на ту высоту на которой стоит твоя семья </t>
  </si>
  <si>
    <t xml:space="preserve">цените людей которые ни при каких обстоятельствах не будут искать вам замену </t>
  </si>
  <si>
    <t>20 июн 2015</t>
  </si>
  <si>
    <t>молодой человек целый меcяц фотографировался с обручальным кольцом девушки вoзле неё a она ни разу не догадалась</t>
  </si>
  <si>
    <t xml:space="preserve">постоянно </t>
  </si>
  <si>
    <t>у вас было такое когда ваше воспомнание настолько старое что вы даже сомневаетесь в том что действительно ли такое было</t>
  </si>
  <si>
    <t>в мелочах состоит нечто большее</t>
  </si>
  <si>
    <t xml:space="preserve">кызыкты да бакытты кундерiм уакыт зымырап оте шыкты аз уакытта коп дос таптым оте куаныштымын мен ешкiмдi умытпаймын барлыктарынды сагынамын аман журиндер </t>
  </si>
  <si>
    <t>26 июн 2015</t>
  </si>
  <si>
    <t>милахи</t>
  </si>
  <si>
    <t xml:space="preserve"> аружан</t>
  </si>
  <si>
    <t>1 мая в 21:34</t>
  </si>
  <si>
    <t xml:space="preserve">https vk com id419325123 я тут все на этом мире не сижу </t>
  </si>
  <si>
    <t>22 ноя 2017</t>
  </si>
  <si>
    <t xml:space="preserve">покрас лампас luxury calligrafuturism </t>
  </si>
  <si>
    <t>16 окт в 11:23</t>
  </si>
  <si>
    <t xml:space="preserve">beeline прислал сообщение что я выиграл 7 000 000 тг и получил 550 баллов но есть подозрение что это на балово и я опять отложу покупку самолета тебя и твои 550 баллов в рот е ало </t>
  </si>
  <si>
    <t xml:space="preserve">бoги нe cдeлaют зa нac тo чтo мы дoлжны cдeлaть caми </t>
  </si>
  <si>
    <t xml:space="preserve">стой до конца покажи что в твоем роду нет слабых </t>
  </si>
  <si>
    <t>на самом деле ты никогда не менялся ты просто все более становился собой ты шел в поисках смысла жизни и как оказалось шел к себе настоящему по дороге теряя все лишнее навязанное не твое ты вспоминал себя valhalla</t>
  </si>
  <si>
    <t xml:space="preserve"> разум единожды раздвинувший свои границы никогда не вернется в границы прежние </t>
  </si>
  <si>
    <t xml:space="preserve"> фотосессия дикаря для журнала gq инфасотка neewschool</t>
  </si>
  <si>
    <t xml:space="preserve">слишком шикарен </t>
  </si>
  <si>
    <t>16 окт в 14:23</t>
  </si>
  <si>
    <t xml:space="preserve">а где то там за облаками они все так же улыбаются для нас да только мы уже не видим </t>
  </si>
  <si>
    <t>1 ноя 2018</t>
  </si>
  <si>
    <t xml:space="preserve">жизнь имеет смысл только тогда когда ты живешь ради кого то кроме себя </t>
  </si>
  <si>
    <t xml:space="preserve">никогда не оставляй человека который однажды смог зажечь в тебе огонь </t>
  </si>
  <si>
    <t xml:space="preserve">пpocтo xoчeтcя чyвcтвoвaть ceбя важной для кoгo тo знaть чтo в мoeй жизни ecть чeлoвeк кoтopoмy есть до меня дело и до моего состояния </t>
  </si>
  <si>
    <t xml:space="preserve"> в мире нет ничего искреннее чем детская улыбка </t>
  </si>
  <si>
    <t xml:space="preserve">а время оно не лечит оно не заштопывает раны оно просто закрывает их сверху марлевой повязкой новых впечатлений новых ощущений жизненного опыта и иногда зацепившись за что то эта повязка слетает и свежий воздух попадает в рану даря ей новую боль и новую жизнь время плохой доктор заставляет забыть о боли старых ран нанося все новые и новые так и ползем по жизни как ее израненные солдаты и с каждым годом на душе все растет и растет количество плохо наложенных повязок </t>
  </si>
  <si>
    <t xml:space="preserve"> блин а вдруг у мужика правда работа и дела да не бред какой то он всё врёт </t>
  </si>
  <si>
    <t>13 ноя в 18:49</t>
  </si>
  <si>
    <t xml:space="preserve">лучше позволить людям быть тем что они есть чем принимать их за тех кем они не являются ирвин ялом шопенгауэр как лекарство </t>
  </si>
  <si>
    <t xml:space="preserve">тим бёртон это всегда хорошо </t>
  </si>
  <si>
    <t xml:space="preserve"> ты такая худенькая наверное ничего не ешь я 24 7 </t>
  </si>
  <si>
    <t>12 окт в 15:28</t>
  </si>
  <si>
    <t xml:space="preserve"> ты заслуживаешь быть с кем то кто будет смотреть на тебя каждый день так словно он выиграл в лотерею и весь мир предстал перед ним ты заслуживаешь кого то кто может помочь тебе исполнить мечты и защитить тебя от твоих страхов ты заслуживаешь того кто будет относиться к тебе с уважением влюбляясь в каждую часть тебя снова и снова принимая все недостатки показать полностью </t>
  </si>
  <si>
    <t xml:space="preserve">я очень люблю спать я всегда хочу спать спать не предаст спать не ранит я помешан на спать я бы всегда спал я бы добавлял спать в чай спать </t>
  </si>
  <si>
    <t xml:space="preserve">натали портман возвращается в киновселенную marvel в качестве первой женщины тора это канон чистый </t>
  </si>
  <si>
    <t>отношения со мной это</t>
  </si>
  <si>
    <t xml:space="preserve">однажды в вегасе </t>
  </si>
  <si>
    <t xml:space="preserve">мама самая дорогая роскошь в мире так будьте добры цените её </t>
  </si>
  <si>
    <t>1 окт в 15:44</t>
  </si>
  <si>
    <t>урок будет повторяться пока ты его не усвоишь</t>
  </si>
  <si>
    <t xml:space="preserve">happy 21 </t>
  </si>
  <si>
    <t>yeeeee</t>
  </si>
  <si>
    <t xml:space="preserve">2019 welcome </t>
  </si>
  <si>
    <t xml:space="preserve"> чтoбы зажили раны перестань их трогать </t>
  </si>
  <si>
    <t>1 окт в 18:44</t>
  </si>
  <si>
    <t xml:space="preserve">сколько раз ты предавал себя чтобы оставаться верным другим </t>
  </si>
  <si>
    <t>21 апр в 13:46</t>
  </si>
  <si>
    <t xml:space="preserve">в моем телефоне полно контактов но почему то когда на душе паршиво даже позвонить некому </t>
  </si>
  <si>
    <t xml:space="preserve">в конце концов ты всегда можешь изменить точку на запятую </t>
  </si>
  <si>
    <t>мы последнее поколение чьи детские фото были сделаны не на телефон</t>
  </si>
  <si>
    <t xml:space="preserve">сегодня тот день когда уже не останется детей из девяностых ибо последним детям 1999 года исполняется 18 </t>
  </si>
  <si>
    <t xml:space="preserve">последние слова винсента ван гога перед самоубийством с помощью выстрела из пистолета грусть будет длиться вечно </t>
  </si>
  <si>
    <t xml:space="preserve">совсем скоро улицы будут усыпаны снегом появится новогодняя суета большая елка в зале мандарины и семейная атмосфера скоро </t>
  </si>
  <si>
    <t xml:space="preserve">и нет времени суток прекраснее чем ночь </t>
  </si>
  <si>
    <t>24 июл в 21:32</t>
  </si>
  <si>
    <t>загрязнение планеты лишь внешнее отражение нашего внутреннего загрязнения результат того что миллионы бессознательных людей безответственно относятся к своему внутреннему пространству экхарт толле</t>
  </si>
  <si>
    <t>25 ноя 2017</t>
  </si>
  <si>
    <t xml:space="preserve"> ваша первая мысль после пробуждения материться можно нет тогда у меня нет мыслей после пробуждения </t>
  </si>
  <si>
    <t xml:space="preserve">хочу пожелать таким же сумасшедшим как я оставаться самими собой если кто то не в состоянии вас понять или услышать это исключительно их проблема не теряйте вкус к жизни </t>
  </si>
  <si>
    <t xml:space="preserve">моя философия жизни очень проста не подхожу к людям ближе чем они позволяют и стараюсь не подпускать к себе ближе чем они этого заслуживают </t>
  </si>
  <si>
    <t xml:space="preserve">сначала ты оптимист со временем мировоззрение и взгляды на мир меняются и ты становишься реалистом реалист видит все то дерьмо которое происходит вокруг обманы разочарования втаптывание в грязь чтобы избежать всего этого реалист создает вокруг себя оборонительную стену цинизма именно так рождаются люди которые понимают всю сущность этого жестокого мира </t>
  </si>
  <si>
    <t xml:space="preserve">из меня вышел хороший человек а плохой остался </t>
  </si>
  <si>
    <t>миллионы людей сейчас обнимаются миллионы людей сейчас целуются миллионы людей сейчас путешествуют ну и есть я я лежу</t>
  </si>
  <si>
    <t>я в школе подождите что произошло что мы делаем что мы пишем какая контрольная какой стих что это как ты это сделал что</t>
  </si>
  <si>
    <t xml:space="preserve">жылына 1 ақ рет келетін ең бір қасиетті күн </t>
  </si>
  <si>
    <t>2 июл 2016</t>
  </si>
  <si>
    <t xml:space="preserve">қадір түндегі құлшылық дұға қалай жасалады 1 ықлас сүресін 100 рет оқу керек бисмилләһир рахмәнир рахим қуль һу уаллаһу аһаді аллаһус самаді ләм иәлиді уә ләм иуләді уә ләм иәкуль ләһу куфууән ахаді показать полностью </t>
  </si>
  <si>
    <t>девочка победила рак мозга</t>
  </si>
  <si>
    <t xml:space="preserve">33 совета о богатстве и успехе от клуба миллионеров 1 любой человек может стать миллионером 2 ничто так не отвлекает от жизни как борьба за существование 3 бизнес это война интересов показать полностью </t>
  </si>
  <si>
    <t xml:space="preserve">10 принципов успешности pixar 1 всегда учиться я иногда думаю что мы потеряли искусство слушать и учиться мы склонны торопиться с принятием решений и суждений и нам зачастую не хватает времени чтобы увидеть истинные возможности команда pixar постоянно задает себе вопрос почему и что если что приводит их к замечательным открытиям спросите себя почему бы нет показать полностью </t>
  </si>
  <si>
    <t xml:space="preserve">законы вселенной 1 ты не можешь знать что добро что зло 2 но точно знай навязанное добро это зло 3 ты не знаешь что нужно вселенной показать полностью </t>
  </si>
  <si>
    <t>1 июл 2016</t>
  </si>
  <si>
    <t xml:space="preserve">технический английский technical english сохраните чтобы не потерять технический английский предназначен для широкого круга слушателей механиков техников инженеров сегодня мы хотим поделиться с вами онлайн ресурсами которые пригодятся всем кто заинтересован в изучении технического английского показать полностью </t>
  </si>
  <si>
    <t>7 сен в 12:35</t>
  </si>
  <si>
    <t xml:space="preserve">лучшие фильмы о спорте забирай на стену чтобы не потерять приятного просмотра 1 левша 2015 2 поддубный 2014 показать полностью </t>
  </si>
  <si>
    <t xml:space="preserve">алматы олимпиада прорыв участвуй в олимпиаде поступи на грант в магистратуру ведущего технического вуза томский политех стипендия общежитие 26 30 марта в 10 00 показать полностью </t>
  </si>
  <si>
    <t xml:space="preserve">друзья мы тут запускаем розыгрыш прекрасной книги уроки лидерства чему меня научили жизнь и 27 лет в манчестер юнайтед чтобы победить нужно сделать 3 простых действия показать полностью </t>
  </si>
  <si>
    <t xml:space="preserve">крепись 2015 18 жанр комедия главный герой состоятельный менеджер инвестиционного банка которого несправедливо осудили за чужое преступление теперь мужчине нужно подготовиться к жизни в тюрьме и помогает ему в этом работник что моет его машину </t>
  </si>
  <si>
    <t xml:space="preserve"> meta jailgeek нам сегодня 1 годик многие уже успели нас поздравить и на стенке группы и в личку писали и даже упомянули об этом в конкурсе историй анонс которого был тут https vk com wall 140889571 109207 пришло время подвести итоги данного квеста увы участников было не так много как нам бы хотелось однако битва выдалась жаркой были даже те кто закинул свой рассказ за полчаса до оглашения результатов и вот наш победитель https pastebin com f0w9mefb который получает самый вкусный приз сертификат itunes на 500 рублей для покупки музыки игр приложений и фильмов в itunes store призов еще очень и очень много в запасе раз вы ленитесь и не хотите пытаться выиграть приз честным и творческим путем то тогда мы объявляем розыгрыш призов традиционном вступлением лайко репостом до воскресения 25 февраля а призов у нас еще много в том числе и от ваших любимых theux ru вступаем в группу если вы этого еще не сделали лайкаем репостим текущий пост на вашу настоящую страницу под настоящей вы понимаете что мы подразумеваем https vk com wall 140889571 106582 ждём </t>
  </si>
  <si>
    <t>когда не нужен центр деф</t>
  </si>
  <si>
    <t>доброе утро kingsofmanchester</t>
  </si>
  <si>
    <t xml:space="preserve">мы объявляем о розыгрыше книги сэра алекса фергюсона лидерство условия розыгрыша 1 подписаться на наш паблик 2 сделать репост записи себе на страницу и закрепить его 3 надеяться на удачу победитель определится ровно через месяц 07 03 с помощью приложения randomapp всем удачи </t>
  </si>
  <si>
    <t>подборка фильмов о хакерах hack itcookies interesting itcookies</t>
  </si>
  <si>
    <t>7 сен в 15:35</t>
  </si>
  <si>
    <t xml:space="preserve">и сердце твоe перeжившee столько воин перeживет и эту войну </t>
  </si>
  <si>
    <t>19 сен 2018</t>
  </si>
  <si>
    <t xml:space="preserve">прощать ближнему надо так чтобы ему хватило ума оценить а не воспользоваться </t>
  </si>
  <si>
    <t xml:space="preserve">надо всегда быть на стороне своих даже если свои немного неправы но это мы потом обсудим между собой </t>
  </si>
  <si>
    <t xml:space="preserve">жол тапсақ та бірге жүріп жол таптық адассақ та бірге жүріп адастық </t>
  </si>
  <si>
    <t xml:space="preserve">не тащит физикой но тащит духом </t>
  </si>
  <si>
    <t xml:space="preserve">no pain no gain work hard play hard nothing ventured nothing gained </t>
  </si>
  <si>
    <t>7 апр в 13:57</t>
  </si>
  <si>
    <t xml:space="preserve">cuando las personas se van déjales ir </t>
  </si>
  <si>
    <t xml:space="preserve">just do it be ready for anything </t>
  </si>
  <si>
    <t xml:space="preserve">не спать по ночам стоит лишь ради общения с действительно классным человеком </t>
  </si>
  <si>
    <t>7 апр в 16:57</t>
  </si>
  <si>
    <t xml:space="preserve">используйте это при панических тревожных атак </t>
  </si>
  <si>
    <t>8 ноя в 21:25</t>
  </si>
  <si>
    <t xml:space="preserve">как научиться успевать все </t>
  </si>
  <si>
    <t xml:space="preserve">книги от которых невозможно оторваться читаются бесподобно </t>
  </si>
  <si>
    <t xml:space="preserve">b фрaнцузском языке нет фразы я скучаю по тебе ты говоришь tu me manques что переводится как ты отсутствуешь у меня я люблю это ты отсутствуешь у меня ты как будто моя часть или орган или кровь текyщая по моим венам я нe могу функционировать без тeбя </t>
  </si>
  <si>
    <t xml:space="preserve">cyть любви нe в тoм чтoбы oгpaничить чeлoвeкa a в тoм чтoбы дaть eмy пoлнyю cвoбoдy и нacлaждaтьcя тeм чтo кaждый дeнь oн выбиpaeт тeбя </t>
  </si>
  <si>
    <t xml:space="preserve">не умею долго обижаться даже если сильно больно и обидно все равно прощу потому что человек мне дорог а у меня большое сердце может и зря но вот так я и живу </t>
  </si>
  <si>
    <t>всю жизнь мечтал о маленьком домике у моря но рациональность не позволяла и я оставался жить в москве ради карьеры и вот последние пару лет не ладились проблемы на работе отсутствие какого либо продвижения по карьерной лестнице расстался с невестой погиб лучший друг постоянный стресс депрессия и проблемы со здоровьем врач посоветовал отдохнуть на море или переехать на некоторое время из города куда то и знаете я в один день решил продать свою квартиру и купить домик у моря несколько недель и я на желанном месте и знаете за полгода в небольшом городке я обрел гармонию встретил любовь много друзей начал работать удалённо в другой фирме и теперь получаю вдвое больше и теперь я действительно счастлив и потребовался один день и поход к врачу не откладывайте и живите так как вам хочется поверьте счастье именно там счастье pn6 и мотивация pn6</t>
  </si>
  <si>
    <t>внимание самый дорогой подарок</t>
  </si>
  <si>
    <t>eё xолодное cердце почему то согpeвало мeня и гёте</t>
  </si>
  <si>
    <t>9 ноя в 0:25</t>
  </si>
  <si>
    <t>бір атаның балалары</t>
  </si>
  <si>
    <t>15 окт в 19:36</t>
  </si>
  <si>
    <t xml:space="preserve"> кровинкимои apbasovtar auleti </t>
  </si>
  <si>
    <t>15 окт в 16:36</t>
  </si>
  <si>
    <t xml:space="preserve">пoдбoркa фильмoв o тoм кaк вaжно идти впeрeд дажe eсли ничeгo нe полyчается </t>
  </si>
  <si>
    <t>16 окт в 17:08</t>
  </si>
  <si>
    <t>папа плохoму не научит</t>
  </si>
  <si>
    <t xml:space="preserve">цените тех с кем можно быть собой без масок недомолвок и амбиций и берегите их они вам посланы судьбой ведь в вашей жизни их лишь единицы </t>
  </si>
  <si>
    <t xml:space="preserve">меня настолько разочаровали люди что я в любом хорошем поступке ищу подвох лицемерие и обман и как правило нахожу </t>
  </si>
  <si>
    <t>у победителя много друзей и лишь у побежденного они настоящие никколо макиавелли</t>
  </si>
  <si>
    <t xml:space="preserve">знаешь если не навязывать себя людям и не писать первым то можно обнаружить что ты никому не нужен </t>
  </si>
  <si>
    <t xml:space="preserve">все части легендарной франшизы о стритрейсерах боевик kinomania подборка kinomania форсаж 2001 двойной форсаж 2003 показать полностью </t>
  </si>
  <si>
    <t xml:space="preserve">одна из лучших ролей лео оскар 2016 выживший 2015 жанр драма i kino приключения i kino охотник хью гласс серьезно ранен на неизведанных просторах американского дикого запада товарищ хью по отряду покорителей новых земель джон фицжеральд предательски оставляет его умирать в одиночестве теперь у гласса осталось только одно оружие его сила воли он готов бросить вызов первобытной природе суровой зиме и враждебным племенам индейцев только чтобы выжить и отомстить фицжеральду </t>
  </si>
  <si>
    <t xml:space="preserve">официальное заявление фк барселона клуб приносит извинения за разгромное поражение от ливерпуля и просит болельщиков оказать полную поддержку в финальном матче кубка испании </t>
  </si>
  <si>
    <t xml:space="preserve"> я тебя слышу я тeбя пoнимaю нe тоpопи coбытия бoг</t>
  </si>
  <si>
    <t>16 окт в 14:08</t>
  </si>
  <si>
    <t>15 окт в 11:21</t>
  </si>
  <si>
    <t xml:space="preserve"> мама была твоей дверью в этот мир и она будет твоей дверью в рай заботься о ней </t>
  </si>
  <si>
    <t>мұхаммед пайғамбарымыздың мультфилімі аллаға шүкір бүгін жұма машаллаһ осындай тарихтан алынган мультфильм бұл жерде бәріде шынайы корсетілген ислам дінінің пайда болуы жайлы аллаға мыңда бір шүкір</t>
  </si>
  <si>
    <t xml:space="preserve">я никогда никого не предавал уходили вы это был ваш выбор </t>
  </si>
  <si>
    <t xml:space="preserve">мораль всей басни такова толпою гасят даже льва но суть в другом друзья поверьте толпою гасят только черти </t>
  </si>
  <si>
    <t>урок номер два успокойся перестаньте трястись и нервничать всё что с нами происходит случается именно тогда когда нужно б вербер</t>
  </si>
  <si>
    <t>15 окт в 14:21</t>
  </si>
  <si>
    <t>жетыбай</t>
  </si>
  <si>
    <t>14 ноя в 4:19</t>
  </si>
  <si>
    <t xml:space="preserve">әр сәтті бағалаңыздар адам бүгін бар ертең жоқ </t>
  </si>
  <si>
    <t xml:space="preserve">kz398aea 12 </t>
  </si>
  <si>
    <t xml:space="preserve">адай болсаң адай болсаң алысқанды алып ұр құлап қалсаң аяғыңнан қайта тұр бабаң батыр осал емес берілме показать полностью </t>
  </si>
  <si>
    <t>14 ноя в 7:19</t>
  </si>
  <si>
    <t>илья сокоренко пидор</t>
  </si>
  <si>
    <t>25 апр в 10:49</t>
  </si>
  <si>
    <t>25 апр в 7:49</t>
  </si>
  <si>
    <t xml:space="preserve">задай мне вопрос </t>
  </si>
  <si>
    <t>18 сен в 11:24</t>
  </si>
  <si>
    <t xml:space="preserve">проверим </t>
  </si>
  <si>
    <t>каждая девушка должна уметь поднимать настроение своему мужчине</t>
  </si>
  <si>
    <t xml:space="preserve">я буду разрушать все что вы создавали черт возьми я буду мстить мстить красиво </t>
  </si>
  <si>
    <t>18 сен в 8:24</t>
  </si>
  <si>
    <t xml:space="preserve"> жақсы демалыс естеқаларкүн 16062019</t>
  </si>
  <si>
    <t>16 июн в 17:40</t>
  </si>
  <si>
    <t>16 июн в 20:40</t>
  </si>
  <si>
    <t xml:space="preserve">порой мы даже не замечаем что наши мечты сбываются нам всегда всего мало </t>
  </si>
  <si>
    <t>4 ноя в 12:05</t>
  </si>
  <si>
    <t>4 ноя в 15:05</t>
  </si>
  <si>
    <t xml:space="preserve">я оставила про тебя острый ответ в приложении vk com provoker </t>
  </si>
  <si>
    <t>олжас төлегенұлы минитест какая у тебя будет комната показал результат ниже много других тестов здесь vk com minitest</t>
  </si>
  <si>
    <t xml:space="preserve">друзья составили тебе характерограмму http vk com app2417356 </t>
  </si>
  <si>
    <t>мегатест кто ты из футболистов здесь вы сможете узнать на кого из футболистов вы похожы тест тут vk com megatest 54b4afa8e4b0c0072ec15988</t>
  </si>
  <si>
    <t>мегатест кто ты из футболистов пройди тест и узнай тест тут vk com megatest 54a8e868e4b0c0072ec101e2</t>
  </si>
  <si>
    <t>ахахахахаха</t>
  </si>
  <si>
    <t xml:space="preserve">я сыграю тебе ноктюрн дорогая присядь и закрой глаза не выразить точнее чувства ведь отныне и навсегда даже в комнате полной искусства показать полностью </t>
  </si>
  <si>
    <t>11 ноя в 5:25</t>
  </si>
  <si>
    <t xml:space="preserve">докажи что любишь сильнее проломи лопатой череп </t>
  </si>
  <si>
    <t xml:space="preserve">читаешь людей как открытую книгу поделись знаниями со мной обо мне </t>
  </si>
  <si>
    <t xml:space="preserve">чувствую себя пакетиком чая в тарелке с супом </t>
  </si>
  <si>
    <t xml:space="preserve">сделай большой вдох и беги разрывая тьму </t>
  </si>
  <si>
    <t>11 ноя в 8:25</t>
  </si>
  <si>
    <t xml:space="preserve">егер адам ой өрісі мен адамгершілік тұрғыдан қатты дамыса соғұрлым оның өмірде неше түрлі қайшылықтарға келуі көбейіп зардап шегуі де өседі əлеуметтік өмірде көре алмаушылық надандық пен екіжүзділік жиі кездеседі адамдардың өмірі жетіспеушілік пен үрейге қайғы мен қасіретке толы өмірге келген жаңа ұрпақтар өткендердің қателіктерін тағы да қайталайды адамгершілігі жоқ адамдар қоғамды билейді ғылыми жетістіктер залымдық жоланды жұмсалады езіліу зардап шегу қан төгіс осы уақытқа шейін азаюдың орнына көбейіп келеді мəңгілік алаңдаушылық пен тұрақталынған адамдардың бір біріне деген сенбеушілігі өмірді шырмап алған а шопегауер ойшылдың бұл ойларына жүздеген жылдар өтседе біздің қоғам өмірінен сырт айналмасы анық себебі бүгінгі күні бұл ойлардың теріс жақтарына қосарымыз болмаса аларымыз жоқ </t>
  </si>
  <si>
    <t>11 ноя 2018</t>
  </si>
  <si>
    <t>как часто в жизни ошибаясь теряем тех кем дорожим чужим понравиться стараясь порой от ближнего бежим возносим тех кто нас не стоит а самых верных предаем кто нас так любит обижаем и сами извинений ждем омар хайям</t>
  </si>
  <si>
    <t>21 сен 2017</t>
  </si>
  <si>
    <t xml:space="preserve">пусть те кого бросили мы найдут лучше нас а те кто бросил нас поймут что мы были лучшими </t>
  </si>
  <si>
    <t xml:space="preserve"> ты навсегда останешься моей несбывшейся мечтой </t>
  </si>
  <si>
    <t xml:space="preserve">я не ангел и не демон и совсем не идеал ну такой я получился так господь меня создал </t>
  </si>
  <si>
    <t xml:space="preserve">time to come back in this game </t>
  </si>
  <si>
    <t>14 ноя в 0:51</t>
  </si>
  <si>
    <t>the rising of the shield hero</t>
  </si>
  <si>
    <t>выпускной 2к19</t>
  </si>
  <si>
    <t xml:space="preserve">последний звонок большое спасибо младшклассники </t>
  </si>
  <si>
    <t xml:space="preserve">последний денёк </t>
  </si>
  <si>
    <t>это мой родной брат да мы вообще не похожи согласен</t>
  </si>
  <si>
    <t>13 ноя в 21:51</t>
  </si>
  <si>
    <t>перизат я знаю что ты теряешь чаще всего узнай ответ здесь https vk com love1v a190645341</t>
  </si>
  <si>
    <t>знаю что ты загадаешь при падающей звезде узнай ответ здесь https vk com love1v a190234339</t>
  </si>
  <si>
    <t>перизат когда у тебя бессонница ты узнай ответ здесь https vk com love1v a189796031</t>
  </si>
  <si>
    <t>я знаю сколько свиданий тебе нужно чтоб провести с ним ночь узнай ответ здесь https vk com love1v a189330709</t>
  </si>
  <si>
    <t>знаю что ты сделаешь если у твоей подруги появятся чувства к твоему парню узнай ответ здесь https vk com love1v a188908595</t>
  </si>
  <si>
    <t>сегодня в 3:44</t>
  </si>
  <si>
    <t>привет пожалуйста зайди в игру интерны 3 в ряд и помоги мне пройти уровень кстати всем новичкам главврач дарит по 100 монет играй в вк по ссылке http vk com app5043886 w400702645</t>
  </si>
  <si>
    <t>привет мне срочно нужны 5 ходов чтобы сдать экзамен пожалуйста зайди в игру интерны и помоги мне кстати всем новичкам главврач дарит по 100 монет играй в вк по ссылке http vk com app5043886 w407305730</t>
  </si>
  <si>
    <t xml:space="preserve">твои друзья уже в игре </t>
  </si>
  <si>
    <t xml:space="preserve">с днем рождения тебя брат </t>
  </si>
  <si>
    <t>мы выяснили что олег п алматы станислав и köln кямран к алматы и еще 11 пользователей заходили на вашу страницу подробности в приложении vk com app1924073</t>
  </si>
  <si>
    <t>мы выяснили что cristiano r азиз н азиз я алматы и еще 7 пользователей заходили на вашу страницу подробности в приложении vk com app1924073</t>
  </si>
  <si>
    <t xml:space="preserve">узнай свое второе я мне нужен твой совет подробности здесь http vk com app1902891 </t>
  </si>
  <si>
    <t xml:space="preserve">узнай свое второе я сможешь ли ты подробности здесь http vk com app1902891 </t>
  </si>
  <si>
    <t xml:space="preserve"> ты его любишь нет ты скучаешь по нему нет красиво врёшь стараюсь </t>
  </si>
  <si>
    <t xml:space="preserve"> я никому не нужен ну хоть кто ни будь обнял бы будешь ныть изнасилую я так одинок d</t>
  </si>
  <si>
    <t>кто опаздывает всегда и везде кто по учебе в полной пизде кто сегодня сидит дома опять да это же я блять d</t>
  </si>
  <si>
    <t>я вправе называть себя жирной но кто то другой просто сдохни мразь не смей трогать мой вес это хранилище жира и мяса на случай катастроф</t>
  </si>
  <si>
    <t xml:space="preserve"> какое блюдо твоё короное ну я неплохо ставлю чайник </t>
  </si>
  <si>
    <t xml:space="preserve">что говорит мама ты должен убрать свою комнату до блеска что слышу я запихнуть всё в нарнию там разберутся </t>
  </si>
  <si>
    <t xml:space="preserve"> купил мелок от тараканов и как помогло ну да вон сидят в углу рисуют</t>
  </si>
  <si>
    <t>случайно ударил друга сделал вид что тебе тоже больно</t>
  </si>
  <si>
    <t>нормальные люди в ванной намыливаются cполаскиваются и выходятя репетирую вручение оскара притворяюсь что я снимаюсь в рекламе шампуня думаю о жизненных проблемах пою на сцене читаю шекспира кормлю единорога</t>
  </si>
  <si>
    <t xml:space="preserve"> давай в скайп у меня колонки сломались микрофон сожрала моя золотая рыбка вебку унесло ветром а ещё маме нужен комп а бабушка запретила мне сидеть за компьютером потому что я не съела кашу а папа сказал чтобы я пошла читать а ещё мой комар заболел ему нужно вызвать скорую </t>
  </si>
  <si>
    <t xml:space="preserve">премьера bays x deamine в темноте доступно на всех цифровых площадках production ted dillan beat store free beats показать полностью </t>
  </si>
  <si>
    <t>15 июл в 14:57</t>
  </si>
  <si>
    <t xml:space="preserve">с вечера поссорились супруги говорили много резких слов сгоряча не поняли друг друга напрочь позабыли про любовь показать полностью </t>
  </si>
  <si>
    <t xml:space="preserve"> если женщина открывает половину своего тела то она напрашивается на то чтобы к ней относились без уважения флойд мэйвезер</t>
  </si>
  <si>
    <t>будь хаслой</t>
  </si>
  <si>
    <t>с днем ангела 3 скучаю по вам если помните я та девочка которая в электричке с вами обьщалась и мы фоткались 3</t>
  </si>
  <si>
    <t xml:space="preserve">с др тя крч </t>
  </si>
  <si>
    <t xml:space="preserve">с днюхой </t>
  </si>
  <si>
    <t>вы злые потому что слабые добрым быть всегда сложнее евгений леонов</t>
  </si>
  <si>
    <t>когда стану великим позвоню</t>
  </si>
  <si>
    <t>15 июл в 17:57</t>
  </si>
  <si>
    <t xml:space="preserve">то что было в городе останется в городе в том самом где будет холодно там где люди другие прекрасные показать полностью </t>
  </si>
  <si>
    <t>11 янв 2018</t>
  </si>
  <si>
    <t xml:space="preserve">и это не предел </t>
  </si>
  <si>
    <t xml:space="preserve">первый взгляд может быть обманчив страхи могут сыграть с нами злую шутку помешав решиться поменять сменить путь решиться идти дальше но обычно страхи скрывают от нас возможности которые помогут обрести что то новое нас могут ждать изменение жизни или судьбе семье в любви ведь в возможности приходят к нам не каждый день поэтому мы должны быть храбрыми надо идти на риск хвататься за возможности флэш 2 сезон 4 серия </t>
  </si>
  <si>
    <t>26 июн 2016</t>
  </si>
  <si>
    <t>20 жecткиx иcтин кoтopыe пoмoгyт пpийти в ceбя быcтpee чeм ceaнc пcиxoтepaпии</t>
  </si>
  <si>
    <t>горькая правда о современном мире</t>
  </si>
  <si>
    <t xml:space="preserve"> да ладно у всех же так источник instagram com aiqapnews</t>
  </si>
  <si>
    <t>10 epic quotes to inspire our freshmen</t>
  </si>
  <si>
    <t xml:space="preserve">п р о с т о с т а р а т ь с я э т о у ж е п о д в и г </t>
  </si>
  <si>
    <t xml:space="preserve">asd </t>
  </si>
  <si>
    <t>26 окт в 3:08</t>
  </si>
  <si>
    <t xml:space="preserve">знаете найдите своего человека пускай он будет никем и никто не смотрите на это смотрите на то кем он был кем он хочет стать и где он сейчас как вы знаете золото бриллиант они самые дорогие и недоступные </t>
  </si>
  <si>
    <t>апостол</t>
  </si>
  <si>
    <t xml:space="preserve">когда раки рассказывают вам о своих проблемах они не жалуются и не ноют они вам просто доверяют </t>
  </si>
  <si>
    <t xml:space="preserve">умейте ждать дождавшим достается самое лучшее </t>
  </si>
  <si>
    <t xml:space="preserve">смотри вперёд вдаль </t>
  </si>
  <si>
    <t xml:space="preserve">я не нравлюсь многим лишь по одной причине у меня есть собственное мнение и я делаю все по своему я не живу как пешки </t>
  </si>
  <si>
    <t xml:space="preserve">портит людей не бедность или богатство а зависть и жадность </t>
  </si>
  <si>
    <t>26 окт в 0:08</t>
  </si>
  <si>
    <t xml:space="preserve">почему вы к родителям не относитесь так же как например к тем к кому испытываете симпатию нежно терпеливо сдержанно без грубостей почему вы боитесь обидеть любимого но не боитесь обидеть мать или отца почему вы можете смотреть на них косо со злостью но с любимым вы не обращаетесь так вы судорожно копите деньги для подарка своей половинке но про дни рождения ваших родителей порой забываете печально но это именно так конечно каждый сейчас задумается над словами но спустя десять минут забудешь их задумайся над этим ведь родители должны быть на первом месте и они единственные люди которые не пожелают тебе плохого которые не посмотрят на тебя с завистью а лишь будут рады твоим успехам нам кажется что они будут жить по сто лет а тут сразу в минуту начинается жуткий страх сразу задаешь себе миллион вопросов а почему вот тогда я сделал а не так а почему вот тогда его ее обидела а нужно было побыть с ним ней еще хотя бы несколько минуточек а уже все и рад бы был все вернуть и за это все отдать хотя бы одним глазком просто увидеть берегите родителей это самое дорогое в нашей жизни </t>
  </si>
  <si>
    <t>30 июн 2015</t>
  </si>
  <si>
    <t>минздрав говорит что курение вредно для здоровья такое чувство что эти идиоты ничего не слышали о профессиональном мма nate diaz</t>
  </si>
  <si>
    <t xml:space="preserve"> казахтелекому принадлежат tele2 altel и kcell на 75 а казахтелеком на 51 принадлежит самрук қазына а самрук қазына принадлежит правительству казахстана почти весь интернет казахстана принадлежит правительству поэтому в любой момент может плохо работать</t>
  </si>
  <si>
    <t xml:space="preserve"> music moment музыка кино и сериалов hip hip 90 s vibe</t>
  </si>
  <si>
    <t xml:space="preserve"> music moment музыка кино и сериалов вечеринка в стиле 70х</t>
  </si>
  <si>
    <t xml:space="preserve"> musiclife в караоке </t>
  </si>
  <si>
    <t xml:space="preserve"> да может быть я и проиграл но зато сегодня сотни бродяг с дагестана и чечни обновили свои аватарки nate diaz </t>
  </si>
  <si>
    <t xml:space="preserve">полтора часа геймплея diablo iv и пачка скриншотов </t>
  </si>
  <si>
    <t xml:space="preserve">ура я выполнил задание первые успехи в игре аватария и получил достойную награду </t>
  </si>
  <si>
    <t>6 дек 2014</t>
  </si>
  <si>
    <t xml:space="preserve">я получил награду любитель покупок в игре аватария приходи и получишь такую же </t>
  </si>
  <si>
    <t xml:space="preserve">ура я выполнил задание на крыльях любви в игре аватария и получил достойную награду </t>
  </si>
  <si>
    <t xml:space="preserve">я достиг 3 уровня в игре аватария если хочешь я могу помочь тебе достигнуть такого же уровня </t>
  </si>
  <si>
    <t xml:space="preserve">ура я выполнил задание помощь по соседски в игре аватария и получил достойную награду </t>
  </si>
  <si>
    <t xml:space="preserve">я и владуся теперь приятели мы развиваем наши отношения чтобы получить доступ к новым возможностям </t>
  </si>
  <si>
    <t xml:space="preserve">из за моего характера я теряю всех людей которые мне дороги </t>
  </si>
  <si>
    <t>1 мар в 22:27</t>
  </si>
  <si>
    <t>не говори о планах покажи свой результат</t>
  </si>
  <si>
    <t>говоря я не могу так больше жить не думайте сразу о том как побыстрее закончить свой путь думайте как его изменить и продолжить</t>
  </si>
  <si>
    <t xml:space="preserve"> много друзей говоришь а когда тебе плохо сколько помогают </t>
  </si>
  <si>
    <t xml:space="preserve">я дo жути взaимный чeлoвeк тo кaк я oтнoшуcь к вaм нaпpямую зaвиcит oт вac </t>
  </si>
  <si>
    <t>можно смотреть бесконечно</t>
  </si>
  <si>
    <t xml:space="preserve">не мечтай будь мечтой 1923 </t>
  </si>
  <si>
    <t>2 мар в 1:27</t>
  </si>
  <si>
    <t xml:space="preserve"> я скучаю по тем дням когда все мы были друзьями </t>
  </si>
  <si>
    <t>21 мая в 11:45</t>
  </si>
  <si>
    <t xml:space="preserve">время летит с бешеной скоростью </t>
  </si>
  <si>
    <t>сегодня в 1:25</t>
  </si>
  <si>
    <t>15 ноя в 22:25</t>
  </si>
  <si>
    <t>we smoke</t>
  </si>
  <si>
    <t>5 ноя 2015</t>
  </si>
  <si>
    <t xml:space="preserve"> превед што делоиш на данный момент испытываю неумолимое желание набить тебе ебальник орфографическим словарем русского языка </t>
  </si>
  <si>
    <t xml:space="preserve">король и его служанка </t>
  </si>
  <si>
    <t>18 сен 2017</t>
  </si>
  <si>
    <t xml:space="preserve">заработок в интернете без вложений удаленная работа доход в месяц от 30000 тыс рублей выплаты от 1000 сатош на ваш btc кошелек от вас необходимо показать полностью </t>
  </si>
  <si>
    <t xml:space="preserve">я люблю праведников и не являюсь одним из них и мне неприятны грешники но я хуже их </t>
  </si>
  <si>
    <t xml:space="preserve">привет как дела что нового </t>
  </si>
  <si>
    <t xml:space="preserve">быть баламутом это лучшее что я могу мама я так устал я замечаю что иду ко дну </t>
  </si>
  <si>
    <t xml:space="preserve">никому ты не нужен кроме родителей </t>
  </si>
  <si>
    <t xml:space="preserve">где двое нежно влюблены страдает кто то третий </t>
  </si>
  <si>
    <t xml:space="preserve">если скорость меня убьет то прошу не плакать и знать что я улыбался </t>
  </si>
  <si>
    <t>и хотя люди глупы и жестоки смотрите какой прекрасный нынче день курт воннегут</t>
  </si>
  <si>
    <t>26 фев 2017</t>
  </si>
  <si>
    <t>когда мы счастливы мы так добры ф м достоевский</t>
  </si>
  <si>
    <t xml:space="preserve"> natr1 ден жаңа трек сағынып қалдыңдар ма осы пост 200 лайк жинаса трегі жарық көреді кеттік </t>
  </si>
  <si>
    <t>вчера в 15:26</t>
  </si>
  <si>
    <t xml:space="preserve">инoгдa мнe кажется что лучшe быть oднoй и свoбoды бoльшe и боли меньше </t>
  </si>
  <si>
    <t xml:space="preserve">спасибо что бросили когда были так нужны вы сделали меня сильнее </t>
  </si>
  <si>
    <t xml:space="preserve">то что мне нужно за деньги не купишь </t>
  </si>
  <si>
    <t xml:space="preserve">смысл брака не в том чтобы думать одинаково а в том чтобы думать вместе </t>
  </si>
  <si>
    <t xml:space="preserve">ты не ошибаешься считая человека хорошим это он ошибается поступая плохо </t>
  </si>
  <si>
    <t xml:space="preserve">в богатстве много друзей в бедности нет даже родственников </t>
  </si>
  <si>
    <t xml:space="preserve">человеку не подобает полагаться на здоровье и богатство ибо в любое время здоровый может заболеть а богатый обеднеть </t>
  </si>
  <si>
    <t xml:space="preserve">kz sound қазақша рэптегі үлкен longmix тер жинағы тындаймыз ұнаса қабырғана ала кет </t>
  </si>
  <si>
    <t xml:space="preserve"> нет любви выше чем уважение </t>
  </si>
  <si>
    <t>19 окт в 21:00</t>
  </si>
  <si>
    <t xml:space="preserve">тронешь брата ляжешь спать </t>
  </si>
  <si>
    <t xml:space="preserve">собаке все равно бедный ты или богатый образованный или неграмотный у собаки одна цель в жизни подарить свое сердце </t>
  </si>
  <si>
    <t>12 дек 2018</t>
  </si>
  <si>
    <t xml:space="preserve"> у каждого из нас есть такое место в душе потайной шкаф тайный карман тёмный уголок сундук или сейф и туда мы никому не открываем двери не распахиваем эту часть души не освещаем её для чужих взглядов и не распаковываем то что там находится там у нас скрывается что угодно плачь за громким смехом весёлые шутки вместо душевного крика там мы храним наши самые тёплые поцелуи и самые колкие слова что нам когда либо дарили там аккуратно развешены подаренные нам ненужными людьми комплименты и самые острые обиды в наш адрес там скомканными листами валяются в нашем сознании имена всех людей кого мы когда либо встречали и кого ещё быть может ждём там на полках сложены сотни наших масок на день и там же раскиданы все наши надежды и мечты осколками как от разбитых зеркал там таится наше самое самое там мы настоящие </t>
  </si>
  <si>
    <t>вспоминай обо мне только хорошее вспоминай причины рождения улыбки сделай светлым ушедшем прошлое забудь обиды и наши ошибки навсегда стань счастливее всех живи ярко и на полную грудь в доме твоем пусть звучит только смех и ты в центре его всегда будь а я обнимаю тебя душою нежно трепетно и в последний раз и на этом прощаюсь с тобою накотившися горло комом час</t>
  </si>
  <si>
    <t xml:space="preserve"> тебя делает красивым то что внутри тебя демон которым одержимо моё тело смущенно краснеет </t>
  </si>
  <si>
    <t xml:space="preserve">не надо давать надежду людям на взаимные чувства если их совсем нет ведь вы тратите их жизнь на ожидание вашего ответа </t>
  </si>
  <si>
    <t>коротко о моей жизни</t>
  </si>
  <si>
    <t xml:space="preserve">пацаны срочно помогите как попасть на кладбище </t>
  </si>
  <si>
    <t>наконец у меня парашут</t>
  </si>
  <si>
    <t xml:space="preserve">где я мог столько собрать </t>
  </si>
  <si>
    <t>новая снаряга</t>
  </si>
  <si>
    <t>я завидую тем кто видит тебя каждый день</t>
  </si>
  <si>
    <t>7 ноя в 21:28</t>
  </si>
  <si>
    <t>7 ноя в 18:28</t>
  </si>
  <si>
    <t xml:space="preserve">навсегда </t>
  </si>
  <si>
    <t>27 мая в 13:40</t>
  </si>
  <si>
    <t xml:space="preserve">самые крупные вредители нa нашей планете люди </t>
  </si>
  <si>
    <t xml:space="preserve">дарим стиль </t>
  </si>
  <si>
    <t>шиншиллы cозданы для любви и тепла а нe для тoго чтoбы из ниx шубы дeлaли</t>
  </si>
  <si>
    <t xml:space="preserve">северная корея это воплощение ада на земле это страна с самым тоталитарным и регрессивным режимом когда либо существовавшим в мире это черная информационная дыра в которой живут люди полностью изолированные от внешнего мира ужасающие подробности жизни в северной корее всплыли на поверхность благодаря одной храброй молодой девушке еони парк показать полностью </t>
  </si>
  <si>
    <t>брекс</t>
  </si>
  <si>
    <t>питoмцы c нeoбычной внeшнoстью и непpoстой cyдьбой нo oт этoго нe мeнее любимыe</t>
  </si>
  <si>
    <t>наконец то дождалась</t>
  </si>
  <si>
    <t>премьера вконтакте t fest хитрая послушать в boom https vk cc 9qiyzs</t>
  </si>
  <si>
    <t xml:space="preserve">на вопрос о том как твои тaтуировки будут выглядeть в стaрости отвечает 102 лeтняя художница татуировщик из филиппин </t>
  </si>
  <si>
    <t>мне уже нравится</t>
  </si>
  <si>
    <t>27 мая в 16:40</t>
  </si>
  <si>
    <t xml:space="preserve">3aконы которыe paботают bне завиcимости от того вepите ли вы в них </t>
  </si>
  <si>
    <t>вчера в 11:43</t>
  </si>
  <si>
    <t xml:space="preserve">и вот и последний конкурс этой недели условия 1 быть участником группы 2 сделать репост конкурсной записи показать полностью </t>
  </si>
  <si>
    <t xml:space="preserve">а наша неделя конкурсов медленно но уверенно стартует и начнется она как и всегда с конкурса репостов условия 1 быть участником группы 2 сделать репост конкурсной записи показать полностью </t>
  </si>
  <si>
    <t>побывать на культовом музыкальном фестивале прыгнуть с парашютом посерфить в тихом океане увидеть извергающийся вулкан и выйти в открытый космос все это возможно и прямо сейчас не верите заходите сюда pikabu ru story 7014022 и смотрите 12 крутых панорамных видео в формате 360 градусов а для полного погружения рекомендуем делать это на ultrawide мониторе или в очках виртуальной реальности партнерскийматериал</t>
  </si>
  <si>
    <t>прозвучит странно но самая логичная психологическая теория называется парадоксальной теорией изменений заключается она в следующем изменения в человеке происходят только тогда когда он принимает свои желания изменения не происходят через намеренную попытку переделать себя или другого человека нужно чтобы человек старался быть собой быть полностью вовлеченным в настоящее со всеми своими эмоциями и желаниями парадоксальной эта теория называется потому что мы привыкли как и многие горе психологи к тому что перемены должны происходить за счёт силы извне кто то даст нам мудрый совет прямо укажет направление движения и мы пересиливая себя и свои страхи именно туда и двинемся длиннопост от yakoandro pikabu ru link c7009696</t>
  </si>
  <si>
    <t xml:space="preserve">паpа молодоженов отправилась в икею счастливые и веселые вoшли они туда взявшись за руки вышли злобные и мoлчаливые почти на грани развода что случилось вpоде ничего выбирали посуду шторы и всякие полочки потом я услышал веpсии обеих сторон он да с ней невозможно вцепилась в эти чашки ах какие милые я говорю у нас пoлно чашек нам тарелки нужны показать полностью </t>
  </si>
  <si>
    <t>существует легенда будто под конец жизни нобелевский лауреат гульельмо маркони увлекся странной идеей он считал что звуковые колебания не затухают полностью а продолжают блуждать в виде волн за порогом слышимости и тогда любой звук когда либо изданный можно восстановить если иметь достаточно чувствительный приемник изобретатель радио мечтал о временах когда можно будет услышать реальный голос иисуса произносящего нагорную проповедь конечно маркони заблуждался звуки растворяются в атмосфере навсегда и извлечь их оттуда невозможно но от такой красивой мечты не стоит отказываться совсем есть шанс что звучание прошлых эпох не потеряно для нас окончательно длиннопост pikabu ru go vm6873177</t>
  </si>
  <si>
    <t>какой из образов выбрали бы для себя look fashionconsciousness</t>
  </si>
  <si>
    <t xml:space="preserve">зaбyдь вce пpoблeмы и зaймиcь yжe нaкoнeц йoгoй этo пoлeзнo </t>
  </si>
  <si>
    <t xml:space="preserve">подборка транзитов самолётов по диску луны от французского фотографа споттера sebastien lebrigand модель каждого самолёта можно посмотреть в описании </t>
  </si>
  <si>
    <t>сегодня в 5:34</t>
  </si>
  <si>
    <t xml:space="preserve"> забвение автор kazaksme комментарии pikabu ru story 6759283</t>
  </si>
  <si>
    <t xml:space="preserve">все возвращается бумерангом помните об этом </t>
  </si>
  <si>
    <t>17 авг 2014</t>
  </si>
  <si>
    <t>тот кто ничего не хочет удержать владеет всем</t>
  </si>
  <si>
    <t>11 авг в 11:10</t>
  </si>
  <si>
    <t xml:space="preserve">и через тысячу бурь пройду но не сломаюсь </t>
  </si>
  <si>
    <t>мальчик сильно влюбился обкурился и убился</t>
  </si>
  <si>
    <t>я закрываю личное сообщение доступ ко всем абсолютно сорян у меня времени нет отвечать если хотите срочно что то написать спросить пишите сюда под постом я вам напишу</t>
  </si>
  <si>
    <t xml:space="preserve">у меня губы моей матери и глаза моего отца на моем лице они по прежнему вместе </t>
  </si>
  <si>
    <t>вам ещё жить и жить что бы привлечь меня</t>
  </si>
  <si>
    <t xml:space="preserve">на какую роль ты сама соглaсишся такая тебе и цена на всю жизнь </t>
  </si>
  <si>
    <t>31 мая в 12:42</t>
  </si>
  <si>
    <t xml:space="preserve"> характер сложный зато глаза красивые </t>
  </si>
  <si>
    <t>23 фев 2016</t>
  </si>
  <si>
    <t xml:space="preserve"> kzrapnewtrack алматинский рэпер mmj выпустил свой новый трэк под названием алматы bye bye приятного прослушивание </t>
  </si>
  <si>
    <t xml:space="preserve">колбасные розочки ингредиенты тесто слоеное бездрожжевое колбаса вареная показать полностью </t>
  </si>
  <si>
    <t>лучшие дуэты удивительной nelly furtado</t>
  </si>
  <si>
    <t xml:space="preserve">вкусное мандариновое мороженое этот способ приготовления домашнего мороженого невероятно прост например я делала с малиной смородиной шоколадом и вот теперь с мандаринами а можно с апельсинами ананасами персиками манго да с чем угодно показать полностью </t>
  </si>
  <si>
    <t xml:space="preserve">очень вкусный нежный медовый бисквит очень вкусный нежный бисквит в меру пахнет медом тает во рту отлично поднимается не опадает нет шапки и максимально прост в приготовлении ингредиенты показать полностью </t>
  </si>
  <si>
    <t xml:space="preserve"> он высокий и чертовски красивый </t>
  </si>
  <si>
    <t xml:space="preserve">топ 7 рецептов классических пирожков и тортов на скорую руку десерт шоколадные пальчики для приготовления шоколадных пальчиков нам понадобятся следующие ингредиенты показать полностью </t>
  </si>
  <si>
    <t xml:space="preserve">если любите никогда не слушайте ничьих советов не верьте слухам и доверяйте любимым мир двоих не понять миллиардам </t>
  </si>
  <si>
    <t xml:space="preserve">подборка из 4 разнообразных фильмов о парне с отличной дедукцией о шерлока холмсе добавляйте себе на стену и наслаждайтесь просмотром шерлок холмс 2009 шерлок холмс игра теней 2011 mистер холмc 2015 шepлок бeзобpaзная невеста 2016 </t>
  </si>
  <si>
    <t>2015 боже какой я тупой была в прошлом году 2016 боже какой я тупой была в прошлом году 2017 боже какой я тупой была в прошлом году 2018 боже какой я тупой была в прошлом году 2019 боже какой я тупой была в прошлом году</t>
  </si>
  <si>
    <t>18 окт в 21:57</t>
  </si>
  <si>
    <t xml:space="preserve">zaeb </t>
  </si>
  <si>
    <t>почти три года больше нет тебя а я зачем то есть</t>
  </si>
  <si>
    <t xml:space="preserve">самое ужасное терять смысл к чему то или к кому то и потом ненавидеть себя за то что делаешь то что обязана ненавидишь себя за то что не оставила выбора и тянула до самого конца особенно вишенкой будет то что в начале ты уверяла всех и себя что будет легко я будто мертва внутри а снаружи существую для галочки </t>
  </si>
  <si>
    <t>хи хи d</t>
  </si>
  <si>
    <t>как же мило</t>
  </si>
  <si>
    <t xml:space="preserve">в конце 2018 одни разочарования </t>
  </si>
  <si>
    <t>18 окт в 18:57</t>
  </si>
  <si>
    <t>я их маленькая вредная принцессочка</t>
  </si>
  <si>
    <t>28 мая 2016</t>
  </si>
  <si>
    <t>мой папа король мама тоже королева а я их принцессочка</t>
  </si>
  <si>
    <t xml:space="preserve">цените моменты до того как они станут воспоминаниями </t>
  </si>
  <si>
    <t>15 04 18 будет проводится махаббатизация 2018 в тот же день не забудьте зарегистрироваться на basilic kz для участие в финале если у вас нет 2 половинки или же вы хотите завести новые знакомства махаббатки остались только для мальчиков пишите мне кто хочет поучаствовать так же махаббатки для девочек можете взять завтра на байтурсынов 22 с 10 00 20 00 или сразу 15 04 18 lv чуточкудобрее league volunteers</t>
  </si>
  <si>
    <t xml:space="preserve">тронуло до глубины души </t>
  </si>
  <si>
    <t xml:space="preserve">мало у кого есть такой друг которому можно рассказать все излить душу до последней капли и быть уверенным что это не коснется чужих ушей </t>
  </si>
  <si>
    <t xml:space="preserve">ты когда нибудь повзрослеешь я </t>
  </si>
  <si>
    <t>24 сен в 21:56</t>
  </si>
  <si>
    <t xml:space="preserve"> решил выpaстить в квaртиpе лимoн зато своё без гмо и прочей гадости </t>
  </si>
  <si>
    <t>25 сен в 0:56</t>
  </si>
  <si>
    <t xml:space="preserve">лучше быть хорошим человеком ругающимся матом чем тихой воспитанной тварью </t>
  </si>
  <si>
    <t>6 окт 2016</t>
  </si>
  <si>
    <t xml:space="preserve">есенин с а ты меня не любишь не жалеешь разве я немного не красив не смотря в лицо от страсти млеешь показать полностью </t>
  </si>
  <si>
    <t>13 фев 2015</t>
  </si>
  <si>
    <t>друзья не переходите сюда тут ловушка vk com app4236781 283526274 sm2</t>
  </si>
  <si>
    <t xml:space="preserve">успей стать его другом </t>
  </si>
  <si>
    <t>вот столько друзей меня сегодня любят такой же анализ можно сделать здесь https vk com app7049584</t>
  </si>
  <si>
    <t>моя родная одногруппница приехала с обменки heyitszhibek на парах было так скучно ведь никто не общался за оценки и не доказывал свою правоту преподам короче збс всё теперь по кайфу</t>
  </si>
  <si>
    <t xml:space="preserve">я чуток опоздал но вот rewind 2018 года в общем 2018 выдался очень спокойным относительно того как проходили годы ранее я восстановил связь с людьми с которыми не хотел терять её однако всё же терял я стал ещё больше времени уделять учебе хотя особо и не заметны перемены в этом плане объём стресса и нервов в прошедшем году был велик хоть и не больше чем раньше показать полностью </t>
  </si>
  <si>
    <t xml:space="preserve">всем салют я сдал экзамены так что вернулся в мир мгновенного грама если ты скучал по мне напиши я скучал </t>
  </si>
  <si>
    <t>сакен с дн рождения супер тебе побед и достижений</t>
  </si>
  <si>
    <t>поделись со мной любимой музыкой</t>
  </si>
  <si>
    <t>моё лицо когда самому оригинальному респект</t>
  </si>
  <si>
    <t xml:space="preserve">тетрадь губки губка смерти </t>
  </si>
  <si>
    <t xml:space="preserve">хэппи бёздэй моего лучшего друга </t>
  </si>
  <si>
    <t>darador такие молодые невинные ничего не подозревающие</t>
  </si>
  <si>
    <t xml:space="preserve">посвящается всем девушкам которые говорят все парни одинаковые была бы порядочной девушкой всех парней бы не знала </t>
  </si>
  <si>
    <t>31 мая 2015</t>
  </si>
  <si>
    <t xml:space="preserve">всем девушкам кто ждет принца на белом коне сообщаю конь сдох иду пешком поэтому задерживаюсь </t>
  </si>
  <si>
    <t xml:space="preserve">қыздар егер сендер жігіттеріңмен сүйіскенде бас айналу қол аяқтың дірілдеу жүрек айну белгілері білінсе онда жігітің насыбай атат деген сөз </t>
  </si>
  <si>
    <t>люблююююююююю</t>
  </si>
  <si>
    <t>19 окт 2018</t>
  </si>
  <si>
    <t>человек которому ты на самом деле дорог никогда тебя не отпустит и не важно насколько тяжела ситуация</t>
  </si>
  <si>
    <t>21 окт в 14:49</t>
  </si>
  <si>
    <t xml:space="preserve">цени человека не за внешность а за отношение к тебе </t>
  </si>
  <si>
    <t xml:space="preserve">уважай себя и будь скромна а дальше все само наладится ин шаа аллах </t>
  </si>
  <si>
    <t xml:space="preserve">единственная nursaiz </t>
  </si>
  <si>
    <t>aiko nurs қыз ұзату nursaiz бақытты болыңдар</t>
  </si>
  <si>
    <t>амал мерекесі құтты болсын teodebate аллаға шүкір</t>
  </si>
  <si>
    <t>21 окт в 17:49</t>
  </si>
  <si>
    <t xml:space="preserve">кто счастлив сам другим зла не желает </t>
  </si>
  <si>
    <t>7 окт в 8:45</t>
  </si>
  <si>
    <t>7 окт в 11:45</t>
  </si>
  <si>
    <t xml:space="preserve"> оnе lifеlоng lоvе одна любовь на всю жизнь </t>
  </si>
  <si>
    <t>13 ноя в 0:02</t>
  </si>
  <si>
    <t>12 ноя в 21:02</t>
  </si>
  <si>
    <t xml:space="preserve">не удивляйся все имеют право сказать мне все равно </t>
  </si>
  <si>
    <t xml:space="preserve">почему зоопарки и цирки с животными нужно запретить </t>
  </si>
  <si>
    <t xml:space="preserve">веревка 1948 </t>
  </si>
  <si>
    <t>любовь это</t>
  </si>
  <si>
    <t xml:space="preserve"> release taengukim snsd taeyeon purpose вот мы и дождались релиза второго полноформатного альбома состоящего из 12 трэков а также клипа на заглавный трэк 불티 spark </t>
  </si>
  <si>
    <t xml:space="preserve">4 психологических сocтoяния зa дeнь </t>
  </si>
  <si>
    <t xml:space="preserve"> my spirit</t>
  </si>
  <si>
    <t xml:space="preserve"> akdong video akmu исполнили песню how can i love the heartbreak you re the one i love </t>
  </si>
  <si>
    <t xml:space="preserve">самый полный список лучших книг по бизнесу и саморазвитию от а попова и д борисова чтобы стать мудрым надо прочитать 10 книг чтобы найти эти 10 книг надо прочитать тысячи сегодня я поделюсь с вами первой частью списка тех книг по бизнесу и саморазвитию которые есть в моей библиотеке показать полностью </t>
  </si>
  <si>
    <t>12 июн в 15:57</t>
  </si>
  <si>
    <t xml:space="preserve">на что мы тратим жизнь на мелочные ссоры на глупые слова пустые разговоры на суету обид на злобу вновь и вновь на что мы тратим жизнь а надо бы на любовь показать полностью </t>
  </si>
  <si>
    <t>hастроение забыть навсегда о всех своих проблемах и пересмотреть все части любимого гарри поттера</t>
  </si>
  <si>
    <t xml:space="preserve">20 вопросов которые должен задать себе каждый psychology inspiraation journal 1 каковы мои жизненные ценности подумайте что для вас самое важное в жизни например доброта искренность душевное спокойствие и отзывчивость или скажем креативность трудолюбие и самостоятельность ваши ценности показывают каким человеком вы хотите быть именно на них следует ориентироваться во всем что вы делаете показать полностью </t>
  </si>
  <si>
    <t>я люблю дорамы интерактивomts</t>
  </si>
  <si>
    <t>с нетерпеньем жду зимних каникул</t>
  </si>
  <si>
    <t>12 июн в 12:57</t>
  </si>
  <si>
    <t xml:space="preserve">эй ты да да ты </t>
  </si>
  <si>
    <t>10 янв в 2:32</t>
  </si>
  <si>
    <t>слабый пол vs сильный пол</t>
  </si>
  <si>
    <t>мужская солидарность</t>
  </si>
  <si>
    <t xml:space="preserve">премьера клипа леша свик луна слушать https lnk to alibi album концерты http svik tours </t>
  </si>
  <si>
    <t>9 янв в 23:32</t>
  </si>
  <si>
    <t xml:space="preserve">время это твой самый большой капитал его нельзя тратить впустую </t>
  </si>
  <si>
    <t>5 ноя в 16:54</t>
  </si>
  <si>
    <t xml:space="preserve">жизнь коротка нарушайте правила прощайте быстро целуйтесь медленно любите искренне смейтесь неудержимо и никогда не сожалейте о том что было </t>
  </si>
  <si>
    <t xml:space="preserve">сфокусируйся на самом важном быстрее дойдешь до цели </t>
  </si>
  <si>
    <t xml:space="preserve">самое сложное в жизни ценить всё что вы имеете и при этом не привязываться ни к чему излишняя привязанность к чему либо или кому либо рождают постоянное беспокойство потерять это </t>
  </si>
  <si>
    <t xml:space="preserve">измени свое мышление и ты изменишь свою жизнь </t>
  </si>
  <si>
    <t xml:space="preserve">кто хочет ищет способ кто не хочет ищет причину </t>
  </si>
  <si>
    <t xml:space="preserve">человек который не делает ошибок обычно вообще ничего не делает </t>
  </si>
  <si>
    <t xml:space="preserve">не проблемы должны толкать вас в спину а вперед вести мечты </t>
  </si>
  <si>
    <t xml:space="preserve">чтобы было легко потом нужно пройти через трудности сейчас </t>
  </si>
  <si>
    <t xml:space="preserve">сядь и подумай </t>
  </si>
  <si>
    <t>20 июл 2017</t>
  </si>
  <si>
    <t xml:space="preserve">нельзя любить человека только тогда когда он в хорошем настроении радует тебя и приносит одно сплошное счастье если ты действительно любишь то люби и его печаль плохое настроение и даже нытьё люби когда он молчит когда зол и груб тогда ещё сильнее люби ведь в такие моменты он особенно нуждается в твоей любви настоящая любовь смягчает даже самое жёсткое сердце успокаивает любые душевные бури а искренняя нежность вообще творит настоящие чудеса есть мнение что кaждоe сeрдeчноe объятиe продлeвaeт нaм жизнь нa один дeнь обнимайте своих любимых целуйте их по нескольку раз на дню дарите им столько нежности сколько имеется её в вашей душе не скупитесь на неё она настоящее лекарство от всех напастей ведь каким бы усталым и расстроенным ты ни был нет ничего лучше чем услышать от близкого и родного человека иди ко мне я так тебя люблю </t>
  </si>
  <si>
    <t xml:space="preserve">написал недавно простую фразу в интернете о женщинах нужно заботиться и защищать тогда на равенство мужчин и женщин им будет наплевать поднялось очень бурное обсуждение возмущённых мужчин это маленькая статья для них показать полностью </t>
  </si>
  <si>
    <t xml:space="preserve">говорят что людям надо любовь здоровье семья и т д но не замечаете как вы теряете самое драгоценное время также теряя всё остальное </t>
  </si>
  <si>
    <t xml:space="preserve">пустота пробила душу стал всему осторожным окружён лицемерами и тварями бездушных голову кружит никому не нужен o s a </t>
  </si>
  <si>
    <t xml:space="preserve">все напоказ поэтому меня тошнит от вас </t>
  </si>
  <si>
    <t xml:space="preserve">откуда у вас суки такая уверенность что вы не заменимы я так заменю будто бы никогда и не знал вас </t>
  </si>
  <si>
    <t xml:space="preserve">самый большой риск в жизни так и не рискнуть </t>
  </si>
  <si>
    <t xml:space="preserve">это моя зона </t>
  </si>
  <si>
    <t xml:space="preserve">welcome </t>
  </si>
  <si>
    <t>hey want to leave me a tell tellonym</t>
  </si>
  <si>
    <t>6 сен 2018</t>
  </si>
  <si>
    <t>скоро конец учебного полугодия забери к себе полезную инфу вдруг пригодится</t>
  </si>
  <si>
    <t xml:space="preserve">мы запускаем новый мощный розыгрыш где будет 30 призовых мест а вот и сами призы 1 перчатки спецназа кровавая паутина после полевых испытаний 2 охотничий нож кровавая паутина после полевых испытаний показать полностью </t>
  </si>
  <si>
    <t xml:space="preserve">хеллоуин закончился и призраки успели припрятать немного скинов на картах но некоторые из них мы смогли найти поэтому хотим обрадовать вас розыгрышем сокровищ хэллоуина место awp дикое пламя показать полностью </t>
  </si>
  <si>
    <t xml:space="preserve"> розыгрыш awp medusa 10 рандомных скинов 1 подписка на паблик 2 репост записи к себе на стенку 3 подписка на рассылку https vk cc 91p6th итоги 01 11 2019 </t>
  </si>
  <si>
    <t xml:space="preserve">мега розыгрыш на 3 топовых когтя от cs go со скинами для участия в розыгрыше нужно 1 сделать репост этого поста 2 подписаться на группу показать полностью </t>
  </si>
  <si>
    <t xml:space="preserve">https steamcommunity com tradeoffer new partner 83 </t>
  </si>
  <si>
    <t xml:space="preserve"> розыгрыш rushbgaming розыгрыш компьютера от rushb и aorus трех розыгрышей видеокарт вам мало без проблем мы запускаем еще один показать полностью </t>
  </si>
  <si>
    <t>когда ты действительно нужна мужчине</t>
  </si>
  <si>
    <t>8 ноя в 12:52</t>
  </si>
  <si>
    <t>ержан кабдуллин қазақстанның жаңа есімдері</t>
  </si>
  <si>
    <t xml:space="preserve">я тебя люблю докажи как крикни что любишь так чтобы все в этом мире услышали он тихо подошёл ко мне и шепнул на ушко люблю почему так тихо и почему на ушко потому что для меня весь мир это ты </t>
  </si>
  <si>
    <t xml:space="preserve"> но ведь ты меня любишь и я тебя люблю разве не так не знаю если спросишь хорошо ли мне с тобой я отвечу да но если спросишь смогу ли я жить без тебя я отвечу то же самое </t>
  </si>
  <si>
    <t xml:space="preserve">умный мужчина не думает кто был до него он делает так чтобы после него никого не было </t>
  </si>
  <si>
    <t>eсли вы не знаете как мeня поpадовать пpосто подaрите мне эту подушeчку</t>
  </si>
  <si>
    <t>милoтa</t>
  </si>
  <si>
    <t xml:space="preserve">и пусть простая будет свадьба главное чтобы красивым был брак </t>
  </si>
  <si>
    <t xml:space="preserve"> извините но я простая у меня нет идеальной улыбки и супер ровных зубов я не всегда говорю то что вы хотите слышать и могу посмеяться над тем что не смешно показать полностью </t>
  </si>
  <si>
    <t>8 ноя в 9:52</t>
  </si>
  <si>
    <t xml:space="preserve"> любовь брата для меня ценнее всего </t>
  </si>
  <si>
    <t xml:space="preserve">зима делает слова любви теплее объятия крепче а встречи приятнее </t>
  </si>
  <si>
    <t>11 ноя в 17:38</t>
  </si>
  <si>
    <t xml:space="preserve">милости пост </t>
  </si>
  <si>
    <t>sunshine lady</t>
  </si>
  <si>
    <t>технарь</t>
  </si>
  <si>
    <t xml:space="preserve">10 отличий технарей от гуманитариев </t>
  </si>
  <si>
    <t>11 ноя в 20:38</t>
  </si>
  <si>
    <t xml:space="preserve">о ма гааааад они выставили картинки для фонааааааа которые я замутила для себяяяя </t>
  </si>
  <si>
    <t>17 окт в 16:45</t>
  </si>
  <si>
    <t>пусть это останется здесь 15 04 2018</t>
  </si>
  <si>
    <t>подписывайтесь на эту красоточку</t>
  </si>
  <si>
    <t xml:space="preserve">я тут подумала и решила что готова нарисовать вам портреты просто репостните эту запись и подпишитесь на паблик а я вам за это забабахаю рисунок как вам такие условия huh фотографии скидывайте в комментарии к этому посту или в предложку все это действо будет продолжаться до конца июля </t>
  </si>
  <si>
    <t>every person brings out a different color in you quote</t>
  </si>
  <si>
    <t>эстафетку мне передала вот эта чудесная дэвушка передавать никому не буду люблю всех</t>
  </si>
  <si>
    <t xml:space="preserve">без истинной дружбы жизнь ничто цицерон парк имени первого президента рк </t>
  </si>
  <si>
    <t>17 окт в 19:45</t>
  </si>
  <si>
    <t xml:space="preserve">выиграй новый тт vii уровня ликан скоро wot blitz окунётся в мир тьмы и каждый танкист откроет в себе новые возможности а в вечное противостояние дракулы и хелсинга ворвётся третий герой прими участие в конкурсе репостов чтобы выиграть новый премиум танк ликан или одну из других легендарных машин разыгрываем показать полностью </t>
  </si>
  <si>
    <t>7 окт в 22:30</t>
  </si>
  <si>
    <t xml:space="preserve">ну что готовы забрать свои промо кодики конечно же да поэтому объявляю мини розыгрыш и все что нужно сделать для получения приза это просто оформить репост и подписочку на группу после 6го октября подведем итоги розыгрыша что находится по ту сторону этих карточек я сам не знаю ибо перетасовал их в общей куче но там точно есть прем аккаунт и премиумные танки победитель будет выбирать для себя случайную карту так что дерзайте </t>
  </si>
  <si>
    <t xml:space="preserve">присоединяйся к wgfest19 и дню танкиста 15 сентября в парке победы в минске общайся с разработчиками блогерами и комьюнити менеджерами выиграй подарки бонус коды и смартфоны honor если приехать не получается сделай репост и выиграй призы на стриме мы разыграем смартфон honor 20 pro смартфон honor 20 показать полностью </t>
  </si>
  <si>
    <t>серик я знаю что для тебя в отношениях важнее всего узнай ответ здесь https vk com love1v a135676382</t>
  </si>
  <si>
    <t xml:space="preserve"> жидкий кристалл қалай жұмыс істейді жидкий кристалл бұл автокөлікке керемет қасиет беретін революциялық су өткізбейтін жапқыш бұл нәрсенің құрамында еріткіштер жоқ және ашық су қар шаңды жақындатпайды жәндіктерді жақындатпайды көлік жууда үнемдиді тапсырыс беру http bit ly 2bm23wm</t>
  </si>
  <si>
    <t xml:space="preserve">победа барселона уничтожила реал на сантьяго бернабеу всех поздравляем viscaelbarca viscacatalunya реал мадрид 0 4 барселона 0 1 суарес роберто 11 0 2 неймар иньеста 39 0 3 иньеста неймар 53 0 4 суарес альба 74 </t>
  </si>
  <si>
    <t>27 июл 2016</t>
  </si>
  <si>
    <t xml:space="preserve">не огорчайся планы всевышнего всегда лучше наших </t>
  </si>
  <si>
    <t>когда все в вк плачутся что через 10 дней на учебу а тебе на учебу через 8 часов</t>
  </si>
  <si>
    <t>the end алматы сатпаев казнту тмо</t>
  </si>
  <si>
    <t xml:space="preserve">у парней нынче мода под бродяг косить так вот парни лучше бы маме по дому помогли </t>
  </si>
  <si>
    <t>26 июл 2016</t>
  </si>
  <si>
    <t>23 апр 2015</t>
  </si>
  <si>
    <t xml:space="preserve">ұлтыңды сүйетін ұл болсаң саналы бол адаспа батысқа еріп мал болып айуандыққа таласпа показать полностью </t>
  </si>
  <si>
    <t xml:space="preserve">вместе с птицами </t>
  </si>
  <si>
    <t xml:space="preserve">10 провалов которые обернулись ошеломительным успехом </t>
  </si>
  <si>
    <t xml:space="preserve">последние слова стива джобса на смертном одре я достиг вершины успеха в деловом мире в глазах других моя жизнь является воплощением успеха однако помимо работы у меня мало радости в конце концов богатство это только факт жизни к которому я привык показать полностью </t>
  </si>
  <si>
    <t xml:space="preserve"> быть может ты услышишь меня 138062820</t>
  </si>
  <si>
    <t>22 авг в 10:08</t>
  </si>
  <si>
    <t xml:space="preserve">мисс қайнар 2019 28 03 2019 </t>
  </si>
  <si>
    <t xml:space="preserve"> jasotan almaty менің идеясы шексіз жастардан құралған болашаққа тек жарқын көзқараспен қарап соны қалыптастыруда аянбай еңбек ете білетін үлкен отбасым алғаш студент атанған сәтімде жасаған ең дұрыс шешімім осы отбасының мүшесі атануым деп білемін өмірге жарқын көзқараспен қарайтын жастардың ортасында жүруім маған да өз келешегімді кемел етуім үшін мотивация береді еліміздің ертеңін қалыптастыру тек жастардың қолында тек жастар жылында емес қалыптасқан күнінен бастап жалынды жастардың игілігі үшін еңбек етіп келе жатқан отбасыммен шексіз мақтанамын jas otan jasotan almaty jasotan jasotanalmaty almatyjastary jastarjyly бірүйдіңбаласындай ùlkenotbasym</t>
  </si>
  <si>
    <t>13 ноя в 21:16</t>
  </si>
  <si>
    <t xml:space="preserve"> jasotan almaty jasgeneration2019 fam ùzdikterparty</t>
  </si>
  <si>
    <t xml:space="preserve">кеше 23 10 2019 ж факультетіміздің балмұздақтарын студент қатарына қосудың салтанатты кеші болды осы кеште университет және факультет белсендісі ретінде сынақ кітапшасын табыстау сәті маған бұйырыпты белсенділігімізді бағалап осындай кеште сахнада тұрып балмұздақтарға ақ жол тілеуге бірден бір себепкер деканымыз бекболат ақанұлына алғыс білдіремін </t>
  </si>
  <si>
    <t xml:space="preserve"> jasotan almaty fam</t>
  </si>
  <si>
    <t xml:space="preserve"> меніңтуымменіңотаным jasotan jasotan almaty jasotan qyzpu fam</t>
  </si>
  <si>
    <t xml:space="preserve"> jasotan</t>
  </si>
  <si>
    <t xml:space="preserve"> jasotan rahmet ùlken 20 jas fam</t>
  </si>
  <si>
    <t>14 ноя в 0:16</t>
  </si>
  <si>
    <t xml:space="preserve"> иiгiipa пipeictoлoib все сезоны забирайте на стену и наслаждайтесь просмотром в удобное время се mь корoо лeвств настuгла вoлна политuческого нeсoогласuя что6ы uзбежaть заговopа koop oль pooб epт бap aтeoн просuт поmощu и пoддepжкu y стаpoго друга эдд apда cтapka еmу предстouт протuвoостоять беспoощaдной коpoлe сepсee и ee сеmье члены котоpoй ждyт mалейшей возmожноcтu сecть на пpe cтooл а тем вреmенем лето длuвшeeся дecятuлетие зaкaнчuвaeтcя и новaя угpoза coвсеm вплoтнyю поoдходuт к стeнe </t>
  </si>
  <si>
    <t>2 окт в 19:58</t>
  </si>
  <si>
    <t>анелька моя</t>
  </si>
  <si>
    <t xml:space="preserve">дождавшись ты получишь всё بعد أن تحصل على كل شيء </t>
  </si>
  <si>
    <t>прекраснее весны может быть только молодость и любовь стивен кинг</t>
  </si>
  <si>
    <t xml:space="preserve">дорогая мы все время ищем любви вовне вот придет тот единственный и откроет мне дверь в счастье это сбившийся ориентир найти все это в себе вот в чем задача как только она будет выполнена ты встретишь того с кем не будет никаких задач вы просто пойдете вместе и никто не знает как долго продлится этот путь еще напишу люблю </t>
  </si>
  <si>
    <t>2 окт в 16:58</t>
  </si>
  <si>
    <t xml:space="preserve">әлемдегі ең әдемі қыздар бойы ұзын қыздар </t>
  </si>
  <si>
    <t>26 окт в 6:24</t>
  </si>
  <si>
    <t>26 окт в 9:24</t>
  </si>
  <si>
    <t xml:space="preserve">пока не стало поздно говорите то что чувствуете </t>
  </si>
  <si>
    <t>24 дек 2018</t>
  </si>
  <si>
    <t xml:space="preserve"> это так важно найти именно своё 1899</t>
  </si>
  <si>
    <t xml:space="preserve">бесконечно можно смотреть на огонь на воду и на всех как на говно </t>
  </si>
  <si>
    <t>25 дек 2018</t>
  </si>
  <si>
    <t xml:space="preserve">настроение ждать зиму </t>
  </si>
  <si>
    <t>30 окт в 10:43</t>
  </si>
  <si>
    <t xml:space="preserve">жағажай 2000 леонардо дикаприо ричард америкалық жас қызық оқиғаларға жаны құмар жан тайландқа кетеді сонда ол біртүрлі адаммен танысады ол оған шөп арамшөптей қаптап өсіп жатқан аралдың картасын береді ол үшін бұл арал жердегі жұмақ еді ол француз жұбымен танысып үшеуі сол аралға аттанады </t>
  </si>
  <si>
    <t>қыздар ақшаға киіну керек шешіну емес</t>
  </si>
  <si>
    <t>оян қазақ ойлан қазақ</t>
  </si>
  <si>
    <t>30 окт в 7:43</t>
  </si>
  <si>
    <t xml:space="preserve"> всевышний любит терпеливых коран 3 146</t>
  </si>
  <si>
    <t>25 мая 2016</t>
  </si>
  <si>
    <t xml:space="preserve">люди сразу замечают когда ты меняешь к ним своё отношение но они не замечают что причиной этому послужило их собственное поведение </t>
  </si>
  <si>
    <t xml:space="preserve">инфографика которую стоит репостнуть показать родным друзьям начальнику и коллегам </t>
  </si>
  <si>
    <t>9 фев в 20:36</t>
  </si>
  <si>
    <t>когда забыл прибавить 273</t>
  </si>
  <si>
    <t>сходили в кино 3</t>
  </si>
  <si>
    <t xml:space="preserve">добавь к себе на стенку чтобы не забыть послушать </t>
  </si>
  <si>
    <t>12 мар 2015</t>
  </si>
  <si>
    <t xml:space="preserve">мой котел в доте 2 сварил зелья </t>
  </si>
  <si>
    <t xml:space="preserve">задание от invoker a в доте 2 </t>
  </si>
  <si>
    <t xml:space="preserve">тролль в доте 2 мертв </t>
  </si>
  <si>
    <t xml:space="preserve">работа завершена карьера в доте 2 улучшена </t>
  </si>
  <si>
    <t>11 мар 2015</t>
  </si>
  <si>
    <t>19 окт в 22:11</t>
  </si>
  <si>
    <t xml:space="preserve"> оставайся всегда молодой мама </t>
  </si>
  <si>
    <t>31 мар 2017</t>
  </si>
  <si>
    <t>вк коп кире алмайм уакытша если керек боп жатсам домаш ном бар гой связдамыз</t>
  </si>
  <si>
    <t xml:space="preserve">текст песни пара нормальных happy end нарисую мелом напишу i love you два сценария одной судьбы показать полностью </t>
  </si>
  <si>
    <t>дело не в количестве прочитанных страниц а в количестве вызванных ими мыслей паулу фрейре</t>
  </si>
  <si>
    <t>5 фев 2018</t>
  </si>
  <si>
    <t>картина ноябрь художник алексей зуев санкт петербург</t>
  </si>
  <si>
    <t>руки на стол</t>
  </si>
  <si>
    <t>знакомое место из детства</t>
  </si>
  <si>
    <t>классика</t>
  </si>
  <si>
    <t>4 июл в 20:02</t>
  </si>
  <si>
    <t>4 июл в 23:02</t>
  </si>
  <si>
    <t xml:space="preserve">я вас прощаю но верить вам больше не буду </t>
  </si>
  <si>
    <t>25 фев в 22:35</t>
  </si>
  <si>
    <t xml:space="preserve">когда душа так же красива как и внешность </t>
  </si>
  <si>
    <t xml:space="preserve">как выглядит счастье </t>
  </si>
  <si>
    <t>с 31 февраля начну хорошо учиться не буду сидеть в телефоне и в общем начну новую жизнь но это еще не точно</t>
  </si>
  <si>
    <t xml:space="preserve">мам ты небо мам ты солнце мам ты лучшая </t>
  </si>
  <si>
    <t xml:space="preserve">тебя спрашивают как у тебя дела твои мысли фигово одиноко грустно больно тяжело сердце болит твой ответ все хорошо </t>
  </si>
  <si>
    <t>25 фев в 19:35</t>
  </si>
  <si>
    <t xml:space="preserve">я раббым бiр кунi ауру балалар ұйқысынан тұрғанда денi сау болып оянсыншы дуниедегi барлық науқас балалар жазылып кетсiншi </t>
  </si>
  <si>
    <t>1 янв 2015</t>
  </si>
  <si>
    <t xml:space="preserve">күйеуі əйелін сыйламаған үйде балалары анасын сыйламайды ал əйелі күйеуін сыйламаған үйде ешкім ешкімді сыйламайды аллаһ ауыз бірлігіңізді жоймасын десеңіз жұбайыңызды сыйлаңыз </t>
  </si>
  <si>
    <t>самая лучшая любовь там где есть верность и уважение أفضل الحب حيث لا يوجد ولاء واحترام</t>
  </si>
  <si>
    <t xml:space="preserve">студенттік кезеннің соңғы жылы </t>
  </si>
  <si>
    <t xml:space="preserve"> тұрмыс құрғысы келетін қыздарға кішігірім кеңестер мінсіз күйеу іздегенше өз бойыңдағы қателіктермен жұмыс жаса тұрмыстағы құрбыларыңның менің күйеуім сондай керемет маған мынандай сыйлықтар әперді мынандай жерлерге қыдыртты деген сөздеріне елітпе отбасы болу тек қол ұстасып қыдырып жүру деген сөз емес отбасы үлкен жауапкершілік тіліңе абай бол отбасындағы ұрыс керістің көбісі әйелдің тілге ие бола алмағанынан шығады айтқың келіп тұрса да кейде іште сақтай біл показать полностью </t>
  </si>
  <si>
    <t xml:space="preserve">мұңайма бәрі алдайды өмір тағдыр показать полностью </t>
  </si>
  <si>
    <t xml:space="preserve">один дeнь мoжeт измeнить вce day </t>
  </si>
  <si>
    <t xml:space="preserve">yйленетін кезімізде отбасының 7 қағидасын жасадық 1 сыйластық бірінші кезекте тұру керек үйленген күннен бастап мені сіз дейсің дедім бастапқыда сіз дегені құлаққа түрпідей естіліп күлкіге көміліп қалғам он бес жылдан бері сіз деген сөз отбасымыздың татулығының тірегіне айналды достарымның әйелдері біреуі 5 жылдан соң біреуі 8 жылдан соң біреуі 10 жылдан кейін күйеулерін сіз дей бастады анасы әкесін сіз деп сыйлап тұрса бала да әкесін құрметтейтінін түсінді показать полностью </t>
  </si>
  <si>
    <t xml:space="preserve">жақсы жігіт күнде сен үшін алладан жәннәт сұрайды басқалары секілді тозаққа барар жолда жүргізбейді жақсы жігіт сенің айыбыңды жасырады басқалары секілді жұртқа жария салмайды жақсы жігіт сенің жарқын болашағыңа уайымдайды басқалары секілді тек уақытша ләззатты емес показать полностью </t>
  </si>
  <si>
    <t>я раббым мен сүйетін жандарды сақташы اللهم إني أصلي لك والحفاظ على الناس الذين أحبهم</t>
  </si>
  <si>
    <t>29 мая в 13:13</t>
  </si>
  <si>
    <t>و ل ا ت ق ف م ا ل ي س ل ك ب ه ع ل م إ ن الس م ع و ال ب ص ر و ال ف ؤ اد ك ل أ ول ئ ك ك ان ع ن ه م س ئ ول ا</t>
  </si>
  <si>
    <t>ليس كل ما تخسره هو خسارة</t>
  </si>
  <si>
    <t>اللهم تصحيح قلبي</t>
  </si>
  <si>
    <t xml:space="preserve">و ل ا ت ه ن وا و ل ا ت ح ز ن وا و أ ن ت م ال أ ع ل و ن إ ن ك ن ت م م ؤ م ن ين </t>
  </si>
  <si>
    <t xml:space="preserve">لا ت ث ق ب م ن ي خ ب رك ب أ س ر ار الآخ ر ين </t>
  </si>
  <si>
    <t>إن شا الله</t>
  </si>
  <si>
    <t xml:space="preserve"> на самом деле вы даже понятия не имеете сколько боли я скрываю</t>
  </si>
  <si>
    <t xml:space="preserve">сені сүйген жан у болса да жұт сені сүймеген жан бал болса да ұмыт орынбаев мухаммед </t>
  </si>
  <si>
    <t xml:space="preserve">авт фариза балтабек жанымның жартысы болыңыз тағдырдан менде оны сұрағам показать полностью </t>
  </si>
  <si>
    <t>29 мая в 16:13</t>
  </si>
  <si>
    <t>все сезоны захватывающего сериала oct pыe ko3ы pьkи сохраняйте у себя на стене и наслаждайтесь просмотром в любое время бpитанский сеpиал о кpuминальном миpe биpмингема 20 х годов пpoшлого века в кoтopoм мнoголюдная ceмья шел6и стaла одной из caмых жестоких и влиятельных гангстерских банд пocлевоенного времени фиpменным знaком группиpoвки пpoмышлявшей грa6ежами и азapтными игpaми стали зашитые в козыpьки лeзвия остальные серии в обсуждении сериалы</t>
  </si>
  <si>
    <t>11 мая в 3:23</t>
  </si>
  <si>
    <t>сила воли 2016 жанр драма биография история легендарного чернокожего атлета джесси оуэнса чье невероятное упорство привело его на олимпийские игры 1936 года в нацистском берлине встретившиеся на его пути преграды и искушения ничто в сравнении с грандиозным забегом за которым следил весь мир затаив дыхание одни надеялись на победу джесси как на символ справедливости и достоинства а другие жаждали его поражения во имя триумфа идеологии несколько секунд и джесси ворвался в историю бросив дерзкий вызов самому гитлеру</t>
  </si>
  <si>
    <t xml:space="preserve">вoт онo счaстьe </t>
  </si>
  <si>
    <t>у женщины нет правил есть только настроение какое настроение такие и правила montréal</t>
  </si>
  <si>
    <t xml:space="preserve">этот текст тебе послушай ты лучше отпускай не держись за прошлое живи сейчас ой да ты 10000 читал такие тексты а теперь представь ты знаешь что ждёт тебя в будущем да не знаешь я тоже не знаю если ты убиваешься сегодня из за одного человека и держишься за прошлое ты на шаг позади от своего настоящего вдруг будущее уготовило тебе что то взамен этой потере а ты не впускаешь ее храня верность прошлому да люди играют важную роль но жизнь динамична глупо стоять на одном месте каждый теряет свое из за глупости ревность гордость молчание чувство собственности нам больно настолько насколько к человеку привязываемся и тут никто не виноват ты хотел чтобы человек был рядом а он ушел или сделал плохое не все идёт по нашим хотениям все течет так как надо да признаю я слишком горда и это мои причины потери это станет мне уроком либо клеймом но это не повод закрывать двери признай свои ошибки и иди дальше поверь так будет лучше </t>
  </si>
  <si>
    <t>не надо привязываться к тому кто проявил к тебе немного внимания джанет фитч</t>
  </si>
  <si>
    <t xml:space="preserve"> от моей ревности до третьей мировой войны один шаг </t>
  </si>
  <si>
    <t xml:space="preserve">мы по маленьким маленьким буквам аккуратно и день ото дня собирали одно только слово с е м ь я </t>
  </si>
  <si>
    <t>красота</t>
  </si>
  <si>
    <t>11 мая в 6:23</t>
  </si>
  <si>
    <t>пpоект пoкaзывaющий кaк пpaвильнo нужно oтнocится к чужим слoвaм</t>
  </si>
  <si>
    <t>27 окт в 0:19</t>
  </si>
  <si>
    <t xml:space="preserve">я пью вино а ты при виде меня пьёшь успокоительное </t>
  </si>
  <si>
    <t xml:space="preserve">это когда то случится со всеми нами </t>
  </si>
  <si>
    <t>звезда по имени фариза</t>
  </si>
  <si>
    <t xml:space="preserve">inst bewacum </t>
  </si>
  <si>
    <t xml:space="preserve">каждый проживает жизнь так как он хочет так что с днём рождения меня я живу и буду жить в своё удовольствие йоу 21 пошёл </t>
  </si>
  <si>
    <t>9 мая в 8:44</t>
  </si>
  <si>
    <t xml:space="preserve">ееебой old school russian rap </t>
  </si>
  <si>
    <t>йоу</t>
  </si>
  <si>
    <t>9 мая в 5:44</t>
  </si>
  <si>
    <t>шахзод</t>
  </si>
  <si>
    <t>16 сен в 7:37</t>
  </si>
  <si>
    <t xml:space="preserve">gg wp </t>
  </si>
  <si>
    <t xml:space="preserve"> на лестнице у черного входа в наш офис умер таракан его долго никто не убирал и я решил разнообразить обстановку вокруг него позже коллеги подхватили идею кто бы знал насколько далеко это зайдёт </t>
  </si>
  <si>
    <t xml:space="preserve">конкурс мы дарим 100 часов в progressarena методом случайного выбора чисел мы определим 10 победителей которые получат по 10 часов розыгрыш будет в прямом эфире 1 июля показать полностью </t>
  </si>
  <si>
    <t xml:space="preserve">fast cup 1х1 лапу лапу регистрация 1 место 500 рублей начало турнира 10 июня в 19 00 мск 1 раунд 19 00 мск 2 раунд 19 30 мск показать полностью </t>
  </si>
  <si>
    <t xml:space="preserve">как забрать camaro или миллион чердак мы летим премьера клипа 2019 </t>
  </si>
  <si>
    <t xml:space="preserve">fast cup 1х1 регистрация 1 место 900 рублей 2 место 450 рублей 3 место 150 рублей начало турнира 30 мая в 18 00 мск показать полностью </t>
  </si>
  <si>
    <t xml:space="preserve">вот и залетело расписание турниров регистрируемся и участвуем сделай репост чтобы не потерять начало всех турниров в 18 00 по мск точно расписание раундов и групп выложу за день до начала турнира показать полностью </t>
  </si>
  <si>
    <t xml:space="preserve">выберите своего бойца </t>
  </si>
  <si>
    <t>12 апреля 1961 года юрий гагарин впервые побывал в космосе 58 лет спустя учёные смогли сфотографировать тень чёрной дыры как думаете до межгалактического туризма уже недолго осталось поехали денькосмонавтики 12апреля</t>
  </si>
  <si>
    <t xml:space="preserve">и вот она последняя пятница 2018 года вместо новинок недели ловите новогоднее настроение всех целую и обнимаю </t>
  </si>
  <si>
    <t>16 сен в 10:37</t>
  </si>
  <si>
    <t>человек ценен когда его слова совпадают с его действиями оскар уайльд</t>
  </si>
  <si>
    <t>27 окт в 18:47</t>
  </si>
  <si>
    <t xml:space="preserve">прежде чем кидать понты научитесь писать без ошибок </t>
  </si>
  <si>
    <t>27 окт в 21:47</t>
  </si>
  <si>
    <t xml:space="preserve">её присутствие всё делает необыкновенным старина </t>
  </si>
  <si>
    <t>15 авг 2018</t>
  </si>
  <si>
    <t xml:space="preserve">джанго освобожденный 2012 hd они забрали его свободу он заберёт у них всё кинопоиск 8 2 imdb 8 4 страна сша показать полностью </t>
  </si>
  <si>
    <t>14 авг 2018</t>
  </si>
  <si>
    <t xml:space="preserve">ташкент внимание приезжаем к вам в гости всем сквадом 21 го сентября для всех любителей пожестче и тем более не любителей мероприятие рекомендовано к посещению едем к вам впервые и поэтому везем все песни и весь мерч стаф показать полностью </t>
  </si>
  <si>
    <t>16 сен в 15:39</t>
  </si>
  <si>
    <t xml:space="preserve">фейерверки </t>
  </si>
  <si>
    <t xml:space="preserve">научите меня позировать </t>
  </si>
  <si>
    <t xml:space="preserve">обкурен тобой </t>
  </si>
  <si>
    <t xml:space="preserve">улыбаюсь я в редких случаях но как с таким то чудом можно не улыбаться </t>
  </si>
  <si>
    <t>я очень сильно люблю животных вы даже не представляте насколько историю можете прочесть в инстаграме з</t>
  </si>
  <si>
    <t>16 сен в 12:39</t>
  </si>
  <si>
    <t xml:space="preserve">аххахаха хочешь куплю </t>
  </si>
  <si>
    <t>сегодня в 0:07</t>
  </si>
  <si>
    <t xml:space="preserve">ебантяи </t>
  </si>
  <si>
    <t>5 мая в 20:19</t>
  </si>
  <si>
    <t>спасибо руди за арт d</t>
  </si>
  <si>
    <t xml:space="preserve">el dar </t>
  </si>
  <si>
    <t xml:space="preserve">мне нормаааально </t>
  </si>
  <si>
    <t xml:space="preserve"> 100500</t>
  </si>
  <si>
    <t xml:space="preserve">looking good </t>
  </si>
  <si>
    <t xml:space="preserve">портретик для nicegamercraft </t>
  </si>
  <si>
    <t>5 мая в 17:19</t>
  </si>
  <si>
    <t>л е т о это лето без вариантов слушайсвоелето https vk com cocacola</t>
  </si>
  <si>
    <t>новый альбом one more light вышел сегодня слушайте его на нашей официальной странице вконтакте а также мы подготовили для вас первый набор музыкальных стикеров вк героями которого стали мы сами загружайте его бесплатно по ссылке https vk com stickers linkinpark</t>
  </si>
  <si>
    <t xml:space="preserve">она афигенная </t>
  </si>
  <si>
    <t xml:space="preserve">первая любовь самая сильная и только её ты будешь помнить до конца жизни можете не верить но это правда </t>
  </si>
  <si>
    <t>dubai lamborghini</t>
  </si>
  <si>
    <t>7 авг 2017</t>
  </si>
  <si>
    <t xml:space="preserve">вот почему серию книг о гарри поттере стоит прочитать каждому гарри поттер научил меня что ради некоторых вещей стоит умереть рон уизли научил меня что вера в себя в сто раз более мощна чем удача гермиона грейнджер научила меня что образование является лучшим активом девушки показать полностью </t>
  </si>
  <si>
    <t>22 июн в 19:22</t>
  </si>
  <si>
    <t>chrscat мы prod by jamal ganja это лучшее что происходило со мной музыка jamal ganja запись jamal ganja дизайн xtima</t>
  </si>
  <si>
    <t xml:space="preserve"> молодость </t>
  </si>
  <si>
    <t xml:space="preserve">поэзия серебряного века </t>
  </si>
  <si>
    <t xml:space="preserve">в юности наше сознание подобно новой и красивой обуви ты ведь обходишь лужи и препятствия опасаясь заморать их но стоит один раз наступить на грязь и тебе становится уже всё равно к примеру один раз попробовал алкоголь сигареты и подобную нечисть то дальше идешь уже по наклонной берегите ваше сознание вашу честь и ваше здоровье это вечные ценности </t>
  </si>
  <si>
    <t xml:space="preserve"> когда мама улыбается сад в душе не устаёт цвести </t>
  </si>
  <si>
    <t xml:space="preserve"> лисёнок сказал лисёнок лисёнку ты помни пожалуйста что если тебе тяжело плохо грустно страшно если ты устал ты просто протяни лапу и я протяну тебе свою где бы ты ни был даже если там другие звёзды или все ходят на головах потому что печаль одного лисёнка разделенная на двух лисят это ведь совсем не страшно а когда тебя держит за лапу другая лапа какая разница что там ещё есть в мире игорь фарбаржевич сказки маленького лисёнка </t>
  </si>
  <si>
    <t>22 июн в 22:22</t>
  </si>
  <si>
    <t>ясон сабиров минитест кто ты из героев мультика фиксики показал результат ниже много других тестов здесь vk com minitest</t>
  </si>
  <si>
    <t>9 окт 2015</t>
  </si>
  <si>
    <t>ясон сабиров минитест какой подарок тебе нужен показал результат ниже много других тестов здесь vk com minitest</t>
  </si>
  <si>
    <t>я только что ответила на вопрос о тебе узнай ответ здесь http vk com vkvoprosnik</t>
  </si>
  <si>
    <t xml:space="preserve">я оставил про тебя острый ответ в приложении vk com provoker </t>
  </si>
  <si>
    <t>от меня всем друзьям подарок заходите в игру трагедия белок http vk com squirrels game ref3</t>
  </si>
  <si>
    <t>http vk com squirrels game ref3</t>
  </si>
  <si>
    <t>дела на даче спорятся а колодец строится помоги достроить http vk com elka game</t>
  </si>
  <si>
    <t>я обменялся в игре трагедия белок http vk com squirrels game ref3</t>
  </si>
  <si>
    <t xml:space="preserve">я выиграл матч против сергей медведев в игре 11х11 </t>
  </si>
  <si>
    <t xml:space="preserve">я получил уровень 2 в игре 11x11 </t>
  </si>
  <si>
    <t>у меня самый высокий результат на 75 уровне http vk com app3882511 wallpublic</t>
  </si>
  <si>
    <t>заходите в игру сокровища пиратов каждый день как я и получайте бонусы http vk com app3882511 wallpublic</t>
  </si>
  <si>
    <t>вооооооооууууууууууу</t>
  </si>
  <si>
    <t xml:space="preserve"> разве есть что либо прекрасней искренности любить искренне дружить искренне без лицемерия и фальши ругать искренне и искренне хвалить даже ненавидеть нужно уметь искренне </t>
  </si>
  <si>
    <t>31 окт в 18:35</t>
  </si>
  <si>
    <t>45 фильмов и сериалов для изучения английского языка</t>
  </si>
  <si>
    <t>фак он вообще реален kai jongin</t>
  </si>
  <si>
    <t xml:space="preserve">что означает быть другим и не боятся принимать себя таким какой ты есть каким вы видите меня это серия видео о том как общество видит представителей различных меньшинств и не только в каждом видео была выбрана определенная тема 1 арабы 2 азиаты 3 темнокожие показать полностью </t>
  </si>
  <si>
    <t xml:space="preserve"> to be or not to be that is the question hamlet by w shakespeare</t>
  </si>
  <si>
    <t>16 замечательных сайтов для обучения чему то новому</t>
  </si>
  <si>
    <t xml:space="preserve">миллионы людей не заменят тебя никогда мам </t>
  </si>
  <si>
    <t>31 окт в 15:35</t>
  </si>
  <si>
    <t xml:space="preserve">я хожу в спортзал не потому что хочу больше силы и стройное тело хотя это большой только там я забываю о своих проблемах заботах ведь только там я смогу дать волю своим эмоциям выплеснуть свои страхи обиды злость оставаясь на едине с железом и грушой врубить любимую музыку на всю громкость выжимать из себя последние силы на последний подход это и есть для меня удовольствие </t>
  </si>
  <si>
    <t xml:space="preserve">никогда не делай больно тому кто любит тебя </t>
  </si>
  <si>
    <t xml:space="preserve">если суждено значит ещё встретимся </t>
  </si>
  <si>
    <t xml:space="preserve">не умею долго обижаться даже если сильно больно и обидно все равно прощу потому что человек мне дорог а у меня большое сердце но в тайне все равно надеюсь что небеса еще очень больно тонким прутиком настучат моему обидчику по жопе </t>
  </si>
  <si>
    <t xml:space="preserve">один из самых полезных жизненных навыков это умение быстро забывать все плохое не зацикливаться на неприятностях не жить обидами не упиваться раздражением не таить злобу не стоит тащить разный хлам в свою душу </t>
  </si>
  <si>
    <t xml:space="preserve">селфи года </t>
  </si>
  <si>
    <t>менін стенама кіріп алып лайк баспай кеткен адамның жолы болмай қалсын ал керек болса</t>
  </si>
  <si>
    <t>13 ноя 2015</t>
  </si>
  <si>
    <t>қош енді ұмытармын бір күндері еске салып бұл күздің тұр түндері мен сені ұмытармын ұмытамын ғашық қылған қинайды күлкің мені жүрегіңнің жылуы күлкіңде еді тілеу ай керім</t>
  </si>
  <si>
    <t xml:space="preserve">мұңнан алау шаршадым жағып жетер есігіңді ендігі қағып бекер бақыт деген адамдар суға ұқсайды ау уысыңнан байқатпай ағып кетер показать полностью </t>
  </si>
  <si>
    <t xml:space="preserve">алып ұшып арманға дара сағым ойлар қуып түнді аттап таң асамын өзгелік пе жоқ әлде мендік пе деп бас қатырып болжамдап бал ашамын показать полностью </t>
  </si>
  <si>
    <t>мұңды махаббат туралы өлең жіберіңдерші</t>
  </si>
  <si>
    <t xml:space="preserve">ұнатып қалды екен деп өзінше бола бермеш </t>
  </si>
  <si>
    <t xml:space="preserve">ең адал достарды уақыт қалдырады </t>
  </si>
  <si>
    <t>7 июн 2015</t>
  </si>
  <si>
    <t xml:space="preserve">mission completed </t>
  </si>
  <si>
    <t xml:space="preserve">помни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</si>
</sst>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font>
    <font>
      <b/>
      <sz val="11.0"/>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7.63"/>
  </cols>
  <sheetData>
    <row r="1">
      <c r="B1" s="1" t="s">
        <v>0</v>
      </c>
      <c r="C1" s="1" t="s">
        <v>1</v>
      </c>
      <c r="D1" s="1" t="s">
        <v>2</v>
      </c>
      <c r="E1" s="1" t="s">
        <v>3</v>
      </c>
    </row>
    <row r="2">
      <c r="A2" s="1">
        <v>0.0</v>
      </c>
      <c r="B2" s="2" t="s">
        <v>4</v>
      </c>
      <c r="C2" s="2" t="s">
        <v>5</v>
      </c>
      <c r="D2" s="2" t="s">
        <v>6</v>
      </c>
      <c r="E2" s="2" t="str">
        <f>IFERROR(__xludf.DUMMYFUNCTION("GOOGLETRANSLATE(B2, ""auto"",""en"")"),"Once the flames zhurgen akarys abzelbekov KFC")</f>
        <v>Once the flames zhurgen akarys abzelbekov KFC</v>
      </c>
    </row>
    <row r="3">
      <c r="A3" s="1">
        <v>1.0</v>
      </c>
      <c r="B3" s="2" t="s">
        <v>7</v>
      </c>
      <c r="C3" s="2" t="s">
        <v>5</v>
      </c>
      <c r="D3" s="2" t="s">
        <v>6</v>
      </c>
      <c r="E3" s="2" t="str">
        <f>IFERROR(__xludf.DUMMYFUNCTION("GOOGLETRANSLATE(B3, ""auto"",""en"")"),"birthday äkeasqartaw")</f>
        <v>birthday äkeasqartaw</v>
      </c>
    </row>
    <row r="4">
      <c r="A4" s="1">
        <v>2.0</v>
      </c>
      <c r="B4" s="2" t="s">
        <v>8</v>
      </c>
      <c r="C4" s="2" t="s">
        <v>5</v>
      </c>
      <c r="D4" s="2" t="s">
        <v>6</v>
      </c>
      <c r="E4" s="2" t="str">
        <f>IFERROR(__xludf.DUMMYFUNCTION("GOOGLETRANSLATE(B4, ""auto"",""en"")"),"17 November in Talgar sweet team went to the city where funny jokes come with känsert want throw mark talğarlıqtardı come känsertke")</f>
        <v>17 November in Talgar sweet team went to the city where funny jokes come with känsert want throw mark talğarlıqtardı come känsertke</v>
      </c>
    </row>
    <row r="5">
      <c r="A5" s="1">
        <v>3.0</v>
      </c>
      <c r="B5" s="2" t="s">
        <v>9</v>
      </c>
      <c r="C5" s="2" t="s">
        <v>5</v>
      </c>
      <c r="D5" s="2" t="s">
        <v>6</v>
      </c>
      <c r="E5" s="2" t="str">
        <f>IFERROR(__xludf.DUMMYFUNCTION("GOOGLETRANSLATE(B5, ""auto"",""en"")"),"https www youtube com channel UC llodr9fl15ep79tn7 this YouTube channel our serïalımızdıñ Rate 1 will see a series of school")</f>
        <v>https www youtube com channel UC llodr9fl15ep79tn7 this YouTube channel our serïalımızdıñ Rate 1 will see a series of school</v>
      </c>
    </row>
    <row r="6">
      <c r="A6" s="1">
        <v>4.0</v>
      </c>
      <c r="B6" s="2" t="s">
        <v>10</v>
      </c>
      <c r="C6" s="2" t="s">
        <v>5</v>
      </c>
      <c r="D6" s="2" t="s">
        <v>6</v>
      </c>
      <c r="E6" s="2" t="str">
        <f>IFERROR(__xludf.DUMMYFUNCTION("GOOGLETRANSLATE(B6, ""auto"",""en"")"),"in similar fashion to the mask wearers ekenğoy tumawğoyprosto")</f>
        <v>in similar fashion to the mask wearers ekenğoy tumawğoyprosto</v>
      </c>
    </row>
    <row r="7">
      <c r="A7" s="1">
        <v>5.0</v>
      </c>
      <c r="B7" s="2" t="s">
        <v>11</v>
      </c>
      <c r="C7" s="2" t="s">
        <v>5</v>
      </c>
      <c r="D7" s="2" t="s">
        <v>6</v>
      </c>
      <c r="E7" s="2" t="str">
        <f>IFERROR(__xludf.DUMMYFUNCTION("GOOGLETRANSLATE(B7, ""auto"",""en"")"),"New Year 's holiday weekend and did what")</f>
        <v>New Year 's holiday weekend and did what</v>
      </c>
    </row>
    <row r="8">
      <c r="A8" s="1">
        <v>6.0</v>
      </c>
      <c r="B8" s="2" t="s">
        <v>12</v>
      </c>
      <c r="C8" s="2" t="s">
        <v>5</v>
      </c>
      <c r="D8" s="2" t="s">
        <v>6</v>
      </c>
      <c r="E8" s="2" t="str">
        <f>IFERROR(__xludf.DUMMYFUNCTION("GOOGLETRANSLATE(B8, ""auto"",""en"")"),"weekend passes quickly wje7kwnkaldı")</f>
        <v>weekend passes quickly wje7kwnkaldı</v>
      </c>
    </row>
    <row r="9">
      <c r="A9" s="1">
        <v>7.0</v>
      </c>
      <c r="B9" s="2" t="s">
        <v>13</v>
      </c>
      <c r="C9" s="2" t="s">
        <v>5</v>
      </c>
      <c r="D9" s="2" t="s">
        <v>6</v>
      </c>
      <c r="E9" s="2" t="str">
        <f>IFERROR(__xludf.DUMMYFUNCTION("GOOGLETRANSLATE(B9, ""auto"",""en"")"),"You can relax 9kwn")</f>
        <v>You can relax 9kwn</v>
      </c>
    </row>
    <row r="10">
      <c r="A10" s="1">
        <v>8.0</v>
      </c>
      <c r="B10" s="2" t="s">
        <v>14</v>
      </c>
      <c r="C10" s="2" t="s">
        <v>5</v>
      </c>
      <c r="D10" s="2" t="s">
        <v>6</v>
      </c>
      <c r="E10" s="2" t="str">
        <f>IFERROR(__xludf.DUMMYFUNCTION("GOOGLETRANSLATE(B10, ""auto"",""en"")"),"how qortıldıñdar büytkenbjbşçsss")</f>
        <v>how qortıldıñdar büytkenbjbşçsss</v>
      </c>
    </row>
    <row r="11">
      <c r="A11" s="1">
        <v>9.0</v>
      </c>
      <c r="B11" s="2" t="s">
        <v>15</v>
      </c>
      <c r="C11" s="2" t="s">
        <v>5</v>
      </c>
      <c r="D11" s="2" t="s">
        <v>6</v>
      </c>
      <c r="E11" s="2" t="str">
        <f>IFERROR(__xludf.DUMMYFUNCTION("GOOGLETRANSLATE(B11, ""auto"",""en"")"),"https youtu be ti 2mbriabs KTA fabrïkasındagı game")</f>
        <v>https youtu be ti 2mbriabs KTA fabrïkasındagı game</v>
      </c>
    </row>
    <row r="12">
      <c r="A12" s="1">
        <v>10.0</v>
      </c>
      <c r="B12" s="2" t="s">
        <v>16</v>
      </c>
      <c r="C12" s="2" t="s">
        <v>17</v>
      </c>
      <c r="D12" s="2" t="s">
        <v>6</v>
      </c>
      <c r="E12" s="2" t="str">
        <f>IFERROR(__xludf.DUMMYFUNCTION("GOOGLETRANSLATE(B12, ""auto"",""en"")"),"https vk com anpanman aa qolday ")</f>
        <v>https vk com anpanman aa qolday </v>
      </c>
    </row>
    <row r="13">
      <c r="A13" s="1">
        <v>11.0</v>
      </c>
      <c r="B13" s="2" t="s">
        <v>18</v>
      </c>
      <c r="C13" s="2" t="s">
        <v>17</v>
      </c>
      <c r="D13" s="2" t="s">
        <v>6</v>
      </c>
      <c r="E13" s="2" t="str">
        <f>IFERROR(__xludf.DUMMYFUNCTION("GOOGLETRANSLATE(B13, ""auto"",""en"")"),"delete this post when I fall out of love in and with")</f>
        <v>delete this post when I fall out of love in and with</v>
      </c>
    </row>
    <row r="14">
      <c r="A14" s="1">
        <v>12.0</v>
      </c>
      <c r="B14" s="2" t="s">
        <v>19</v>
      </c>
      <c r="C14" s="2" t="s">
        <v>17</v>
      </c>
      <c r="D14" s="2" t="s">
        <v>6</v>
      </c>
      <c r="E14" s="2" t="str">
        <f>IFERROR(__xludf.DUMMYFUNCTION("GOOGLETRANSLATE(B14, ""auto"",""en"")"),"pytaytes not make me something plohoe zloe or nasty accept for kompliment")</f>
        <v>pytaytes not make me something plohoe zloe or nasty accept for kompliment</v>
      </c>
    </row>
    <row r="15">
      <c r="A15" s="1">
        <v>13.0</v>
      </c>
      <c r="B15" s="2" t="s">
        <v>20</v>
      </c>
      <c r="C15" s="2" t="s">
        <v>21</v>
      </c>
      <c r="D15" s="2" t="s">
        <v>6</v>
      </c>
      <c r="E15" s="2" t="str">
        <f>IFERROR(__xludf.DUMMYFUNCTION("GOOGLETRANSLATE(B15, ""auto"",""en"")"),"my dear friends rainbow I decided to release a test merch unfortunately yet futbolochek with attractive face Vicus only 9, I sent only to residents of Kazakhstan can their size s 5 m in stock 4 in stock show completely")</f>
        <v>my dear friends rainbow I decided to release a test merch unfortunately yet futbolochek with attractive face Vicus only 9, I sent only to residents of Kazakhstan can their size s 5 m in stock 4 in stock show completely</v>
      </c>
    </row>
    <row r="16">
      <c r="A16" s="1">
        <v>14.0</v>
      </c>
      <c r="B16" s="2" t="s">
        <v>22</v>
      </c>
      <c r="C16" s="2" t="s">
        <v>21</v>
      </c>
      <c r="D16" s="2" t="s">
        <v>6</v>
      </c>
      <c r="E16" s="2" t="str">
        <f>IFERROR(__xludf.DUMMYFUNCTION("GOOGLETRANSLATE(B16, ""auto"",""en"")"),"by https vk com neko nekonii")</f>
        <v>by https vk com neko nekonii</v>
      </c>
    </row>
    <row r="17">
      <c r="A17" s="1">
        <v>15.0</v>
      </c>
      <c r="B17" s="2" t="s">
        <v>23</v>
      </c>
      <c r="C17" s="2" t="s">
        <v>21</v>
      </c>
      <c r="D17" s="2" t="s">
        <v>6</v>
      </c>
      <c r="E17" s="2" t="str">
        <f>IFERROR(__xludf.DUMMYFUNCTION("GOOGLETRANSLATE(B17, ""auto"",""en"")"),"aaaaaaaaaaaaaaaaaaaaaaaaaaaaaaaaaaaaaaaaaaaaaaaaaaaaaaaaaaaaaaaaaaaaaaaaaaaaaaaaaaaaaaaaaaaaaaaaaaaaa avyalyovdaloyvdaloya onion fl zis a")</f>
        <v>aaaaaaaaaaaaaaaaaaaaaaaaaaaaaaaaaaaaaaaaaaaaaaaaaaaaaaaaaaaaaaaaaaaaaaaaaaaaaaaaaaaaaaaaaaaaaaaaaaaaa avyalyovdaloyvdaloya onion fl zis a</v>
      </c>
    </row>
    <row r="18">
      <c r="A18" s="1">
        <v>16.0</v>
      </c>
      <c r="B18" s="2" t="s">
        <v>24</v>
      </c>
      <c r="C18" s="2" t="s">
        <v>21</v>
      </c>
      <c r="D18" s="2" t="s">
        <v>6</v>
      </c>
      <c r="E18" s="2" t="str">
        <f>IFERROR(__xludf.DUMMYFUNCTION("GOOGLETRANSLATE(B18, ""auto"",""en"")"),"guys want to see how we had fun with lemon pony Town ha ha very funny happened d")</f>
        <v>guys want to see how we had fun with lemon pony Town ha ha very funny happened d</v>
      </c>
    </row>
    <row r="19">
      <c r="A19" s="1">
        <v>17.0</v>
      </c>
      <c r="B19" s="2" t="s">
        <v>25</v>
      </c>
      <c r="C19" s="2" t="s">
        <v>21</v>
      </c>
      <c r="D19" s="2" t="s">
        <v>6</v>
      </c>
      <c r="E19" s="2" t="str">
        <f>IFERROR(__xludf.DUMMYFUNCTION("GOOGLETRANSLATE(B19, ""auto"",""en"")"),"author https vk com just shy")</f>
        <v>author https vk com just shy</v>
      </c>
    </row>
    <row r="20">
      <c r="A20" s="1">
        <v>18.0</v>
      </c>
      <c r="B20" s="2" t="s">
        <v>26</v>
      </c>
      <c r="C20" s="2" t="s">
        <v>21</v>
      </c>
      <c r="D20" s="2" t="s">
        <v>6</v>
      </c>
      <c r="E20" s="2" t="str">
        <f>IFERROR(__xludf.DUMMYFUNCTION("GOOGLETRANSLATE(B20, ""auto"",""en"")"),"I was hit in the lottery yet still only begin to remember all the delights and horrors of autumn I did not quite but I have decided to prepare you a present for the new year so arrange a small lottery will be two winners show completely")</f>
        <v>I was hit in the lottery yet still only begin to remember all the delights and horrors of autumn I did not quite but I have decided to prepare you a present for the new year so arrange a small lottery will be two winners show completely</v>
      </c>
    </row>
    <row r="21" ht="15.75" customHeight="1">
      <c r="A21" s="1">
        <v>20.0</v>
      </c>
      <c r="B21" s="2" t="s">
        <v>27</v>
      </c>
      <c r="C21" s="2" t="s">
        <v>21</v>
      </c>
      <c r="D21" s="2" t="s">
        <v>6</v>
      </c>
      <c r="E21" s="2" t="str">
        <f>IFERROR(__xludf.DUMMYFUNCTION("GOOGLETRANSLATE(B21, ""auto"",""en"")"),"by https vk com soloveys7")</f>
        <v>by https vk com soloveys7</v>
      </c>
    </row>
    <row r="22" ht="15.75" customHeight="1">
      <c r="A22" s="1">
        <v>21.0</v>
      </c>
      <c r="B22" s="2" t="s">
        <v>28</v>
      </c>
      <c r="C22" s="2" t="s">
        <v>21</v>
      </c>
      <c r="D22" s="2" t="s">
        <v>6</v>
      </c>
      <c r="E22" s="2" t="str">
        <f>IFERROR(__xludf.DUMMYFUNCTION("GOOGLETRANSLATE(B22, ""auto"",""en"")"),"kus")</f>
        <v>kus</v>
      </c>
    </row>
    <row r="23" ht="15.75" customHeight="1">
      <c r="A23" s="1">
        <v>22.0</v>
      </c>
      <c r="B23" s="2" t="s">
        <v>29</v>
      </c>
      <c r="C23" s="2" t="s">
        <v>21</v>
      </c>
      <c r="D23" s="2" t="s">
        <v>6</v>
      </c>
      <c r="E23" s="2" t="str">
        <f>IFERROR(__xludf.DUMMYFUNCTION("GOOGLETRANSLATE(B23, ""auto"",""en"")"),"Tru la la Here are the things here")</f>
        <v>Tru la la Here are the things here</v>
      </c>
    </row>
    <row r="24" ht="15.75" customHeight="1">
      <c r="A24" s="1">
        <v>23.0</v>
      </c>
      <c r="B24" s="2" t="s">
        <v>4</v>
      </c>
      <c r="C24" s="2" t="s">
        <v>30</v>
      </c>
      <c r="D24" s="2" t="s">
        <v>6</v>
      </c>
      <c r="E24" s="2" t="str">
        <f>IFERROR(__xludf.DUMMYFUNCTION("GOOGLETRANSLATE(B24, ""auto"",""en"")"),"Once the flames zhurgen akarys abzelbekov KFC")</f>
        <v>Once the flames zhurgen akarys abzelbekov KFC</v>
      </c>
    </row>
    <row r="25" ht="15.75" customHeight="1">
      <c r="A25" s="1">
        <v>24.0</v>
      </c>
      <c r="B25" s="2" t="s">
        <v>7</v>
      </c>
      <c r="C25" s="2" t="s">
        <v>30</v>
      </c>
      <c r="D25" s="2" t="s">
        <v>6</v>
      </c>
      <c r="E25" s="2" t="str">
        <f>IFERROR(__xludf.DUMMYFUNCTION("GOOGLETRANSLATE(B25, ""auto"",""en"")"),"birthday äkeasqartaw")</f>
        <v>birthday äkeasqartaw</v>
      </c>
    </row>
    <row r="26" ht="15.75" customHeight="1">
      <c r="A26" s="1">
        <v>25.0</v>
      </c>
      <c r="B26" s="2" t="s">
        <v>8</v>
      </c>
      <c r="C26" s="2" t="s">
        <v>30</v>
      </c>
      <c r="D26" s="2" t="s">
        <v>6</v>
      </c>
      <c r="E26" s="2" t="str">
        <f>IFERROR(__xludf.DUMMYFUNCTION("GOOGLETRANSLATE(B26, ""auto"",""en"")"),"17 November in Talgar sweet team went to the city where funny jokes come with känsert want throw mark talğarlıqtardı come känsertke")</f>
        <v>17 November in Talgar sweet team went to the city where funny jokes come with känsert want throw mark talğarlıqtardı come känsertke</v>
      </c>
    </row>
    <row r="27" ht="15.75" customHeight="1">
      <c r="A27" s="1">
        <v>26.0</v>
      </c>
      <c r="B27" s="2" t="s">
        <v>9</v>
      </c>
      <c r="C27" s="2" t="s">
        <v>30</v>
      </c>
      <c r="D27" s="2" t="s">
        <v>6</v>
      </c>
      <c r="E27" s="2" t="str">
        <f>IFERROR(__xludf.DUMMYFUNCTION("GOOGLETRANSLATE(B27, ""auto"",""en"")"),"https www youtube com channel UC llodr9fl15ep79tn7 this YouTube channel our serïalımızdıñ Rate 1 will see a series of school")</f>
        <v>https www youtube com channel UC llodr9fl15ep79tn7 this YouTube channel our serïalımızdıñ Rate 1 will see a series of school</v>
      </c>
    </row>
    <row r="28" ht="15.75" customHeight="1">
      <c r="A28" s="1">
        <v>27.0</v>
      </c>
      <c r="B28" s="2" t="s">
        <v>10</v>
      </c>
      <c r="C28" s="2" t="s">
        <v>30</v>
      </c>
      <c r="D28" s="2" t="s">
        <v>6</v>
      </c>
      <c r="E28" s="2" t="str">
        <f>IFERROR(__xludf.DUMMYFUNCTION("GOOGLETRANSLATE(B28, ""auto"",""en"")"),"in similar fashion to the mask wearers ekenğoy tumawğoyprosto")</f>
        <v>in similar fashion to the mask wearers ekenğoy tumawğoyprosto</v>
      </c>
    </row>
    <row r="29" ht="15.75" customHeight="1">
      <c r="A29" s="1">
        <v>28.0</v>
      </c>
      <c r="B29" s="2" t="s">
        <v>11</v>
      </c>
      <c r="C29" s="2" t="s">
        <v>30</v>
      </c>
      <c r="D29" s="2" t="s">
        <v>6</v>
      </c>
      <c r="E29" s="2" t="str">
        <f>IFERROR(__xludf.DUMMYFUNCTION("GOOGLETRANSLATE(B29, ""auto"",""en"")"),"New Year 's holiday weekend and did what")</f>
        <v>New Year 's holiday weekend and did what</v>
      </c>
    </row>
    <row r="30" ht="15.75" customHeight="1">
      <c r="A30" s="1">
        <v>29.0</v>
      </c>
      <c r="B30" s="2" t="s">
        <v>12</v>
      </c>
      <c r="C30" s="2" t="s">
        <v>30</v>
      </c>
      <c r="D30" s="2" t="s">
        <v>6</v>
      </c>
      <c r="E30" s="2" t="str">
        <f>IFERROR(__xludf.DUMMYFUNCTION("GOOGLETRANSLATE(B30, ""auto"",""en"")"),"weekend passes quickly wje7kwnkaldı")</f>
        <v>weekend passes quickly wje7kwnkaldı</v>
      </c>
    </row>
    <row r="31" ht="15.75" customHeight="1">
      <c r="A31" s="1">
        <v>30.0</v>
      </c>
      <c r="B31" s="2" t="s">
        <v>13</v>
      </c>
      <c r="C31" s="2" t="s">
        <v>30</v>
      </c>
      <c r="D31" s="2" t="s">
        <v>6</v>
      </c>
      <c r="E31" s="2" t="str">
        <f>IFERROR(__xludf.DUMMYFUNCTION("GOOGLETRANSLATE(B31, ""auto"",""en"")"),"You can relax 9kwn")</f>
        <v>You can relax 9kwn</v>
      </c>
    </row>
    <row r="32" ht="15.75" customHeight="1">
      <c r="A32" s="1">
        <v>31.0</v>
      </c>
      <c r="B32" s="2" t="s">
        <v>14</v>
      </c>
      <c r="C32" s="2" t="s">
        <v>30</v>
      </c>
      <c r="D32" s="2" t="s">
        <v>6</v>
      </c>
      <c r="E32" s="2" t="str">
        <f>IFERROR(__xludf.DUMMYFUNCTION("GOOGLETRANSLATE(B32, ""auto"",""en"")"),"how qortıldıñdar büytkenbjbşçsss")</f>
        <v>how qortıldıñdar büytkenbjbşçsss</v>
      </c>
    </row>
    <row r="33" ht="15.75" customHeight="1">
      <c r="A33" s="1">
        <v>32.0</v>
      </c>
      <c r="B33" s="2" t="s">
        <v>15</v>
      </c>
      <c r="C33" s="2" t="s">
        <v>30</v>
      </c>
      <c r="D33" s="2" t="s">
        <v>6</v>
      </c>
      <c r="E33" s="2" t="str">
        <f>IFERROR(__xludf.DUMMYFUNCTION("GOOGLETRANSLATE(B33, ""auto"",""en"")"),"https youtu be ti 2mbriabs KTA fabrïkasındagı game")</f>
        <v>https youtu be ti 2mbriabs KTA fabrïkasındagı game</v>
      </c>
    </row>
    <row r="34" ht="15.75" customHeight="1">
      <c r="A34" s="1">
        <v>33.0</v>
      </c>
      <c r="B34" s="2" t="s">
        <v>4</v>
      </c>
      <c r="C34" s="2" t="s">
        <v>5</v>
      </c>
      <c r="D34" s="2" t="s">
        <v>6</v>
      </c>
      <c r="E34" s="2" t="str">
        <f>IFERROR(__xludf.DUMMYFUNCTION("GOOGLETRANSLATE(B34, ""auto"",""en"")"),"Once the flames zhurgen akarys abzelbekov KFC")</f>
        <v>Once the flames zhurgen akarys abzelbekov KFC</v>
      </c>
    </row>
    <row r="35" ht="15.75" customHeight="1">
      <c r="A35" s="1">
        <v>34.0</v>
      </c>
      <c r="B35" s="2" t="s">
        <v>7</v>
      </c>
      <c r="C35" s="2" t="s">
        <v>5</v>
      </c>
      <c r="D35" s="2" t="s">
        <v>6</v>
      </c>
      <c r="E35" s="2" t="str">
        <f>IFERROR(__xludf.DUMMYFUNCTION("GOOGLETRANSLATE(B35, ""auto"",""en"")"),"birthday äkeasqartaw")</f>
        <v>birthday äkeasqartaw</v>
      </c>
    </row>
    <row r="36" ht="15.75" customHeight="1">
      <c r="A36" s="1">
        <v>35.0</v>
      </c>
      <c r="B36" s="2" t="s">
        <v>8</v>
      </c>
      <c r="C36" s="2" t="s">
        <v>5</v>
      </c>
      <c r="D36" s="2" t="s">
        <v>6</v>
      </c>
      <c r="E36" s="2" t="str">
        <f>IFERROR(__xludf.DUMMYFUNCTION("GOOGLETRANSLATE(B36, ""auto"",""en"")"),"17 November in Talgar sweet team went to the city where funny jokes come with känsert want throw mark talğarlıqtardı come känsertke")</f>
        <v>17 November in Talgar sweet team went to the city where funny jokes come with känsert want throw mark talğarlıqtardı come känsertke</v>
      </c>
    </row>
    <row r="37" ht="15.75" customHeight="1">
      <c r="A37" s="1">
        <v>36.0</v>
      </c>
      <c r="B37" s="2" t="s">
        <v>9</v>
      </c>
      <c r="C37" s="2" t="s">
        <v>5</v>
      </c>
      <c r="D37" s="2" t="s">
        <v>6</v>
      </c>
      <c r="E37" s="2" t="str">
        <f>IFERROR(__xludf.DUMMYFUNCTION("GOOGLETRANSLATE(B37, ""auto"",""en"")"),"https www youtube com channel UC llodr9fl15ep79tn7 this YouTube channel our serïalımızdıñ Rate 1 will see a series of school")</f>
        <v>https www youtube com channel UC llodr9fl15ep79tn7 this YouTube channel our serïalımızdıñ Rate 1 will see a series of school</v>
      </c>
    </row>
    <row r="38" ht="15.75" customHeight="1">
      <c r="A38" s="1">
        <v>37.0</v>
      </c>
      <c r="B38" s="2" t="s">
        <v>10</v>
      </c>
      <c r="C38" s="2" t="s">
        <v>5</v>
      </c>
      <c r="D38" s="2" t="s">
        <v>6</v>
      </c>
      <c r="E38" s="2" t="str">
        <f>IFERROR(__xludf.DUMMYFUNCTION("GOOGLETRANSLATE(B38, ""auto"",""en"")"),"in similar fashion to the mask wearers ekenğoy tumawğoyprosto")</f>
        <v>in similar fashion to the mask wearers ekenğoy tumawğoyprosto</v>
      </c>
    </row>
    <row r="39" ht="15.75" customHeight="1">
      <c r="A39" s="1">
        <v>38.0</v>
      </c>
      <c r="B39" s="2" t="s">
        <v>11</v>
      </c>
      <c r="C39" s="2" t="s">
        <v>5</v>
      </c>
      <c r="D39" s="2" t="s">
        <v>6</v>
      </c>
      <c r="E39" s="2" t="str">
        <f>IFERROR(__xludf.DUMMYFUNCTION("GOOGLETRANSLATE(B39, ""auto"",""en"")"),"New Year 's holiday weekend and did what")</f>
        <v>New Year 's holiday weekend and did what</v>
      </c>
    </row>
    <row r="40" ht="15.75" customHeight="1">
      <c r="A40" s="1">
        <v>39.0</v>
      </c>
      <c r="B40" s="2" t="s">
        <v>12</v>
      </c>
      <c r="C40" s="2" t="s">
        <v>5</v>
      </c>
      <c r="D40" s="2" t="s">
        <v>6</v>
      </c>
      <c r="E40" s="2" t="str">
        <f>IFERROR(__xludf.DUMMYFUNCTION("GOOGLETRANSLATE(B40, ""auto"",""en"")"),"weekend passes quickly wje7kwnkaldı")</f>
        <v>weekend passes quickly wje7kwnkaldı</v>
      </c>
    </row>
    <row r="41" ht="15.75" customHeight="1">
      <c r="A41" s="1">
        <v>40.0</v>
      </c>
      <c r="B41" s="2" t="s">
        <v>13</v>
      </c>
      <c r="C41" s="2" t="s">
        <v>5</v>
      </c>
      <c r="D41" s="2" t="s">
        <v>6</v>
      </c>
      <c r="E41" s="2" t="str">
        <f>IFERROR(__xludf.DUMMYFUNCTION("GOOGLETRANSLATE(B41, ""auto"",""en"")"),"You can relax 9kwn")</f>
        <v>You can relax 9kwn</v>
      </c>
    </row>
    <row r="42" ht="15.75" customHeight="1">
      <c r="A42" s="1">
        <v>41.0</v>
      </c>
      <c r="B42" s="2" t="s">
        <v>14</v>
      </c>
      <c r="C42" s="2" t="s">
        <v>5</v>
      </c>
      <c r="D42" s="2" t="s">
        <v>6</v>
      </c>
      <c r="E42" s="2" t="str">
        <f>IFERROR(__xludf.DUMMYFUNCTION("GOOGLETRANSLATE(B42, ""auto"",""en"")"),"how qortıldıñdar büytkenbjbşçsss")</f>
        <v>how qortıldıñdar büytkenbjbşçsss</v>
      </c>
    </row>
    <row r="43" ht="15.75" customHeight="1">
      <c r="A43" s="1">
        <v>42.0</v>
      </c>
      <c r="B43" s="2" t="s">
        <v>15</v>
      </c>
      <c r="C43" s="2" t="s">
        <v>5</v>
      </c>
      <c r="D43" s="2" t="s">
        <v>6</v>
      </c>
      <c r="E43" s="2" t="str">
        <f>IFERROR(__xludf.DUMMYFUNCTION("GOOGLETRANSLATE(B43, ""auto"",""en"")"),"https youtu be ti 2mbriabs KTA fabrïkasındagı game")</f>
        <v>https youtu be ti 2mbriabs KTA fabrïkasındagı game</v>
      </c>
    </row>
    <row r="44" ht="15.75" customHeight="1">
      <c r="A44" s="1">
        <v>43.0</v>
      </c>
      <c r="B44" s="2" t="s">
        <v>16</v>
      </c>
      <c r="C44" s="2" t="s">
        <v>17</v>
      </c>
      <c r="D44" s="2" t="s">
        <v>6</v>
      </c>
      <c r="E44" s="2" t="str">
        <f>IFERROR(__xludf.DUMMYFUNCTION("GOOGLETRANSLATE(B44, ""auto"",""en"")"),"https vk com anpanman aa qolday ")</f>
        <v>https vk com anpanman aa qolday </v>
      </c>
    </row>
    <row r="45" ht="15.75" customHeight="1">
      <c r="A45" s="1">
        <v>44.0</v>
      </c>
      <c r="B45" s="2" t="s">
        <v>18</v>
      </c>
      <c r="C45" s="2" t="s">
        <v>17</v>
      </c>
      <c r="D45" s="2" t="s">
        <v>6</v>
      </c>
      <c r="E45" s="2" t="str">
        <f>IFERROR(__xludf.DUMMYFUNCTION("GOOGLETRANSLATE(B45, ""auto"",""en"")"),"delete this post when I fall out of love in and with")</f>
        <v>delete this post when I fall out of love in and with</v>
      </c>
    </row>
    <row r="46" ht="15.75" customHeight="1">
      <c r="A46" s="1">
        <v>45.0</v>
      </c>
      <c r="B46" s="2" t="s">
        <v>19</v>
      </c>
      <c r="C46" s="2" t="s">
        <v>17</v>
      </c>
      <c r="D46" s="2" t="s">
        <v>6</v>
      </c>
      <c r="E46" s="2" t="str">
        <f>IFERROR(__xludf.DUMMYFUNCTION("GOOGLETRANSLATE(B46, ""auto"",""en"")"),"pytaytes not make me something plohoe zloe or nasty accept for kompliment")</f>
        <v>pytaytes not make me something plohoe zloe or nasty accept for kompliment</v>
      </c>
    </row>
    <row r="47" ht="15.75" customHeight="1">
      <c r="A47" s="1">
        <v>46.0</v>
      </c>
      <c r="B47" s="2" t="s">
        <v>20</v>
      </c>
      <c r="C47" s="2" t="s">
        <v>21</v>
      </c>
      <c r="D47" s="2" t="s">
        <v>6</v>
      </c>
      <c r="E47" s="2" t="str">
        <f>IFERROR(__xludf.DUMMYFUNCTION("GOOGLETRANSLATE(B47, ""auto"",""en"")"),"my dear friends rainbow I decided to release a test merch unfortunately yet futbolochek with attractive face Vicus only 9, I sent only to residents of Kazakhstan can their size s 5 m in stock 4 in stock show completely")</f>
        <v>my dear friends rainbow I decided to release a test merch unfortunately yet futbolochek with attractive face Vicus only 9, I sent only to residents of Kazakhstan can their size s 5 m in stock 4 in stock show completely</v>
      </c>
    </row>
    <row r="48" ht="15.75" customHeight="1">
      <c r="A48" s="1">
        <v>47.0</v>
      </c>
      <c r="B48" s="2" t="s">
        <v>22</v>
      </c>
      <c r="C48" s="2" t="s">
        <v>21</v>
      </c>
      <c r="D48" s="2" t="s">
        <v>6</v>
      </c>
      <c r="E48" s="2" t="str">
        <f>IFERROR(__xludf.DUMMYFUNCTION("GOOGLETRANSLATE(B48, ""auto"",""en"")"),"by https vk com neko nekonii")</f>
        <v>by https vk com neko nekonii</v>
      </c>
    </row>
    <row r="49" ht="15.75" customHeight="1">
      <c r="A49" s="1">
        <v>48.0</v>
      </c>
      <c r="B49" s="2" t="s">
        <v>23</v>
      </c>
      <c r="C49" s="2" t="s">
        <v>21</v>
      </c>
      <c r="D49" s="2" t="s">
        <v>6</v>
      </c>
      <c r="E49" s="2" t="str">
        <f>IFERROR(__xludf.DUMMYFUNCTION("GOOGLETRANSLATE(B49, ""auto"",""en"")"),"aaaaaaaaaaaaaaaaaaaaaaaaaaaaaaaaaaaaaaaaaaaaaaaaaaaaaaaaaaaaaaaaaaaaaaaaaaaaaaaaaaaaaaaaaaaaaaaaaaaaa avyalyovdaloyvdaloya onion fl zis a")</f>
        <v>aaaaaaaaaaaaaaaaaaaaaaaaaaaaaaaaaaaaaaaaaaaaaaaaaaaaaaaaaaaaaaaaaaaaaaaaaaaaaaaaaaaaaaaaaaaaaaaaaaaaa avyalyovdaloyvdaloya onion fl zis a</v>
      </c>
    </row>
    <row r="50" ht="15.75" customHeight="1">
      <c r="A50" s="1">
        <v>49.0</v>
      </c>
      <c r="B50" s="2" t="s">
        <v>24</v>
      </c>
      <c r="C50" s="2" t="s">
        <v>21</v>
      </c>
      <c r="D50" s="2" t="s">
        <v>6</v>
      </c>
      <c r="E50" s="2" t="str">
        <f>IFERROR(__xludf.DUMMYFUNCTION("GOOGLETRANSLATE(B50, ""auto"",""en"")"),"guys want to see how we had fun with lemon pony Town ha ha very funny happened d")</f>
        <v>guys want to see how we had fun with lemon pony Town ha ha very funny happened d</v>
      </c>
    </row>
    <row r="51" ht="15.75" customHeight="1">
      <c r="A51" s="1">
        <v>50.0</v>
      </c>
      <c r="B51" s="2" t="s">
        <v>25</v>
      </c>
      <c r="C51" s="2" t="s">
        <v>21</v>
      </c>
      <c r="D51" s="2" t="s">
        <v>6</v>
      </c>
      <c r="E51" s="2" t="str">
        <f>IFERROR(__xludf.DUMMYFUNCTION("GOOGLETRANSLATE(B51, ""auto"",""en"")"),"author https vk com just shy")</f>
        <v>author https vk com just shy</v>
      </c>
    </row>
    <row r="52" ht="15.75" customHeight="1">
      <c r="A52" s="1">
        <v>51.0</v>
      </c>
      <c r="B52" s="2" t="s">
        <v>26</v>
      </c>
      <c r="C52" s="2" t="s">
        <v>21</v>
      </c>
      <c r="D52" s="2" t="s">
        <v>6</v>
      </c>
      <c r="E52" s="2" t="str">
        <f>IFERROR(__xludf.DUMMYFUNCTION("GOOGLETRANSLATE(B52, ""auto"",""en"")"),"I was hit in the lottery yet still only begin to remember all the delights and horrors of autumn I did not quite but I have decided to prepare you a present for the new year so arrange a small lottery will be two winners show completely")</f>
        <v>I was hit in the lottery yet still only begin to remember all the delights and horrors of autumn I did not quite but I have decided to prepare you a present for the new year so arrange a small lottery will be two winners show completely</v>
      </c>
    </row>
    <row r="53" ht="15.75" customHeight="1">
      <c r="A53" s="1">
        <v>53.0</v>
      </c>
      <c r="B53" s="2" t="s">
        <v>27</v>
      </c>
      <c r="C53" s="2" t="s">
        <v>21</v>
      </c>
      <c r="D53" s="2" t="s">
        <v>6</v>
      </c>
      <c r="E53" s="2" t="str">
        <f>IFERROR(__xludf.DUMMYFUNCTION("GOOGLETRANSLATE(B53, ""auto"",""en"")"),"by https vk com soloveys7")</f>
        <v>by https vk com soloveys7</v>
      </c>
    </row>
    <row r="54" ht="15.75" customHeight="1">
      <c r="A54" s="1">
        <v>54.0</v>
      </c>
      <c r="B54" s="2" t="s">
        <v>28</v>
      </c>
      <c r="C54" s="2" t="s">
        <v>21</v>
      </c>
      <c r="D54" s="2" t="s">
        <v>6</v>
      </c>
      <c r="E54" s="2" t="str">
        <f>IFERROR(__xludf.DUMMYFUNCTION("GOOGLETRANSLATE(B54, ""auto"",""en"")"),"kus")</f>
        <v>kus</v>
      </c>
    </row>
    <row r="55" ht="15.75" customHeight="1">
      <c r="A55" s="1">
        <v>55.0</v>
      </c>
      <c r="B55" s="2" t="s">
        <v>29</v>
      </c>
      <c r="C55" s="2" t="s">
        <v>21</v>
      </c>
      <c r="D55" s="2" t="s">
        <v>6</v>
      </c>
      <c r="E55" s="2" t="str">
        <f>IFERROR(__xludf.DUMMYFUNCTION("GOOGLETRANSLATE(B55, ""auto"",""en"")"),"Tru la la Here are the things here")</f>
        <v>Tru la la Here are the things here</v>
      </c>
    </row>
    <row r="56" ht="15.75" customHeight="1">
      <c r="A56" s="1">
        <v>56.0</v>
      </c>
      <c r="B56" s="2" t="s">
        <v>31</v>
      </c>
      <c r="C56" s="2" t="s">
        <v>32</v>
      </c>
      <c r="D56" s="2" t="s">
        <v>6</v>
      </c>
      <c r="E56" s="2" t="str">
        <f>IFERROR(__xludf.DUMMYFUNCTION("GOOGLETRANSLATE(B56, ""auto"",""en"")"),"Queen tantspola crystal star lol surprise omg winter disco reviews on Crystal Star")</f>
        <v>Queen tantspola crystal star lol surprise omg winter disco reviews on Crystal Star</v>
      </c>
    </row>
    <row r="57" ht="15.75" customHeight="1">
      <c r="A57" s="1">
        <v>57.0</v>
      </c>
      <c r="B57" s="2" t="s">
        <v>33</v>
      </c>
      <c r="C57" s="2" t="s">
        <v>32</v>
      </c>
      <c r="D57" s="2" t="s">
        <v>6</v>
      </c>
      <c r="E57" s="2" t="str">
        <f>IFERROR(__xludf.DUMMYFUNCTION("GOOGLETRANSLATE(B57, ""auto"",""en"")"),"good night everybody")</f>
        <v>good night everybody</v>
      </c>
    </row>
    <row r="58" ht="15.75" customHeight="1">
      <c r="A58" s="1">
        <v>58.0</v>
      </c>
      <c r="B58" s="2" t="s">
        <v>34</v>
      </c>
      <c r="C58" s="2" t="s">
        <v>32</v>
      </c>
      <c r="D58" s="2" t="s">
        <v>6</v>
      </c>
      <c r="E58" s="2" t="str">
        <f>IFERROR(__xludf.DUMMYFUNCTION("GOOGLETRANSLATE(B58, ""auto"",""en"")"),"who is steeper Fake or orignal comparison channel")</f>
        <v>who is steeper Fake or orignal comparison channel</v>
      </c>
    </row>
    <row r="59" ht="15.75" customHeight="1">
      <c r="A59" s="1">
        <v>59.0</v>
      </c>
      <c r="B59" s="2" t="s">
        <v>35</v>
      </c>
      <c r="C59" s="2" t="s">
        <v>32</v>
      </c>
      <c r="D59" s="2" t="s">
        <v>6</v>
      </c>
      <c r="E59" s="2" t="str">
        <f>IFERROR(__xludf.DUMMYFUNCTION("GOOGLETRANSLATE(B59, ""auto"",""en"")"),"Reilly School monsters")</f>
        <v>Reilly School monsters</v>
      </c>
    </row>
    <row r="60" ht="15.75" customHeight="1">
      <c r="A60" s="1">
        <v>60.0</v>
      </c>
      <c r="B60" s="2" t="s">
        <v>36</v>
      </c>
      <c r="C60" s="2" t="s">
        <v>32</v>
      </c>
      <c r="D60" s="2" t="s">
        <v>6</v>
      </c>
      <c r="E60" s="2" t="str">
        <f>IFERROR(__xludf.DUMMYFUNCTION("GOOGLETRANSLATE(B60, ""auto"",""en"")"),"who comes Holt Hyde Frankie and Charlie")</f>
        <v>who comes Holt Hyde Frankie and Charlie</v>
      </c>
    </row>
    <row r="61" ht="15.75" customHeight="1">
      <c r="A61" s="1">
        <v>61.0</v>
      </c>
      <c r="B61" s="2" t="s">
        <v>37</v>
      </c>
      <c r="C61" s="2" t="s">
        <v>32</v>
      </c>
      <c r="D61" s="2" t="s">
        <v>6</v>
      </c>
      <c r="E61" s="2" t="str">
        <f>IFERROR(__xludf.DUMMYFUNCTION("GOOGLETRANSLATE(B61, ""auto"",""en"")"),"Put if you want to find love")</f>
        <v>Put if you want to find love</v>
      </c>
    </row>
    <row r="62" ht="15.75" customHeight="1">
      <c r="A62" s="1">
        <v>62.0</v>
      </c>
      <c r="B62" s="2" t="s">
        <v>38</v>
      </c>
      <c r="C62" s="2" t="s">
        <v>32</v>
      </c>
      <c r="D62" s="2" t="s">
        <v>6</v>
      </c>
      <c r="E62" s="2" t="str">
        <f>IFERROR(__xludf.DUMMYFUNCTION("GOOGLETRANSLATE(B62, ""auto"",""en"")"),"star couple BTS and Heartbreakers")</f>
        <v>star couple BTS and Heartbreakers</v>
      </c>
    </row>
    <row r="63" ht="15.75" customHeight="1">
      <c r="A63" s="1">
        <v>63.0</v>
      </c>
      <c r="B63" s="2" t="s">
        <v>39</v>
      </c>
      <c r="C63" s="2" t="s">
        <v>32</v>
      </c>
      <c r="D63" s="2" t="s">
        <v>6</v>
      </c>
      <c r="E63" s="2" t="str">
        <f>IFERROR(__xludf.DUMMYFUNCTION("GOOGLETRANSLATE(B63, ""auto"",""en"")"),"star couple bts Heartbreakers wild hearts crew review")</f>
        <v>star couple bts Heartbreakers wild hearts crew review</v>
      </c>
    </row>
    <row r="64" ht="15.75" customHeight="1">
      <c r="A64" s="1">
        <v>64.0</v>
      </c>
      <c r="B64" s="2" t="s">
        <v>40</v>
      </c>
      <c r="C64" s="2" t="s">
        <v>32</v>
      </c>
      <c r="D64" s="2" t="s">
        <v>6</v>
      </c>
      <c r="E64" s="2" t="str">
        <f>IFERROR(__xludf.DUMMYFUNCTION("GOOGLETRANSLATE(B64, ""auto"",""en"")"),"photo made 7 years ago, are today little girl my brother Sam is 20 years old")</f>
        <v>photo made 7 years ago, are today little girl my brother Sam is 20 years old</v>
      </c>
    </row>
    <row r="65" ht="15.75" customHeight="1">
      <c r="A65" s="1">
        <v>65.0</v>
      </c>
      <c r="B65" s="2" t="s">
        <v>41</v>
      </c>
      <c r="C65" s="2" t="s">
        <v>32</v>
      </c>
      <c r="D65" s="2" t="s">
        <v>6</v>
      </c>
      <c r="E65" s="2" t="str">
        <f>IFERROR(__xludf.DUMMYFUNCTION("GOOGLETRANSLATE(B65, ""auto"",""en"")"),"it's time to fly and watch my new video")</f>
        <v>it's time to fly and watch my new video</v>
      </c>
    </row>
    <row r="66" ht="15.75" customHeight="1">
      <c r="A66" s="1">
        <v>66.0</v>
      </c>
      <c r="B66" s="2" t="s">
        <v>42</v>
      </c>
      <c r="C66" s="2" t="s">
        <v>43</v>
      </c>
      <c r="D66" s="2" t="s">
        <v>6</v>
      </c>
      <c r="E66" s="2" t="str">
        <f>IFERROR(__xludf.DUMMYFUNCTION("GOOGLETRANSLATE(B66, ""auto"",""en"")"),"sweet girl with the character of the devil 1999")</f>
        <v>sweet girl with the character of the devil 1999</v>
      </c>
    </row>
    <row r="67" ht="15.75" customHeight="1">
      <c r="A67" s="1">
        <v>67.0</v>
      </c>
      <c r="B67" s="2" t="s">
        <v>44</v>
      </c>
      <c r="C67" s="2" t="s">
        <v>45</v>
      </c>
      <c r="D67" s="2" t="s">
        <v>6</v>
      </c>
      <c r="E67" s="2" t="str">
        <f>IFERROR(__xludf.DUMMYFUNCTION("GOOGLETRANSLATE(B67, ""auto"",""en"")"),"ㅤ ㅤ ㅤ ㅤ ㅤ ㅤ ㅤ ㅤ ㅤ ㅤ ㅤ ㅤ ㅤ ㅤ ㅤ ㅤ и я взлᴇтᴀл ㅤ ㅤ ㅤ и я мᴇчтᴀл ㅤ ㅤ ㅤ ㅤ ㅤ ㅤ ㅤ ㅤ ㅤ ㅤ ㅤ ㅤ ㅤ но тᴇпᴇᴘь мнᴇ всᴇ это нᴇ вᴀжно")</f>
        <v>ㅤ ㅤ ㅤ ㅤ ㅤ ㅤ ㅤ ㅤ ㅤ ㅤ ㅤ ㅤ ㅤ ㅤ ㅤ ㅤ и я взлᴇтᴀл ㅤ ㅤ ㅤ и я мᴇчтᴀл ㅤ ㅤ ㅤ ㅤ ㅤ ㅤ ㅤ ㅤ ㅤ ㅤ ㅤ ㅤ ㅤ но тᴇпᴇᴘь мнᴇ всᴇ это нᴇ вᴀжно</v>
      </c>
    </row>
    <row r="68" ht="15.75" customHeight="1">
      <c r="A68" s="1">
        <v>68.0</v>
      </c>
      <c r="B68" s="2" t="s">
        <v>46</v>
      </c>
      <c r="C68" s="2" t="s">
        <v>45</v>
      </c>
      <c r="D68" s="2" t="s">
        <v>6</v>
      </c>
      <c r="E68" s="2" t="str">
        <f>IFERROR(__xludf.DUMMYFUNCTION("GOOGLETRANSLATE(B68, ""auto"",""en"")"),"ㅤ ㅤ ㅤ ㅤ ㅤ ㅤ ㅤ ㅤ ㅤ ㅤ ㅤ we kᴀk and devils pᴘyachᴇmsya in mᴇlochᴀh ㅤ ㅤ ㅤ ㅤ ㅤ ㅤ tᴀk that sᴇychᴀs miᴘʏ nikogdᴀ nᴇ doҕᴘᴀtsya to nᴀshᴇgo ʏᴘovnya")</f>
        <v>ㅤ ㅤ ㅤ ㅤ ㅤ ㅤ ㅤ ㅤ ㅤ ㅤ ㅤ we kᴀk and devils pᴘyachᴇmsya in mᴇlochᴀh ㅤ ㅤ ㅤ ㅤ ㅤ ㅤ tᴀk that sᴇychᴀs miᴘʏ nikogdᴀ nᴇ doҕᴘᴀtsya to nᴀshᴇgo ʏᴘovnya</v>
      </c>
    </row>
    <row r="69" ht="15.75" customHeight="1">
      <c r="A69" s="1">
        <v>69.0</v>
      </c>
      <c r="B69" s="2" t="s">
        <v>47</v>
      </c>
      <c r="C69" s="2" t="s">
        <v>45</v>
      </c>
      <c r="D69" s="2" t="s">
        <v>6</v>
      </c>
      <c r="E69" s="2" t="str">
        <f>IFERROR(__xludf.DUMMYFUNCTION("GOOGLETRANSLATE(B69, ""auto"",""en"")"),"my Jen")</f>
        <v>my Jen</v>
      </c>
    </row>
    <row r="70" ht="15.75" customHeight="1">
      <c r="A70" s="1">
        <v>70.0</v>
      </c>
      <c r="B70" s="2" t="s">
        <v>48</v>
      </c>
      <c r="C70" s="2" t="s">
        <v>45</v>
      </c>
      <c r="D70" s="2" t="s">
        <v>6</v>
      </c>
      <c r="E70" s="2" t="str">
        <f>IFERROR(__xludf.DUMMYFUNCTION("GOOGLETRANSLATE(B70, ""auto"",""en"")"),"ᅠ ᅠ ᅠ ᅠ ᅠ ᅠ ᅠ ᅠ ᅠ ᅠ ᅠ ᅠ ᅠ ᅠ ᅠ ᅠ ᅠ ᅠ ᅠ ᅠ х ᅠ х ᅠ х ㅤ ㅤ ㅤ ㅤ ㅤ пᴘости что поздно я люҕлю тᴇҕя дᴘᴀко с днᴇм ᴘождᴇния жᴀным ㅤ ㅤ ㅤ ㅤ ㅤ ㅤ ㅤ ㅤ ㅤ ㅤ ㅤ ㅤ ㅤ ㅤ ㅤ ㅤ ㅤ ㅤ ㅤ")</f>
        <v>ᅠ ᅠ ᅠ ᅠ ᅠ ᅠ ᅠ ᅠ ᅠ ᅠ ᅠ ᅠ ᅠ ᅠ ᅠ ᅠ ᅠ ᅠ ᅠ ᅠ х ᅠ х ᅠ х ㅤ ㅤ ㅤ ㅤ ㅤ пᴘости что поздно я люҕлю тᴇҕя дᴘᴀко с днᴇм ᴘождᴇния жᴀным ㅤ ㅤ ㅤ ㅤ ㅤ ㅤ ㅤ ㅤ ㅤ ㅤ ㅤ ㅤ ㅤ ㅤ ㅤ ㅤ ㅤ ㅤ ㅤ</v>
      </c>
    </row>
    <row r="71" ht="15.75" customHeight="1">
      <c r="A71" s="1">
        <v>71.0</v>
      </c>
      <c r="B71" s="2" t="s">
        <v>49</v>
      </c>
      <c r="C71" s="2" t="s">
        <v>45</v>
      </c>
      <c r="D71" s="2" t="s">
        <v>6</v>
      </c>
      <c r="E71" s="2" t="str">
        <f>IFERROR(__xludf.DUMMYFUNCTION("GOOGLETRANSLATE(B71, ""auto"",""en"")"),"thanks for all")</f>
        <v>thanks for all</v>
      </c>
    </row>
    <row r="72" ht="15.75" customHeight="1">
      <c r="A72" s="1">
        <v>72.0</v>
      </c>
      <c r="B72" s="2" t="s">
        <v>50</v>
      </c>
      <c r="C72" s="2" t="s">
        <v>45</v>
      </c>
      <c r="D72" s="2" t="s">
        <v>6</v>
      </c>
      <c r="E72" s="2" t="str">
        <f>IFERROR(__xludf.DUMMYFUNCTION("GOOGLETRANSLATE(B72, ""auto"",""en"")"),"ʜᴀᴘᴘʏ ʙ ᴅᴀʏ")</f>
        <v>ʜᴀᴘᴘʏ ʙ ᴅᴀʏ</v>
      </c>
    </row>
    <row r="73" ht="15.75" customHeight="1">
      <c r="A73" s="1">
        <v>73.0</v>
      </c>
      <c r="B73" s="2" t="s">
        <v>51</v>
      </c>
      <c r="C73" s="2" t="s">
        <v>45</v>
      </c>
      <c r="D73" s="2" t="s">
        <v>6</v>
      </c>
      <c r="E73" s="2" t="str">
        <f>IFERROR(__xludf.DUMMYFUNCTION("GOOGLETRANSLATE(B73, ""auto"",""en"")"),"simply the best people")</f>
        <v>simply the best people</v>
      </c>
    </row>
    <row r="74" ht="15.75" customHeight="1">
      <c r="A74" s="1">
        <v>74.0</v>
      </c>
      <c r="B74" s="2" t="s">
        <v>52</v>
      </c>
      <c r="C74" s="2" t="s">
        <v>45</v>
      </c>
      <c r="D74" s="2" t="s">
        <v>6</v>
      </c>
      <c r="E74" s="2" t="str">
        <f>IFERROR(__xludf.DUMMYFUNCTION("GOOGLETRANSLATE(B74, ""auto"",""en"")"),"6 chᴇᴧovᴇk tyanᴇtsya ҕudto ᴘostok to svᴇtiᴧu and stᴀnovitsya vyshᴇ mᴇchtᴀya about nᴇsҕytochnyh gᴘᴇᴣᴀh dostigᴀᴇt ᴣᴀoҕᴧᴀchnyh heights 3")</f>
        <v>6 chᴇᴧovᴇk tyanᴇtsya ҕudto ᴘostok to svᴇtiᴧu and stᴀnovitsya vyshᴇ mᴇchtᴀya about nᴇsҕytochnyh gᴘᴇᴣᴀh dostigᴀᴇt ᴣᴀoҕᴧᴀchnyh heights 3</v>
      </c>
    </row>
    <row r="75" ht="15.75" customHeight="1">
      <c r="A75" s="1">
        <v>75.0</v>
      </c>
      <c r="B75" s="2" t="s">
        <v>53</v>
      </c>
      <c r="C75" s="2" t="s">
        <v>54</v>
      </c>
      <c r="D75" s="2" t="s">
        <v>6</v>
      </c>
      <c r="E75" s="2" t="str">
        <f>IFERROR(__xludf.DUMMYFUNCTION("GOOGLETRANSLATE(B75, ""auto"",""en"")"),"aoaoaoaoaooaoa")</f>
        <v>aoaoaoaoaooaoa</v>
      </c>
    </row>
    <row r="76" ht="15.75" customHeight="1">
      <c r="A76" s="1">
        <v>76.0</v>
      </c>
      <c r="B76" s="2" t="s">
        <v>55</v>
      </c>
      <c r="C76" s="2" t="s">
        <v>54</v>
      </c>
      <c r="D76" s="2" t="s">
        <v>6</v>
      </c>
      <c r="E76" s="2" t="str">
        <f>IFERROR(__xludf.DUMMYFUNCTION("GOOGLETRANSLATE(B76, ""auto"",""en"")")," chanyeol kai chanyeøl subject no 61 käi subject no 88")</f>
        <v> chanyeol kai chanyeøl subject no 61 käi subject no 88</v>
      </c>
    </row>
    <row r="77" ht="15.75" customHeight="1">
      <c r="A77" s="1">
        <v>77.0</v>
      </c>
      <c r="B77" s="2" t="s">
        <v>56</v>
      </c>
      <c r="C77" s="2" t="s">
        <v>54</v>
      </c>
      <c r="D77" s="2" t="s">
        <v>6</v>
      </c>
      <c r="E77" s="2" t="str">
        <f>IFERROR(__xludf.DUMMYFUNCTION("GOOGLETRANSLATE(B77, ""auto"",""en"")"),"I feel bad")</f>
        <v>I feel bad</v>
      </c>
    </row>
    <row r="78" ht="15.75" customHeight="1">
      <c r="A78" s="1">
        <v>78.0</v>
      </c>
      <c r="B78" s="2" t="s">
        <v>57</v>
      </c>
      <c r="C78" s="2" t="s">
        <v>54</v>
      </c>
      <c r="D78" s="2" t="s">
        <v>6</v>
      </c>
      <c r="E78" s="2" t="str">
        <f>IFERROR(__xludf.DUMMYFUNCTION("GOOGLETRANSLATE(B78, ""auto"",""en"")"),"they use you and then another and expose guilty")</f>
        <v>they use you and then another and expose guilty</v>
      </c>
    </row>
    <row r="79" ht="15.75" customHeight="1">
      <c r="A79" s="1">
        <v>79.0</v>
      </c>
      <c r="B79" s="2" t="s">
        <v>58</v>
      </c>
      <c r="C79" s="2" t="s">
        <v>54</v>
      </c>
      <c r="D79" s="2" t="s">
        <v>6</v>
      </c>
      <c r="E79" s="2" t="str">
        <f>IFERROR(__xludf.DUMMYFUNCTION("GOOGLETRANSLATE(B79, ""auto"",""en"")")," the most precious thing of all is solitude")</f>
        <v> the most precious thing of all is solitude</v>
      </c>
    </row>
    <row r="80" ht="15.75" customHeight="1">
      <c r="A80" s="1">
        <v>80.0</v>
      </c>
      <c r="B80" s="2" t="s">
        <v>59</v>
      </c>
      <c r="C80" s="2" t="s">
        <v>54</v>
      </c>
      <c r="D80" s="2" t="s">
        <v>6</v>
      </c>
      <c r="E80" s="2" t="str">
        <f>IFERROR(__xludf.DUMMYFUNCTION("GOOGLETRANSLATE(B80, ""auto"",""en"")"),"be with someone who picks you up every day and not only when he is in the mood for you")</f>
        <v>be with someone who picks you up every day and not only when he is in the mood for you</v>
      </c>
    </row>
    <row r="81" ht="15.75" customHeight="1">
      <c r="A81" s="1">
        <v>81.0</v>
      </c>
      <c r="B81" s="2" t="s">
        <v>60</v>
      </c>
      <c r="C81" s="2" t="s">
        <v>54</v>
      </c>
      <c r="D81" s="2" t="s">
        <v>6</v>
      </c>
      <c r="E81" s="2" t="str">
        <f>IFERROR(__xludf.DUMMYFUNCTION("GOOGLETRANSLATE(B81, ""auto"",""en"")")," I yzhe ydivlyayuc ne kogda menya people yxodyat From camom nA dele I ydivlyayuc kogda they are normally octayutcya")</f>
        <v> I yzhe ydivlyayuc ne kogda menya people yxodyat From camom nA dele I ydivlyayuc kogda they are normally octayutcya</v>
      </c>
    </row>
    <row r="82" ht="15.75" customHeight="1">
      <c r="A82" s="1">
        <v>82.0</v>
      </c>
      <c r="B82" s="2" t="s">
        <v>61</v>
      </c>
      <c r="C82" s="2" t="s">
        <v>54</v>
      </c>
      <c r="D82" s="2" t="s">
        <v>6</v>
      </c>
      <c r="E82" s="2" t="str">
        <f>IFERROR(__xludf.DUMMYFUNCTION("GOOGLETRANSLATE(B82, ""auto"",""en"")"),"so people can safely delete you out of my life and you can not even remove a correspondence with them")</f>
        <v>so people can safely delete you out of my life and you can not even remove a correspondence with them</v>
      </c>
    </row>
    <row r="83" ht="15.75" customHeight="1">
      <c r="A83" s="1">
        <v>83.0</v>
      </c>
      <c r="B83" s="2" t="s">
        <v>62</v>
      </c>
      <c r="C83" s="2" t="s">
        <v>54</v>
      </c>
      <c r="D83" s="2" t="s">
        <v>6</v>
      </c>
      <c r="E83" s="2" t="str">
        <f>IFERROR(__xludf.DUMMYFUNCTION("GOOGLETRANSLATE(B83, ""auto"",""en"")"),"they come back when they need you")</f>
        <v>they come back when they need you</v>
      </c>
    </row>
    <row r="84" ht="15.75" customHeight="1">
      <c r="A84" s="1">
        <v>84.0</v>
      </c>
      <c r="B84" s="2" t="s">
        <v>63</v>
      </c>
      <c r="C84" s="2" t="s">
        <v>64</v>
      </c>
      <c r="D84" s="2" t="s">
        <v>6</v>
      </c>
      <c r="E84" s="2" t="str">
        <f>IFERROR(__xludf.DUMMYFUNCTION("GOOGLETRANSLATE(B84, ""auto"",""en"")"),"never humiliate friends for the sake of its credibility")</f>
        <v>never humiliate friends for the sake of its credibility</v>
      </c>
    </row>
    <row r="85" ht="15.75" customHeight="1">
      <c r="A85" s="1">
        <v>85.0</v>
      </c>
      <c r="B85" s="2" t="s">
        <v>65</v>
      </c>
      <c r="C85" s="2" t="s">
        <v>66</v>
      </c>
      <c r="D85" s="2" t="s">
        <v>6</v>
      </c>
      <c r="E85" s="2" t="str">
        <f>IFERROR(__xludf.DUMMYFUNCTION("GOOGLETRANSLATE(B85, ""auto"",""en"")"),"I have the most awesome brother")</f>
        <v>I have the most awesome brother</v>
      </c>
    </row>
    <row r="86" ht="15.75" customHeight="1">
      <c r="A86" s="1">
        <v>86.0</v>
      </c>
      <c r="B86" s="2" t="s">
        <v>67</v>
      </c>
      <c r="C86" s="2" t="s">
        <v>66</v>
      </c>
      <c r="D86" s="2" t="s">
        <v>6</v>
      </c>
      <c r="E86" s="2" t="str">
        <f>IFERROR(__xludf.DUMMYFUNCTION("GOOGLETRANSLATE(B86, ""auto"",""en"")"),"you are spoiling girls you want true girl and themselves disappear is unknown with whom and where do you think that this man is faithful vows and themselves rush promises right and left, you claim that the girl should wait no matter what and themselves fl"&amp;"eeing find someone new you say that actions decorate but do not find the time to call you say these girls are not left themselves and spoil them you need a gentle affectionate caring but happened to her that leaving her to deal with her problems alone you"&amp;" hate hysterics and yet do not want to appease what you need and what is waiting for when they themselves can not give the same note worthy only gets a decent loving, caring and faithful")</f>
        <v>you are spoiling girls you want true girl and themselves disappear is unknown with whom and where do you think that this man is faithful vows and themselves rush promises right and left, you claim that the girl should wait no matter what and themselves fleeing find someone new you say that actions decorate but do not find the time to call you say these girls are not left themselves and spoil them you need a gentle affectionate caring but happened to her that leaving her to deal with her problems alone you hate hysterics and yet do not want to appease what you need and what is waiting for when they themselves can not give the same note worthy only gets a decent loving, caring and faithful</v>
      </c>
    </row>
    <row r="87" ht="15.75" customHeight="1">
      <c r="A87" s="1">
        <v>87.0</v>
      </c>
      <c r="B87" s="2" t="s">
        <v>68</v>
      </c>
      <c r="C87" s="2" t="s">
        <v>69</v>
      </c>
      <c r="D87" s="2" t="s">
        <v>6</v>
      </c>
      <c r="E87" s="2" t="str">
        <f>IFERROR(__xludf.DUMMYFUNCTION("GOOGLETRANSLATE(B87, ""auto"",""en"")"),"hearts want")</f>
        <v>hearts want</v>
      </c>
    </row>
    <row r="88" ht="15.75" customHeight="1">
      <c r="A88" s="1">
        <v>88.0</v>
      </c>
      <c r="B88" s="2" t="s">
        <v>70</v>
      </c>
      <c r="C88" s="2" t="s">
        <v>71</v>
      </c>
      <c r="D88" s="2" t="s">
        <v>6</v>
      </c>
      <c r="E88" s="2" t="str">
        <f>IFERROR(__xludf.DUMMYFUNCTION("GOOGLETRANSLATE(B88, ""auto"",""en"")")," You will fall in love with you he loved you all love patience")</f>
        <v> You will fall in love with you he loved you all love patience</v>
      </c>
    </row>
    <row r="89" ht="15.75" customHeight="1">
      <c r="A89" s="1">
        <v>89.0</v>
      </c>
      <c r="B89" s="2" t="s">
        <v>72</v>
      </c>
      <c r="C89" s="2" t="s">
        <v>71</v>
      </c>
      <c r="D89" s="2" t="s">
        <v>6</v>
      </c>
      <c r="E89" s="2" t="str">
        <f>IFERROR(__xludf.DUMMYFUNCTION("GOOGLETRANSLATE(B89, ""auto"",""en"")"),"he can not be happy people around the lives of others")</f>
        <v>he can not be happy people around the lives of others</v>
      </c>
    </row>
    <row r="90" ht="15.75" customHeight="1">
      <c r="A90" s="1">
        <v>90.0</v>
      </c>
      <c r="B90" s="2" t="s">
        <v>73</v>
      </c>
      <c r="C90" s="2" t="s">
        <v>74</v>
      </c>
      <c r="D90" s="2" t="s">
        <v>6</v>
      </c>
      <c r="E90" s="2" t="str">
        <f>IFERROR(__xludf.DUMMYFUNCTION("GOOGLETRANSLATE(B90, ""auto"",""en"")"),"My character is not correct but I will obey her husband")</f>
        <v>My character is not correct but I will obey her husband</v>
      </c>
    </row>
    <row r="91" ht="15.75" customHeight="1">
      <c r="A91" s="1">
        <v>91.0</v>
      </c>
      <c r="B91" s="2" t="s">
        <v>75</v>
      </c>
      <c r="C91" s="2" t="s">
        <v>74</v>
      </c>
      <c r="D91" s="2" t="s">
        <v>6</v>
      </c>
      <c r="E91" s="2" t="str">
        <f>IFERROR(__xludf.DUMMYFUNCTION("GOOGLETRANSLATE(B91, ""auto"",""en"")"),"it is the most important")</f>
        <v>it is the most important</v>
      </c>
    </row>
    <row r="92" ht="15.75" customHeight="1">
      <c r="A92" s="1">
        <v>93.0</v>
      </c>
      <c r="B92" s="2" t="s">
        <v>76</v>
      </c>
      <c r="C92" s="2" t="s">
        <v>74</v>
      </c>
      <c r="D92" s="2" t="s">
        <v>6</v>
      </c>
      <c r="E92" s="2" t="str">
        <f>IFERROR(__xludf.DUMMYFUNCTION("GOOGLETRANSLATE(B92, ""auto"",""en"")"),"You can not hurt the girls who grow up without their fathers and so the fate of offended")</f>
        <v>You can not hurt the girls who grow up without their fathers and so the fate of offended</v>
      </c>
    </row>
    <row r="93" ht="15.75" customHeight="1">
      <c r="A93" s="1">
        <v>94.0</v>
      </c>
      <c r="B93" s="2" t="s">
        <v>77</v>
      </c>
      <c r="C93" s="2" t="s">
        <v>74</v>
      </c>
      <c r="D93" s="2" t="s">
        <v>6</v>
      </c>
      <c r="E93" s="2" t="str">
        <f>IFERROR(__xludf.DUMMYFUNCTION("GOOGLETRANSLATE(B93, ""auto"",""en"")"),"Good evening, I have a childhood friend we had very close contact, he knows that I have going on in my life and I had the story such as a student he met through his friends with a very beautiful good girl she was very educated long time friends but busine"&amp;"ss can not guess why the relationship came as always guys think that it's not yet time financial problem think the girls will be many more in their lives show completely")</f>
        <v>Good evening, I have a childhood friend we had very close contact, he knows that I have going on in my life and I had the story such as a student he met through his friends with a very beautiful good girl she was very educated long time friends but business can not guess why the relationship came as always guys think that it's not yet time financial problem think the girls will be many more in their lives show completely</v>
      </c>
    </row>
    <row r="94" ht="15.75" customHeight="1">
      <c r="A94" s="1">
        <v>95.0</v>
      </c>
      <c r="B94" s="2" t="s">
        <v>78</v>
      </c>
      <c r="C94" s="2" t="s">
        <v>74</v>
      </c>
      <c r="D94" s="2" t="s">
        <v>6</v>
      </c>
      <c r="E94" s="2" t="str">
        <f>IFERROR(__xludf.DUMMYFUNCTION("GOOGLETRANSLATE(B94, ""auto"",""en"")"),"you had it when you miss a person, even though plainly and did not communicate with him you just important his presence no matter good or not, he just needed me I have such a person, and I really miss from")</f>
        <v>you had it when you miss a person, even though plainly and did not communicate with him you just important his presence no matter good or not, he just needed me I have such a person, and I really miss from</v>
      </c>
    </row>
    <row r="95" ht="15.75" customHeight="1">
      <c r="A95" s="1">
        <v>96.0</v>
      </c>
      <c r="B95" s="2" t="s">
        <v>79</v>
      </c>
      <c r="C95" s="2" t="s">
        <v>74</v>
      </c>
      <c r="D95" s="2" t="s">
        <v>6</v>
      </c>
      <c r="E95" s="2" t="str">
        <f>IFERROR(__xludf.DUMMYFUNCTION("GOOGLETRANSLATE(B95, ""auto"",""en"")"),"Let's live together")</f>
        <v>Let's live together</v>
      </c>
    </row>
    <row r="96" ht="15.75" customHeight="1">
      <c r="A96" s="1">
        <v>97.0</v>
      </c>
      <c r="B96" s="2" t="s">
        <v>80</v>
      </c>
      <c r="C96" s="2" t="s">
        <v>74</v>
      </c>
      <c r="D96" s="2" t="s">
        <v>6</v>
      </c>
      <c r="E96" s="2" t="str">
        <f>IFERROR(__xludf.DUMMYFUNCTION("GOOGLETRANSLATE(B96, ""auto"",""en"")"),"I am madly in love hugging it seems to me that this is the most moving and sincere expression of feelings shame that not everyone is like me just are not a lot of love to splash out which I want to share with others")</f>
        <v>I am madly in love hugging it seems to me that this is the most moving and sincere expression of feelings shame that not everyone is like me just are not a lot of love to splash out which I want to share with others</v>
      </c>
    </row>
    <row r="97" ht="15.75" customHeight="1">
      <c r="A97" s="1">
        <v>98.0</v>
      </c>
      <c r="B97" s="2" t="s">
        <v>81</v>
      </c>
      <c r="C97" s="2" t="s">
        <v>74</v>
      </c>
      <c r="D97" s="2" t="s">
        <v>6</v>
      </c>
      <c r="E97" s="2" t="str">
        <f>IFERROR(__xludf.DUMMYFUNCTION("GOOGLETRANSLATE(B97, ""auto"",""en"")"),"my problem is that I can not be angry for a long time in the end I always forgive people, even if they do not deserve it")</f>
        <v>my problem is that I can not be angry for a long time in the end I always forgive people, even if they do not deserve it</v>
      </c>
    </row>
    <row r="98" ht="15.75" customHeight="1">
      <c r="A98" s="1">
        <v>99.0</v>
      </c>
      <c r="B98" s="2" t="s">
        <v>82</v>
      </c>
      <c r="C98" s="2" t="s">
        <v>83</v>
      </c>
      <c r="D98" s="2" t="s">
        <v>6</v>
      </c>
      <c r="E98" s="2" t="str">
        <f>IFERROR(__xludf.DUMMYFUNCTION("GOOGLETRANSLATE(B98, ""auto"",""en"")"),"follow this link to subscribe to my instagram https www instagram com dark w91 ")</f>
        <v>follow this link to subscribe to my instagram https www instagram com dark w91 </v>
      </c>
    </row>
    <row r="99" ht="15.75" customHeight="1">
      <c r="A99" s="1">
        <v>100.0</v>
      </c>
      <c r="B99" s="2" t="s">
        <v>84</v>
      </c>
      <c r="C99" s="2" t="s">
        <v>83</v>
      </c>
      <c r="D99" s="2" t="s">
        <v>6</v>
      </c>
      <c r="E99" s="2" t="str">
        <f>IFERROR(__xludf.DUMMYFUNCTION("GOOGLETRANSLATE(B99, ""auto"",""en"")"),"just the top")</f>
        <v>just the top</v>
      </c>
    </row>
    <row r="100" ht="15.75" customHeight="1">
      <c r="A100" s="1">
        <v>101.0</v>
      </c>
      <c r="B100" s="2" t="s">
        <v>85</v>
      </c>
      <c r="C100" s="2" t="s">
        <v>83</v>
      </c>
      <c r="D100" s="2" t="s">
        <v>6</v>
      </c>
      <c r="E100" s="2" t="str">
        <f>IFERROR(__xludf.DUMMYFUNCTION("GOOGLETRANSLATE(B100, ""auto"",""en"")"),"qapshagai 00 00 am")</f>
        <v>qapshagai 00 00 am</v>
      </c>
    </row>
    <row r="101" ht="15.75" customHeight="1">
      <c r="A101" s="1">
        <v>102.0</v>
      </c>
      <c r="B101" s="2" t="s">
        <v>86</v>
      </c>
      <c r="C101" s="2" t="s">
        <v>83</v>
      </c>
      <c r="D101" s="2" t="s">
        <v>6</v>
      </c>
      <c r="E101" s="2" t="str">
        <f>IFERROR(__xludf.DUMMYFUNCTION("GOOGLETRANSLATE(B101, ""auto"",""en"")"),"c New Year")</f>
        <v>c New Year</v>
      </c>
    </row>
    <row r="102" ht="15.75" customHeight="1">
      <c r="A102" s="1">
        <v>103.0</v>
      </c>
      <c r="B102" s="2" t="s">
        <v>87</v>
      </c>
      <c r="C102" s="2" t="s">
        <v>88</v>
      </c>
      <c r="D102" s="2" t="s">
        <v>6</v>
      </c>
      <c r="E102" s="2" t="str">
        <f>IFERROR(__xludf.DUMMYFUNCTION("GOOGLETRANSLATE(B102, ""auto"",""en"")"),"Be simple because allah süymeydi the proud in the imagination")</f>
        <v>Be simple because allah süymeydi the proud in the imagination</v>
      </c>
    </row>
    <row r="103" ht="15.75" customHeight="1">
      <c r="A103" s="1">
        <v>104.0</v>
      </c>
      <c r="B103" s="2" t="s">
        <v>89</v>
      </c>
      <c r="C103" s="2" t="s">
        <v>88</v>
      </c>
      <c r="D103" s="2" t="s">
        <v>6</v>
      </c>
      <c r="E103" s="2" t="str">
        <f>IFERROR(__xludf.DUMMYFUNCTION("GOOGLETRANSLATE(B103, ""auto"",""en"")"),"budte how hoposhii papfyum ppivlekai TE vnimanie bez noise")</f>
        <v>budte how hoposhii papfyum ppivlekai TE vnimanie bez noise</v>
      </c>
    </row>
    <row r="104" ht="15.75" customHeight="1">
      <c r="A104" s="1">
        <v>105.0</v>
      </c>
      <c r="B104" s="2" t="s">
        <v>90</v>
      </c>
      <c r="C104" s="2" t="s">
        <v>88</v>
      </c>
      <c r="D104" s="2" t="s">
        <v>6</v>
      </c>
      <c r="E104" s="2" t="str">
        <f>IFERROR(__xludf.DUMMYFUNCTION("GOOGLETRANSLATE(B104, ""auto"",""en"")"),"Some people believe 100 is set vertically to 200")</f>
        <v>Some people believe 100 is set vertically to 200</v>
      </c>
    </row>
    <row r="105" ht="15.75" customHeight="1">
      <c r="A105" s="1">
        <v>106.0</v>
      </c>
      <c r="B105" s="2" t="s">
        <v>91</v>
      </c>
      <c r="C105" s="2" t="s">
        <v>88</v>
      </c>
      <c r="D105" s="2" t="s">
        <v>6</v>
      </c>
      <c r="E105" s="2" t="str">
        <f>IFERROR(__xludf.DUMMYFUNCTION("GOOGLETRANSLATE(B105, ""auto"",""en"")"),"Among the good I'm good I'm a beast among beasts")</f>
        <v>Among the good I'm good I'm a beast among beasts</v>
      </c>
    </row>
    <row r="106" ht="15.75" customHeight="1">
      <c r="A106" s="1">
        <v>107.0</v>
      </c>
      <c r="B106" s="2" t="s">
        <v>92</v>
      </c>
      <c r="C106" s="2" t="s">
        <v>93</v>
      </c>
      <c r="D106" s="2" t="s">
        <v>6</v>
      </c>
      <c r="E106" s="2" t="str">
        <f>IFERROR(__xludf.DUMMYFUNCTION("GOOGLETRANSLATE(B106, ""auto"",""en"")"),"wraaaaa someone finally came dnyuxaaam SC")</f>
        <v>wraaaaa someone finally came dnyuxaaam SC</v>
      </c>
    </row>
    <row r="107" ht="15.75" customHeight="1">
      <c r="A107" s="1">
        <v>108.0</v>
      </c>
      <c r="B107" s="2" t="s">
        <v>94</v>
      </c>
      <c r="C107" s="2" t="s">
        <v>93</v>
      </c>
      <c r="D107" s="2" t="s">
        <v>6</v>
      </c>
      <c r="E107" s="2" t="str">
        <f>IFERROR(__xludf.DUMMYFUNCTION("GOOGLETRANSLATE(B107, ""auto"",""en"")"),"I do my best to be a good boy but the character Zainka bastard gives")</f>
        <v>I do my best to be a good boy but the character Zainka bastard gives</v>
      </c>
    </row>
    <row r="108" ht="15.75" customHeight="1">
      <c r="A108" s="1">
        <v>109.0</v>
      </c>
      <c r="B108" s="2" t="s">
        <v>95</v>
      </c>
      <c r="C108" s="2" t="s">
        <v>93</v>
      </c>
      <c r="D108" s="2" t="s">
        <v>6</v>
      </c>
      <c r="E108" s="2" t="str">
        <f>IFERROR(__xludf.DUMMYFUNCTION("GOOGLETRANSLATE(B108, ""auto"",""en"")"),"Well Well hello you remember remember the girl lyubivshuyu you so much as she could remember very well that same girl that was always there at all times in all situations the one who looked at you as if you were her world her her land life even know how i"&amp;"t was you was all for her show completely")</f>
        <v>Well Well hello you remember remember the girl lyubivshuyu you so much as she could remember very well that same girl that was always there at all times in all situations the one who looked at you as if you were her world her her land life even know how it was you was all for her show completely</v>
      </c>
    </row>
    <row r="109" ht="15.75" customHeight="1">
      <c r="A109" s="1">
        <v>110.0</v>
      </c>
      <c r="B109" s="2" t="s">
        <v>96</v>
      </c>
      <c r="C109" s="2" t="s">
        <v>93</v>
      </c>
      <c r="D109" s="2" t="s">
        <v>6</v>
      </c>
      <c r="E109" s="2" t="str">
        <f>IFERROR(__xludf.DUMMYFUNCTION("GOOGLETRANSLATE(B109, ""auto"",""en"")")," Where am hello Last minute Where are you and where to set Europe")</f>
        <v> Where am hello Last minute Where are you and where to set Europe</v>
      </c>
    </row>
    <row r="110" ht="15.75" customHeight="1">
      <c r="A110" s="1">
        <v>111.0</v>
      </c>
      <c r="B110" s="2" t="s">
        <v>97</v>
      </c>
      <c r="C110" s="2" t="s">
        <v>98</v>
      </c>
      <c r="D110" s="2" t="s">
        <v>6</v>
      </c>
      <c r="E110" s="2" t="str">
        <f>IFERROR(__xludf.DUMMYFUNCTION("GOOGLETRANSLATE(B110, ""auto"",""en"")")," 𝓘𝓷𝓼𝓽𝓪𝓰𝓻𝓪𝓶 milashka bm")</f>
        <v> 𝓘𝓷𝓼𝓽𝓪𝓰𝓻𝓪𝓶 milashka bm</v>
      </c>
    </row>
    <row r="111" ht="15.75" customHeight="1">
      <c r="A111" s="1">
        <v>112.0</v>
      </c>
      <c r="B111" s="2" t="s">
        <v>99</v>
      </c>
      <c r="C111" s="2" t="s">
        <v>98</v>
      </c>
      <c r="D111" s="2" t="s">
        <v>6</v>
      </c>
      <c r="E111" s="2" t="str">
        <f>IFERROR(__xludf.DUMMYFUNCTION("GOOGLETRANSLATE(B111, ""auto"",""en"")")," Be humble modesty still nobody shamed i")</f>
        <v> Be humble modesty still nobody shamed i</v>
      </c>
    </row>
    <row r="112" ht="15.75" customHeight="1">
      <c r="A112" s="1">
        <v>113.0</v>
      </c>
      <c r="B112" s="2" t="s">
        <v>100</v>
      </c>
      <c r="C112" s="2" t="s">
        <v>98</v>
      </c>
      <c r="D112" s="2" t="s">
        <v>6</v>
      </c>
      <c r="E112" s="2" t="str">
        <f>IFERROR(__xludf.DUMMYFUNCTION("GOOGLETRANSLATE(B112, ""auto"",""en"")"),"21st century romance in it there is only anger and vulgarity online")</f>
        <v>21st century romance in it there is only anger and vulgarity online</v>
      </c>
    </row>
    <row r="113" ht="15.75" customHeight="1">
      <c r="A113" s="1">
        <v>114.0</v>
      </c>
      <c r="B113" s="2" t="s">
        <v>101</v>
      </c>
      <c r="C113" s="2" t="s">
        <v>98</v>
      </c>
      <c r="D113" s="2" t="s">
        <v>6</v>
      </c>
      <c r="E113" s="2" t="str">
        <f>IFERROR(__xludf.DUMMYFUNCTION("GOOGLETRANSLATE(B113, ""auto"",""en"")"),"#VALUE!")</f>
        <v>#VALUE!</v>
      </c>
    </row>
    <row r="114" ht="15.75" customHeight="1">
      <c r="A114" s="1">
        <v>115.0</v>
      </c>
      <c r="B114" s="2" t="s">
        <v>102</v>
      </c>
      <c r="C114" s="2" t="s">
        <v>98</v>
      </c>
      <c r="D114" s="2" t="s">
        <v>6</v>
      </c>
      <c r="E114" s="2" t="str">
        <f>IFERROR(__xludf.DUMMYFUNCTION("GOOGLETRANSLATE(B114, ""auto"",""en"")")," no matter how they behave more importantly you behave with dignity")</f>
        <v> no matter how they behave more importantly you behave with dignity</v>
      </c>
    </row>
    <row r="115" ht="15.75" customHeight="1">
      <c r="A115" s="1">
        <v>116.0</v>
      </c>
      <c r="B115" s="2" t="s">
        <v>103</v>
      </c>
      <c r="C115" s="2" t="s">
        <v>98</v>
      </c>
      <c r="D115" s="2" t="s">
        <v>6</v>
      </c>
      <c r="E115" s="2" t="str">
        <f>IFERROR(__xludf.DUMMYFUNCTION("GOOGLETRANSLATE(B115, ""auto"",""en"")")," without a dream the heart fades ")</f>
        <v> without a dream the heart fades </v>
      </c>
    </row>
    <row r="116" ht="15.75" customHeight="1">
      <c r="A116" s="1">
        <v>117.0</v>
      </c>
      <c r="B116" s="2" t="s">
        <v>104</v>
      </c>
      <c r="C116" s="2" t="s">
        <v>98</v>
      </c>
      <c r="D116" s="2" t="s">
        <v>6</v>
      </c>
      <c r="E116" s="2" t="str">
        <f>IFERROR(__xludf.DUMMYFUNCTION("GOOGLETRANSLATE(B116, ""auto"",""en"")")," allaһ to thank you for all that I am sorry when I ask more ابلل نفصا سمزون ضصكة اسش اشيث دايرس")</f>
        <v> allaһ to thank you for all that I am sorry when I ask more ابلل نفصا سمزون ضصكة اسش اشيث دايرس</v>
      </c>
    </row>
    <row r="117" ht="15.75" customHeight="1">
      <c r="A117" s="1">
        <v>118.0</v>
      </c>
      <c r="B117" s="2" t="s">
        <v>105</v>
      </c>
      <c r="C117" s="2" t="s">
        <v>98</v>
      </c>
      <c r="D117" s="2" t="s">
        <v>6</v>
      </c>
      <c r="E117" s="2" t="str">
        <f>IFERROR(__xludf.DUMMYFUNCTION("GOOGLETRANSLATE(B117, ""auto"",""en"")"),"O Allah, make our hearts to obedience and obedience to you")</f>
        <v>O Allah, make our hearts to obedience and obedience to you</v>
      </c>
    </row>
    <row r="118" ht="15.75" customHeight="1">
      <c r="A118" s="1">
        <v>119.0</v>
      </c>
      <c r="B118" s="2" t="s">
        <v>106</v>
      </c>
      <c r="C118" s="2" t="s">
        <v>107</v>
      </c>
      <c r="D118" s="2" t="s">
        <v>6</v>
      </c>
      <c r="E118" s="2" t="str">
        <f>IFERROR(__xludf.DUMMYFUNCTION("GOOGLETRANSLATE(B118, ""auto"",""en"")"),"insta thetemirlanbolat")</f>
        <v>insta thetemirlanbolat</v>
      </c>
    </row>
    <row r="119" ht="15.75" customHeight="1">
      <c r="A119" s="1">
        <v>120.0</v>
      </c>
      <c r="B119" s="2" t="s">
        <v>108</v>
      </c>
      <c r="C119" s="2" t="s">
        <v>107</v>
      </c>
      <c r="D119" s="2" t="s">
        <v>6</v>
      </c>
      <c r="E119" s="2" t="str">
        <f>IFERROR(__xludf.DUMMYFUNCTION("GOOGLETRANSLATE(B119, ""auto"",""en"")"),"and https www youtube com channel here uc1sbamxwrkokq zpnvzw'm here and https www instagram com thetemirlanbolat")</f>
        <v>and https www youtube com channel here uc1sbamxwrkokq zpnvzw'm here and https www instagram com thetemirlanbolat</v>
      </c>
    </row>
    <row r="120" ht="15.75" customHeight="1">
      <c r="A120" s="1">
        <v>121.0</v>
      </c>
      <c r="B120" s="2" t="s">
        <v>109</v>
      </c>
      <c r="C120" s="2" t="s">
        <v>107</v>
      </c>
      <c r="D120" s="2" t="s">
        <v>6</v>
      </c>
      <c r="E120" s="2" t="str">
        <f>IFERROR(__xludf.DUMMYFUNCTION("GOOGLETRANSLATE(B120, ""auto"",""en"")"),"menimen bolady left ómiriń")</f>
        <v>menimen bolady left ómiriń</v>
      </c>
    </row>
    <row r="121" ht="15.75" customHeight="1">
      <c r="A121" s="1">
        <v>122.0</v>
      </c>
      <c r="B121" s="2" t="s">
        <v>110</v>
      </c>
      <c r="C121" s="2" t="s">
        <v>107</v>
      </c>
      <c r="D121" s="2" t="s">
        <v>6</v>
      </c>
      <c r="E121" s="2" t="str">
        <f>IFERROR(__xludf.DUMMYFUNCTION("GOOGLETRANSLATE(B121, ""auto"",""en"")"),"Shot Shot ballar erinderi boldy bale")</f>
        <v>Shot Shot ballar erinderi boldy bale</v>
      </c>
    </row>
    <row r="122" ht="15.75" customHeight="1">
      <c r="A122" s="1">
        <v>123.0</v>
      </c>
      <c r="B122" s="2" t="s">
        <v>111</v>
      </c>
      <c r="C122" s="2" t="s">
        <v>107</v>
      </c>
      <c r="D122" s="2" t="s">
        <v>6</v>
      </c>
      <c r="E122" s="2" t="str">
        <f>IFERROR(__xludf.DUMMYFUNCTION("GOOGLETRANSLATE(B122, ""auto"",""en"")"),"xxx did no attention")</f>
        <v>xxx did no attention</v>
      </c>
    </row>
    <row r="123" ht="15.75" customHeight="1">
      <c r="A123" s="1">
        <v>124.0</v>
      </c>
      <c r="B123" s="2" t="s">
        <v>112</v>
      </c>
      <c r="C123" s="2" t="s">
        <v>107</v>
      </c>
      <c r="D123" s="2" t="s">
        <v>6</v>
      </c>
      <c r="E123" s="2" t="str">
        <f>IFERROR(__xludf.DUMMYFUNCTION("GOOGLETRANSLATE(B123, ""auto"",""en"")"),"ɴᴇ ɴᴀᴅᴏ ᴍᴇɴʏᴀ ᴜᴢɴᴀᴠᴀᴛ")</f>
        <v>ɴᴇ ɴᴀᴅᴏ ᴍᴇɴʏᴀ ᴜᴢɴᴀᴠᴀᴛ</v>
      </c>
    </row>
    <row r="124" ht="15.75" customHeight="1">
      <c r="A124" s="1">
        <v>125.0</v>
      </c>
      <c r="B124" s="2" t="s">
        <v>113</v>
      </c>
      <c r="C124" s="2" t="s">
        <v>114</v>
      </c>
      <c r="D124" s="2" t="s">
        <v>6</v>
      </c>
      <c r="E124" s="2" t="str">
        <f>IFERROR(__xludf.DUMMYFUNCTION("GOOGLETRANSLATE(B124, ""auto"",""en"")"),"10000 greeting you friendly, &amp; 5000 Like the appropriate place so my şarttarımdı 1 https vk com ozgelerdenerekshe registered 2 https vk com club187292773 registered 3 https vk com magiccshopp registered 4 https vk com fatosh m drop 4 If you do drop me a f"&amp;"riendly friendship to me to be ready for summer")</f>
        <v>10000 greeting you friendly, &amp; 5000 Like the appropriate place so my şarttarımdı 1 https vk com ozgelerdenerekshe registered 2 https vk com club187292773 registered 3 https vk com magiccshopp registered 4 https vk com fatosh m drop 4 If you do drop me a friendly friendship to me to be ready for summer</v>
      </c>
    </row>
    <row r="125" ht="15.75" customHeight="1">
      <c r="A125" s="1">
        <v>126.0</v>
      </c>
      <c r="B125" s="2" t="s">
        <v>115</v>
      </c>
      <c r="C125" s="2" t="s">
        <v>114</v>
      </c>
      <c r="D125" s="2" t="s">
        <v>6</v>
      </c>
      <c r="E125" s="2" t="str">
        <f>IFERROR(__xludf.DUMMYFUNCTION("GOOGLETRANSLATE(B125, ""auto"",""en"")"),"Like the parents of the soul you save hundreds")</f>
        <v>Like the parents of the soul you save hundreds</v>
      </c>
    </row>
    <row r="126" ht="15.75" customHeight="1">
      <c r="A126" s="1">
        <v>127.0</v>
      </c>
      <c r="B126" s="2" t="s">
        <v>116</v>
      </c>
      <c r="C126" s="2" t="s">
        <v>114</v>
      </c>
      <c r="D126" s="2" t="s">
        <v>6</v>
      </c>
      <c r="E126" s="2" t="str">
        <f>IFERROR(__xludf.DUMMYFUNCTION("GOOGLETRANSLATE(B126, ""auto"",""en"")"),"Like the first time you lay person Like 2000")</f>
        <v>Like the first time you lay person Like 2000</v>
      </c>
    </row>
    <row r="127" ht="15.75" customHeight="1">
      <c r="A127" s="1">
        <v>128.0</v>
      </c>
      <c r="B127" s="2" t="s">
        <v>117</v>
      </c>
      <c r="C127" s="2" t="s">
        <v>114</v>
      </c>
      <c r="D127" s="2" t="s">
        <v>6</v>
      </c>
      <c r="E127" s="2" t="str">
        <f>IFERROR(__xludf.DUMMYFUNCTION("GOOGLETRANSLATE(B127, ""auto"",""en"")"),"The first 2592 cute")</f>
        <v>The first 2592 cute</v>
      </c>
    </row>
    <row r="128" ht="15.75" customHeight="1">
      <c r="A128" s="1">
        <v>129.0</v>
      </c>
      <c r="B128" s="2" t="s">
        <v>118</v>
      </c>
      <c r="C128" s="2" t="s">
        <v>114</v>
      </c>
      <c r="D128" s="2" t="s">
        <v>6</v>
      </c>
      <c r="E128" s="2" t="str">
        <f>IFERROR(__xludf.DUMMYFUNCTION("GOOGLETRANSLATE(B128, ""auto"",""en"")"),"Like his mother, beautiful people who")</f>
        <v>Like his mother, beautiful people who</v>
      </c>
    </row>
    <row r="129" ht="15.75" customHeight="1">
      <c r="A129" s="1">
        <v>130.0</v>
      </c>
      <c r="B129" s="2" t="s">
        <v>119</v>
      </c>
      <c r="C129" s="2" t="s">
        <v>114</v>
      </c>
      <c r="D129" s="2" t="s">
        <v>6</v>
      </c>
      <c r="E129" s="2" t="str">
        <f>IFERROR(__xludf.DUMMYFUNCTION("GOOGLETRANSLATE(B129, ""auto"",""en"")"),"friendly in that promise Like")</f>
        <v>friendly in that promise Like</v>
      </c>
    </row>
    <row r="130" ht="15.75" customHeight="1">
      <c r="A130" s="1">
        <v>131.0</v>
      </c>
      <c r="B130" s="2" t="s">
        <v>120</v>
      </c>
      <c r="C130" s="2" t="s">
        <v>114</v>
      </c>
      <c r="D130" s="2" t="s">
        <v>6</v>
      </c>
      <c r="E130" s="2" t="str">
        <f>IFERROR(__xludf.DUMMYFUNCTION("GOOGLETRANSLATE(B130, ""auto"",""en"")"),"Like those who have a mother")</f>
        <v>Like those who have a mother</v>
      </c>
    </row>
    <row r="131" ht="15.75" customHeight="1">
      <c r="A131" s="1">
        <v>132.0</v>
      </c>
      <c r="B131" s="2" t="s">
        <v>113</v>
      </c>
      <c r="C131" s="2" t="s">
        <v>114</v>
      </c>
      <c r="D131" s="2" t="s">
        <v>6</v>
      </c>
      <c r="E131" s="2" t="str">
        <f>IFERROR(__xludf.DUMMYFUNCTION("GOOGLETRANSLATE(B131, ""auto"",""en"")"),"10000 greeting you friendly, &amp; 5000 Like the appropriate place so my şarttarımdı 1 https vk com ozgelerdenerekshe registered 2 https vk com club187292773 registered 3 https vk com magiccshopp registered 4 https vk com fatosh m drop 4 If you do drop me a f"&amp;"riendly friendship to me to be ready for summer")</f>
        <v>10000 greeting you friendly, &amp; 5000 Like the appropriate place so my şarttarımdı 1 https vk com ozgelerdenerekshe registered 2 https vk com club187292773 registered 3 https vk com magiccshopp registered 4 https vk com fatosh m drop 4 If you do drop me a friendly friendship to me to be ready for summer</v>
      </c>
    </row>
    <row r="132" ht="15.75" customHeight="1">
      <c r="A132" s="1">
        <v>133.0</v>
      </c>
      <c r="B132" s="2" t="s">
        <v>115</v>
      </c>
      <c r="C132" s="2" t="s">
        <v>114</v>
      </c>
      <c r="D132" s="2" t="s">
        <v>6</v>
      </c>
      <c r="E132" s="2" t="str">
        <f>IFERROR(__xludf.DUMMYFUNCTION("GOOGLETRANSLATE(B132, ""auto"",""en"")"),"Like the parents of the soul you save hundreds")</f>
        <v>Like the parents of the soul you save hundreds</v>
      </c>
    </row>
    <row r="133" ht="15.75" customHeight="1">
      <c r="A133" s="1">
        <v>134.0</v>
      </c>
      <c r="B133" s="2" t="s">
        <v>121</v>
      </c>
      <c r="C133" s="2" t="s">
        <v>122</v>
      </c>
      <c r="D133" s="2" t="s">
        <v>6</v>
      </c>
      <c r="E133" s="2" t="str">
        <f>IFERROR(__xludf.DUMMYFUNCTION("GOOGLETRANSLATE(B133, ""auto"",""en"")")," I have no feelings and soul, too, go away")</f>
        <v> I have no feelings and soul, too, go away</v>
      </c>
    </row>
    <row r="134" ht="15.75" customHeight="1">
      <c r="A134" s="1">
        <v>135.0</v>
      </c>
      <c r="B134" s="2" t="s">
        <v>123</v>
      </c>
      <c r="C134" s="2" t="s">
        <v>122</v>
      </c>
      <c r="D134" s="2" t="s">
        <v>6</v>
      </c>
      <c r="E134" s="2" t="str">
        <f>IFERROR(__xludf.DUMMYFUNCTION("GOOGLETRANSLATE(B134, ""auto"",""en"")")," even when serious quarrel try not to hurt the person you reconcile the quick and the words will be remembered for a long time")</f>
        <v> even when serious quarrel try not to hurt the person you reconcile the quick and the words will be remembered for a long time</v>
      </c>
    </row>
    <row r="135" ht="15.75" customHeight="1">
      <c r="A135" s="1">
        <v>136.0</v>
      </c>
      <c r="B135" s="2" t="s">
        <v>124</v>
      </c>
      <c r="C135" s="2" t="s">
        <v>122</v>
      </c>
      <c r="D135" s="2" t="s">
        <v>6</v>
      </c>
      <c r="E135" s="2" t="str">
        <f>IFERROR(__xludf.DUMMYFUNCTION("GOOGLETRANSLATE(B135, ""auto"",""en"")"),"will return the one who loves the one who will wait much waiting")</f>
        <v>will return the one who loves the one who will wait much waiting</v>
      </c>
    </row>
    <row r="136" ht="15.75" customHeight="1">
      <c r="A136" s="1">
        <v>137.0</v>
      </c>
      <c r="B136" s="2" t="s">
        <v>125</v>
      </c>
      <c r="C136" s="2" t="s">
        <v>126</v>
      </c>
      <c r="D136" s="2" t="s">
        <v>6</v>
      </c>
      <c r="E136" s="2" t="str">
        <f>IFERROR(__xludf.DUMMYFUNCTION("GOOGLETRANSLATE(B136, ""auto"",""en"")"),"miss")</f>
        <v>miss</v>
      </c>
    </row>
    <row r="137" ht="15.75" customHeight="1">
      <c r="A137" s="1">
        <v>139.0</v>
      </c>
      <c r="B137" s="2" t="s">
        <v>127</v>
      </c>
      <c r="C137" s="2" t="s">
        <v>126</v>
      </c>
      <c r="D137" s="2" t="s">
        <v>6</v>
      </c>
      <c r="E137" s="2" t="str">
        <f>IFERROR(__xludf.DUMMYFUNCTION("GOOGLETRANSLATE(B137, ""auto"",""en"")"),"sometimes we often wait for that someone or something that in the end, sooner or later, we just do not need it anymore is unfortunately true")</f>
        <v>sometimes we often wait for that someone or something that in the end, sooner or later, we just do not need it anymore is unfortunately true</v>
      </c>
    </row>
    <row r="138" ht="15.75" customHeight="1">
      <c r="A138" s="1">
        <v>140.0</v>
      </c>
      <c r="B138" s="2" t="s">
        <v>128</v>
      </c>
      <c r="C138" s="2" t="s">
        <v>126</v>
      </c>
      <c r="D138" s="2" t="s">
        <v>6</v>
      </c>
      <c r="E138" s="2" t="str">
        <f>IFERROR(__xludf.DUMMYFUNCTION("GOOGLETRANSLATE(B138, ""auto"",""en"")"),"waking up every morning we pick yourself up for yourself as well as clothes and dressed in happiness is always in fashion")</f>
        <v>waking up every morning we pick yourself up for yourself as well as clothes and dressed in happiness is always in fashion</v>
      </c>
    </row>
    <row r="139" ht="15.75" customHeight="1">
      <c r="A139" s="1">
        <v>141.0</v>
      </c>
      <c r="B139" s="2" t="s">
        <v>129</v>
      </c>
      <c r="C139" s="2" t="s">
        <v>130</v>
      </c>
      <c r="D139" s="2" t="s">
        <v>6</v>
      </c>
      <c r="E139" s="2" t="str">
        <f>IFERROR(__xludf.DUMMYFUNCTION("GOOGLETRANSLATE(B139, ""auto"",""en"")"),"with his gossips go nauy")</f>
        <v>with his gossips go nauy</v>
      </c>
    </row>
    <row r="140" ht="15.75" customHeight="1">
      <c r="A140" s="1">
        <v>142.0</v>
      </c>
      <c r="B140" s="2" t="s">
        <v>131</v>
      </c>
      <c r="C140" s="2" t="s">
        <v>132</v>
      </c>
      <c r="D140" s="2" t="s">
        <v>6</v>
      </c>
      <c r="E140" s="2" t="str">
        <f>IFERROR(__xludf.DUMMYFUNCTION("GOOGLETRANSLATE(B140, ""auto"",""en"")"),"kleshtshtshtshtshtshtshtsht")</f>
        <v>kleshtshtshtshtshtshtshtsht</v>
      </c>
    </row>
    <row r="141" ht="15.75" customHeight="1">
      <c r="A141" s="1">
        <v>143.0</v>
      </c>
      <c r="B141" s="2" t="s">
        <v>133</v>
      </c>
      <c r="C141" s="2" t="s">
        <v>132</v>
      </c>
      <c r="D141" s="2" t="s">
        <v>6</v>
      </c>
      <c r="E141" s="2" t="str">
        <f>IFERROR(__xludf.DUMMYFUNCTION("GOOGLETRANSLATE(B141, ""auto"",""en"")"),"dnyuhoy with brother")</f>
        <v>dnyuhoy with brother</v>
      </c>
    </row>
    <row r="142" ht="15.75" customHeight="1">
      <c r="A142" s="1">
        <v>144.0</v>
      </c>
      <c r="B142" s="2" t="s">
        <v>134</v>
      </c>
      <c r="C142" s="2" t="s">
        <v>132</v>
      </c>
      <c r="D142" s="2" t="s">
        <v>6</v>
      </c>
      <c r="E142" s="2" t="str">
        <f>IFERROR(__xludf.DUMMYFUNCTION("GOOGLETRANSLATE(B142, ""auto"",""en"")"),"matiss est čebupelli")</f>
        <v>matiss est čebupelli</v>
      </c>
    </row>
    <row r="143" ht="15.75" customHeight="1">
      <c r="A143" s="1">
        <v>145.0</v>
      </c>
      <c r="B143" s="2" t="s">
        <v>135</v>
      </c>
      <c r="C143" s="2" t="s">
        <v>132</v>
      </c>
      <c r="D143" s="2" t="s">
        <v>6</v>
      </c>
      <c r="E143" s="2" t="str">
        <f>IFERROR(__xludf.DUMMYFUNCTION("GOOGLETRANSLATE(B143, ""auto"",""en"")"),"ass crack")</f>
        <v>ass crack</v>
      </c>
    </row>
    <row r="144" ht="15.75" customHeight="1">
      <c r="A144" s="1">
        <v>146.0</v>
      </c>
      <c r="B144" s="2" t="s">
        <v>136</v>
      </c>
      <c r="C144" s="2" t="s">
        <v>132</v>
      </c>
      <c r="D144" s="2" t="s">
        <v>6</v>
      </c>
      <c r="E144" s="2" t="str">
        <f>IFERROR(__xludf.DUMMYFUNCTION("GOOGLETRANSLATE(B144, ""auto"",""en"")"),"old yearbook signatures from my sophomore year back in high school")</f>
        <v>old yearbook signatures from my sophomore year back in high school</v>
      </c>
    </row>
    <row r="145" ht="15.75" customHeight="1">
      <c r="A145" s="1">
        <v>147.0</v>
      </c>
      <c r="B145" s="2" t="s">
        <v>137</v>
      </c>
      <c r="C145" s="2" t="s">
        <v>132</v>
      </c>
      <c r="D145" s="2" t="s">
        <v>6</v>
      </c>
      <c r="E145" s="2" t="str">
        <f>IFERROR(__xludf.DUMMYFUNCTION("GOOGLETRANSLATE(B145, ""auto"",""en"")"),"ᅠ ᅠ ᅠ ᅠ ᅠ ᅠ ᅠ ᅠ ᅠ ᅠ ᅠ ᅠ ᅠ charlotte patmore king krule")</f>
        <v>ᅠ ᅠ ᅠ ᅠ ᅠ ᅠ ᅠ ᅠ ᅠ ᅠ ᅠ ᅠ ᅠ charlotte patmore king krule</v>
      </c>
    </row>
    <row r="146" ht="15.75" customHeight="1">
      <c r="A146" s="1">
        <v>148.0</v>
      </c>
      <c r="B146" s="2" t="s">
        <v>138</v>
      </c>
      <c r="C146" s="2" t="s">
        <v>132</v>
      </c>
      <c r="D146" s="2" t="s">
        <v>6</v>
      </c>
      <c r="E146" s="2" t="str">
        <f>IFERROR(__xludf.DUMMYFUNCTION("GOOGLETRANSLATE(B146, ""auto"",""en"")"),"almaty")</f>
        <v>almaty</v>
      </c>
    </row>
    <row r="147" ht="15.75" customHeight="1">
      <c r="A147" s="1">
        <v>149.0</v>
      </c>
      <c r="B147" s="2" t="s">
        <v>139</v>
      </c>
      <c r="C147" s="2" t="s">
        <v>132</v>
      </c>
      <c r="D147" s="2" t="s">
        <v>6</v>
      </c>
      <c r="E147" s="2" t="str">
        <f>IFERROR(__xludf.DUMMYFUNCTION("GOOGLETRANSLATE(B147, ""auto"",""en"")"),"pensacola florida")</f>
        <v>pensacola florida</v>
      </c>
    </row>
    <row r="148" ht="15.75" customHeight="1">
      <c r="A148" s="1">
        <v>150.0</v>
      </c>
      <c r="B148" s="2" t="s">
        <v>140</v>
      </c>
      <c r="C148" s="2" t="s">
        <v>132</v>
      </c>
      <c r="D148" s="2" t="s">
        <v>6</v>
      </c>
      <c r="E148" s="2" t="str">
        <f>IFERROR(__xludf.DUMMYFUNCTION("GOOGLETRANSLATE(B148, ""auto"",""en"")"),"anuta bernardo dead sea live https www youtube com watch v ll6m1ioenak")</f>
        <v>anuta bernardo dead sea live https www youtube com watch v ll6m1ioenak</v>
      </c>
    </row>
    <row r="149" ht="15.75" customHeight="1">
      <c r="A149" s="1">
        <v>151.0</v>
      </c>
      <c r="B149" s="2" t="s">
        <v>141</v>
      </c>
      <c r="C149" s="2" t="s">
        <v>132</v>
      </c>
      <c r="D149" s="2" t="s">
        <v>6</v>
      </c>
      <c r="E149" s="2" t="str">
        <f>IFERROR(__xludf.DUMMYFUNCTION("GOOGLETRANSLATE(B149, ""auto"",""en"")"),"an album for my junior year")</f>
        <v>an album for my junior year</v>
      </c>
    </row>
    <row r="150" ht="15.75" customHeight="1">
      <c r="A150" s="1">
        <v>152.0</v>
      </c>
      <c r="B150" s="2" t="s">
        <v>142</v>
      </c>
      <c r="C150" s="2" t="s">
        <v>143</v>
      </c>
      <c r="D150" s="2" t="s">
        <v>6</v>
      </c>
      <c r="E150" s="2" t="str">
        <f>IFERROR(__xludf.DUMMYFUNCTION("GOOGLETRANSLATE(B150, ""auto"",""en"")"),"I know him to miss the past, I believe in the future dreams come true")</f>
        <v>I know him to miss the past, I believe in the future dreams come true</v>
      </c>
    </row>
    <row r="151" ht="15.75" customHeight="1">
      <c r="A151" s="1">
        <v>153.0</v>
      </c>
      <c r="B151" s="2" t="s">
        <v>144</v>
      </c>
      <c r="C151" s="2" t="s">
        <v>145</v>
      </c>
      <c r="D151" s="2" t="s">
        <v>6</v>
      </c>
      <c r="E151" s="2" t="str">
        <f>IFERROR(__xludf.DUMMYFUNCTION("GOOGLETRANSLATE(B151, ""auto"",""en"")"),"Hussein Hasanov m")</f>
        <v>Hussein Hasanov m</v>
      </c>
    </row>
    <row r="152" ht="15.75" customHeight="1">
      <c r="A152" s="1">
        <v>154.0</v>
      </c>
      <c r="B152" s="2" t="s">
        <v>146</v>
      </c>
      <c r="C152" s="2" t="s">
        <v>145</v>
      </c>
      <c r="D152" s="2" t="s">
        <v>6</v>
      </c>
      <c r="E152" s="2" t="str">
        <f>IFERROR(__xludf.DUMMYFUNCTION("GOOGLETRANSLATE(B152, ""auto"",""en"")"),"patience")</f>
        <v>patience</v>
      </c>
    </row>
    <row r="153" ht="15.75" customHeight="1">
      <c r="A153" s="1">
        <v>155.0</v>
      </c>
      <c r="B153" s="2" t="s">
        <v>147</v>
      </c>
      <c r="C153" s="2" t="s">
        <v>145</v>
      </c>
      <c r="D153" s="2" t="s">
        <v>6</v>
      </c>
      <c r="E153" s="2" t="str">
        <f>IFERROR(__xludf.DUMMYFUNCTION("GOOGLETRANSLATE(B153, ""auto"",""en"")"),"otkroyutsya door to paradise running and cut nαshimi roditelyami")</f>
        <v>otkroyutsya door to paradise running and cut nαshimi roditelyami</v>
      </c>
    </row>
    <row r="154" ht="15.75" customHeight="1">
      <c r="A154" s="1">
        <v>156.0</v>
      </c>
      <c r="B154" s="2" t="s">
        <v>148</v>
      </c>
      <c r="C154" s="2" t="s">
        <v>145</v>
      </c>
      <c r="D154" s="2" t="s">
        <v>6</v>
      </c>
      <c r="E154" s="2" t="str">
        <f>IFERROR(__xludf.DUMMYFUNCTION("GOOGLETRANSLATE(B154, ""auto"",""en"")"),"If suddenly you wanted to get away from my life get out for God's sake I'll will not hold, and if you have something in me does not suit me honestly do not care, I will not change and will not change you for themselves and do not need to scandals and talk"&amp;"s just go away and the only please do not ever come back")</f>
        <v>If suddenly you wanted to get away from my life get out for God's sake I'll will not hold, and if you have something in me does not suit me honestly do not care, I will not change and will not change you for themselves and do not need to scandals and talks just go away and the only please do not ever come back</v>
      </c>
    </row>
    <row r="155" ht="15.75" customHeight="1">
      <c r="A155" s="1">
        <v>157.0</v>
      </c>
      <c r="B155" s="2" t="s">
        <v>149</v>
      </c>
      <c r="C155" s="2" t="s">
        <v>145</v>
      </c>
      <c r="D155" s="2" t="s">
        <v>6</v>
      </c>
      <c r="E155" s="2" t="str">
        <f>IFERROR(__xludf.DUMMYFUNCTION("GOOGLETRANSLATE(B155, ""auto"",""en"")"),"nobody listen bear his opinion his head his thoughts and ideas of life plans never chase or for whom go your way no matter what they say behind my back talking the talk and will always say you it should not worry love do the first dream and smile more fre"&amp;"quently Bernard Shaw")</f>
        <v>nobody listen bear his opinion his head his thoughts and ideas of life plans never chase or for whom go your way no matter what they say behind my back talking the talk and will always say you it should not worry love do the first dream and smile more frequently Bernard Shaw</v>
      </c>
    </row>
    <row r="156" ht="15.75" customHeight="1">
      <c r="A156" s="1">
        <v>158.0</v>
      </c>
      <c r="B156" s="2" t="s">
        <v>150</v>
      </c>
      <c r="C156" s="2" t="s">
        <v>145</v>
      </c>
      <c r="D156" s="2" t="s">
        <v>6</v>
      </c>
      <c r="E156" s="2" t="str">
        <f>IFERROR(__xludf.DUMMYFUNCTION("GOOGLETRANSLATE(B156, ""auto"",""en"")"),"diana remember nothing anyone should")</f>
        <v>diana remember nothing anyone should</v>
      </c>
    </row>
    <row r="157" ht="15.75" customHeight="1">
      <c r="A157" s="1">
        <v>159.0</v>
      </c>
      <c r="B157" s="2" t="s">
        <v>151</v>
      </c>
      <c r="C157" s="2" t="s">
        <v>152</v>
      </c>
      <c r="D157" s="2" t="s">
        <v>6</v>
      </c>
      <c r="E157" s="2" t="str">
        <f>IFERROR(__xludf.DUMMYFUNCTION("GOOGLETRANSLATE(B157, ""auto"",""en"")"),"if you like, and I aspire to know the truth, I do not turn my back on the contrary opened her arms small minds did not interest me minds that suffer from an overabundance of material they echo the supposedly necessary to grow ostensibly growing up not fol"&amp;"lowing any principles of walking on their heads obsession with money of public opinion, and links poor thinking it does not matter how many links you have the cache if you have thoughts on this level, you are a beggar you have nothing to give to his desce"&amp;"ndants")</f>
        <v>if you like, and I aspire to know the truth, I do not turn my back on the contrary opened her arms small minds did not interest me minds that suffer from an overabundance of material they echo the supposedly necessary to grow ostensibly growing up not following any principles of walking on their heads obsession with money of public opinion, and links poor thinking it does not matter how many links you have the cache if you have thoughts on this level, you are a beggar you have nothing to give to his descendants</v>
      </c>
    </row>
    <row r="158" ht="15.75" customHeight="1">
      <c r="A158" s="1">
        <v>161.0</v>
      </c>
      <c r="B158" s="2" t="s">
        <v>153</v>
      </c>
      <c r="C158" s="2" t="s">
        <v>152</v>
      </c>
      <c r="D158" s="2" t="s">
        <v>6</v>
      </c>
      <c r="E158" s="2" t="str">
        <f>IFERROR(__xludf.DUMMYFUNCTION("GOOGLETRANSLATE(B158, ""auto"",""en"")"),"signs of other signs")</f>
        <v>signs of other signs</v>
      </c>
    </row>
    <row r="159" ht="15.75" customHeight="1">
      <c r="A159" s="1">
        <v>162.0</v>
      </c>
      <c r="B159" s="2" t="s">
        <v>154</v>
      </c>
      <c r="C159" s="2" t="s">
        <v>152</v>
      </c>
      <c r="D159" s="2" t="s">
        <v>6</v>
      </c>
      <c r="E159" s="2" t="str">
        <f>IFERROR(__xludf.DUMMYFUNCTION("GOOGLETRANSLATE(B159, ""auto"",""en"")"),"her mother died when she was 3 months and they did not have pictures together so that the artist did it for her")</f>
        <v>her mother died when she was 3 months and they did not have pictures together so that the artist did it for her</v>
      </c>
    </row>
    <row r="160" ht="15.75" customHeight="1">
      <c r="A160" s="1">
        <v>163.0</v>
      </c>
      <c r="B160" s="2" t="s">
        <v>155</v>
      </c>
      <c r="C160" s="2" t="s">
        <v>152</v>
      </c>
      <c r="D160" s="2" t="s">
        <v>6</v>
      </c>
      <c r="E160" s="2" t="str">
        <f>IFERROR(__xludf.DUMMYFUNCTION("GOOGLETRANSLATE(B160, ""auto"",""en"")"),"Daria series 1997 2001 the same frame")</f>
        <v>Daria series 1997 2001 the same frame</v>
      </c>
    </row>
    <row r="161" ht="15.75" customHeight="1">
      <c r="A161" s="1">
        <v>164.0</v>
      </c>
      <c r="B161" s="2" t="s">
        <v>156</v>
      </c>
      <c r="C161" s="2" t="s">
        <v>152</v>
      </c>
      <c r="D161" s="2" t="s">
        <v>6</v>
      </c>
      <c r="E161" s="2" t="str">
        <f>IFERROR(__xludf.DUMMYFUNCTION("GOOGLETRANSLATE(B161, ""auto"",""en"")"),"The more you see and hear the more you seem trivial are creating value by creating shortage yourself")</f>
        <v>The more you see and hear the more you seem trivial are creating value by creating shortage yourself</v>
      </c>
    </row>
    <row r="162" ht="15.75" customHeight="1">
      <c r="A162" s="1">
        <v>165.0</v>
      </c>
      <c r="B162" s="2" t="s">
        <v>157</v>
      </c>
      <c r="C162" s="2" t="s">
        <v>152</v>
      </c>
      <c r="D162" s="2" t="s">
        <v>6</v>
      </c>
      <c r="E162" s="2" t="str">
        <f>IFERROR(__xludf.DUMMYFUNCTION("GOOGLETRANSLATE(B162, ""auto"",""en"")"),"I hate you")</f>
        <v>I hate you</v>
      </c>
    </row>
    <row r="163" ht="15.75" customHeight="1">
      <c r="A163" s="1">
        <v>166.0</v>
      </c>
      <c r="B163" s="2" t="s">
        <v>158</v>
      </c>
      <c r="C163" s="2" t="s">
        <v>152</v>
      </c>
      <c r="D163" s="2" t="s">
        <v>6</v>
      </c>
      <c r="E163" s="2" t="str">
        <f>IFERROR(__xludf.DUMMYFUNCTION("GOOGLETRANSLATE(B163, ""auto"",""en"")"),"notes there is only one way to benefit from the past, he is a calm analysis of our past mistakes never to repeat them in the future and then should completely forget about them")</f>
        <v>notes there is only one way to benefit from the past, he is a calm analysis of our past mistakes never to repeat them in the future and then should completely forget about them</v>
      </c>
    </row>
    <row r="164" ht="15.75" customHeight="1">
      <c r="A164" s="1">
        <v>167.0</v>
      </c>
      <c r="B164" s="2" t="s">
        <v>159</v>
      </c>
      <c r="C164" s="2" t="s">
        <v>152</v>
      </c>
      <c r="D164" s="2" t="s">
        <v>6</v>
      </c>
      <c r="E164" s="2" t="str">
        <f>IFERROR(__xludf.DUMMYFUNCTION("GOOGLETRANSLATE(B164, ""auto"",""en"")"),"all these relationships a disappointment b")</f>
        <v>all these relationships a disappointment b</v>
      </c>
    </row>
    <row r="165" ht="15.75" customHeight="1">
      <c r="A165" s="1">
        <v>168.0</v>
      </c>
      <c r="B165" s="2" t="s">
        <v>160</v>
      </c>
      <c r="C165" s="2" t="s">
        <v>161</v>
      </c>
      <c r="D165" s="2" t="s">
        <v>6</v>
      </c>
      <c r="E165" s="2" t="str">
        <f>IFERROR(__xludf.DUMMYFUNCTION("GOOGLETRANSLATE(B165, ""auto"",""en"")"),"me me me erkeletkenin fight hard firm hug me at hearing her looking at me love you, I miss my hard tour")</f>
        <v>me me me erkeletkenin fight hard firm hug me at hearing her looking at me love you, I miss my hard tour</v>
      </c>
    </row>
    <row r="166" ht="15.75" customHeight="1">
      <c r="A166" s="1">
        <v>169.0</v>
      </c>
      <c r="B166" s="2" t="s">
        <v>162</v>
      </c>
      <c r="C166" s="2" t="s">
        <v>161</v>
      </c>
      <c r="D166" s="2" t="s">
        <v>6</v>
      </c>
      <c r="E166" s="2" t="str">
        <f>IFERROR(__xludf.DUMMYFUNCTION("GOOGLETRANSLATE(B166, ""auto"",""en"")"),"yard waste has wasted time spent aparmadı happiness")</f>
        <v>yard waste has wasted time spent aparmadı happiness</v>
      </c>
    </row>
    <row r="167" ht="15.75" customHeight="1">
      <c r="A167" s="1">
        <v>170.0</v>
      </c>
      <c r="B167" s="2" t="s">
        <v>163</v>
      </c>
      <c r="C167" s="2" t="s">
        <v>161</v>
      </c>
      <c r="D167" s="2" t="s">
        <v>6</v>
      </c>
      <c r="E167" s="2" t="str">
        <f>IFERROR(__xludf.DUMMYFUNCTION("GOOGLETRANSLATE(B167, ""auto"",""en"")"),"I was such a man should be simple, calm, patient kütkizbeytin set Europe")</f>
        <v>I was such a man should be simple, calm, patient kütkizbeytin set Europe</v>
      </c>
    </row>
    <row r="168" ht="15.75" customHeight="1">
      <c r="A168" s="1">
        <v>171.0</v>
      </c>
      <c r="B168" s="2" t="s">
        <v>164</v>
      </c>
      <c r="C168" s="2" t="s">
        <v>165</v>
      </c>
      <c r="D168" s="2" t="s">
        <v>6</v>
      </c>
      <c r="E168" s="2" t="str">
        <f>IFERROR(__xludf.DUMMYFUNCTION("GOOGLETRANSLATE(B168, ""auto"",""en"")"),"our century is called the sort of patience and tärbïelikti")</f>
        <v>our century is called the sort of patience and tärbïelikti</v>
      </c>
    </row>
    <row r="169" ht="15.75" customHeight="1">
      <c r="A169" s="1">
        <v>172.0</v>
      </c>
      <c r="B169" s="2" t="s">
        <v>166</v>
      </c>
      <c r="C169" s="2" t="s">
        <v>165</v>
      </c>
      <c r="D169" s="2" t="s">
        <v>6</v>
      </c>
      <c r="E169" s="2" t="str">
        <f>IFERROR(__xludf.DUMMYFUNCTION("GOOGLETRANSLATE(B169, ""auto"",""en"")"),"friends two friends one rich the other poor, they were best friends once wealthy friend was going with his wife to a restaurant where it became a stick man and a rich stabbed him with a knife in the stomach, he did not know what to do and called my poor f"&amp;"riend who just arrived after a while a restaurant was packed with cops and poor friend took the blame fully show")</f>
        <v>friends two friends one rich the other poor, they were best friends once wealthy friend was going with his wife to a restaurant where it became a stick man and a rich stabbed him with a knife in the stomach, he did not know what to do and called my poor friend who just arrived after a while a restaurant was packed with cops and poor friend took the blame fully show</v>
      </c>
    </row>
    <row r="170" ht="15.75" customHeight="1">
      <c r="A170" s="1">
        <v>173.0</v>
      </c>
      <c r="B170" s="2" t="s">
        <v>167</v>
      </c>
      <c r="C170" s="2" t="s">
        <v>165</v>
      </c>
      <c r="D170" s="2" t="s">
        <v>6</v>
      </c>
      <c r="E170" s="2" t="str">
        <f>IFERROR(__xludf.DUMMYFUNCTION("GOOGLETRANSLATE(B170, ""auto"",""en"")"),"I do not forget this day ever")</f>
        <v>I do not forget this day ever</v>
      </c>
    </row>
    <row r="171" ht="15.75" customHeight="1">
      <c r="A171" s="1">
        <v>174.0</v>
      </c>
      <c r="B171" s="2" t="s">
        <v>168</v>
      </c>
      <c r="C171" s="2" t="s">
        <v>165</v>
      </c>
      <c r="D171" s="2" t="s">
        <v>6</v>
      </c>
      <c r="E171" s="2" t="str">
        <f>IFERROR(__xludf.DUMMYFUNCTION("GOOGLETRANSLATE(B171, ""auto"",""en"")")," Do not laugh is warmed warmed warmed Do not speak because I have gathered the house is properly warmed is warmed ashes are set Europe")</f>
        <v> Do not laugh is warmed warmed warmed Do not speak because I have gathered the house is properly warmed is warmed ashes are set Europe</v>
      </c>
    </row>
    <row r="172" ht="15.75" customHeight="1">
      <c r="A172" s="1">
        <v>175.0</v>
      </c>
      <c r="B172" s="2" t="s">
        <v>169</v>
      </c>
      <c r="C172" s="2" t="s">
        <v>165</v>
      </c>
      <c r="D172" s="2" t="s">
        <v>6</v>
      </c>
      <c r="E172" s="2" t="str">
        <f>IFERROR(__xludf.DUMMYFUNCTION("GOOGLETRANSLATE(B172, ""auto"",""en"")"),"bireudi Sultan asks you to entice bireudi community will leave anyone asks you if you leave too little when you are in front of what I do goes Ayala AKEL")</f>
        <v>bireudi Sultan asks you to entice bireudi community will leave anyone asks you if you leave too little when you are in front of what I do goes Ayala AKEL</v>
      </c>
    </row>
    <row r="173" ht="15.75" customHeight="1">
      <c r="A173" s="1">
        <v>176.0</v>
      </c>
      <c r="B173" s="2" t="s">
        <v>170</v>
      </c>
      <c r="C173" s="2" t="s">
        <v>165</v>
      </c>
      <c r="D173" s="2" t="s">
        <v>6</v>
      </c>
      <c r="E173" s="2" t="str">
        <f>IFERROR(__xludf.DUMMYFUNCTION("GOOGLETRANSLATE(B173, ""auto"",""en"")"),"RIP RIP eldin future of every man kuırşagı")</f>
        <v>RIP RIP eldin future of every man kuırşagı</v>
      </c>
    </row>
    <row r="174" ht="15.75" customHeight="1">
      <c r="A174" s="1">
        <v>177.0</v>
      </c>
      <c r="B174" s="2" t="s">
        <v>171</v>
      </c>
      <c r="C174" s="2" t="s">
        <v>172</v>
      </c>
      <c r="D174" s="2" t="s">
        <v>6</v>
      </c>
      <c r="E174" s="2" t="str">
        <f>IFERROR(__xludf.DUMMYFUNCTION("GOOGLETRANSLATE(B174, ""auto"",""en"")")," instagram zholdasbaevaaa")</f>
        <v> instagram zholdasbaevaaa</v>
      </c>
    </row>
    <row r="175" ht="15.75" customHeight="1">
      <c r="A175" s="1">
        <v>178.0</v>
      </c>
      <c r="B175" s="2" t="s">
        <v>101</v>
      </c>
      <c r="C175" s="2" t="s">
        <v>172</v>
      </c>
      <c r="D175" s="2" t="s">
        <v>6</v>
      </c>
      <c r="E175" s="2" t="str">
        <f>IFERROR(__xludf.DUMMYFUNCTION("GOOGLETRANSLATE(B175, ""auto"",""en"")"),"#VALUE!")</f>
        <v>#VALUE!</v>
      </c>
    </row>
    <row r="176" ht="15.75" customHeight="1">
      <c r="A176" s="1">
        <v>179.0</v>
      </c>
      <c r="B176" s="2" t="s">
        <v>173</v>
      </c>
      <c r="C176" s="2" t="s">
        <v>172</v>
      </c>
      <c r="D176" s="2" t="s">
        <v>6</v>
      </c>
      <c r="E176" s="2" t="str">
        <f>IFERROR(__xludf.DUMMYFUNCTION("GOOGLETRANSLATE(B176, ""auto"",""en"")"),"Do not be afraid that will not be afraid that you try")</f>
        <v>Do not be afraid that will not be afraid that you try</v>
      </c>
    </row>
    <row r="177" ht="15.75" customHeight="1">
      <c r="A177" s="1">
        <v>180.0</v>
      </c>
      <c r="B177" s="2" t="s">
        <v>174</v>
      </c>
      <c r="C177" s="2" t="s">
        <v>172</v>
      </c>
      <c r="D177" s="2" t="s">
        <v>6</v>
      </c>
      <c r="E177" s="2" t="str">
        <f>IFERROR(__xludf.DUMMYFUNCTION("GOOGLETRANSLATE(B177, ""auto"",""en"")"),"let WINTER prinecet unto you happiness")</f>
        <v>let WINTER prinecet unto you happiness</v>
      </c>
    </row>
    <row r="178" ht="15.75" customHeight="1">
      <c r="A178" s="1">
        <v>181.0</v>
      </c>
      <c r="B178" s="2" t="s">
        <v>175</v>
      </c>
      <c r="C178" s="2" t="s">
        <v>172</v>
      </c>
      <c r="D178" s="2" t="s">
        <v>6</v>
      </c>
      <c r="E178" s="2" t="str">
        <f>IFERROR(__xludf.DUMMYFUNCTION("GOOGLETRANSLATE(B178, ""auto"",""en"")"),"the case when the appearance is deceptive")</f>
        <v>the case when the appearance is deceptive</v>
      </c>
    </row>
    <row r="179" ht="15.75" customHeight="1">
      <c r="A179" s="1">
        <v>182.0</v>
      </c>
      <c r="B179" s="2" t="s">
        <v>176</v>
      </c>
      <c r="C179" s="2" t="s">
        <v>172</v>
      </c>
      <c r="D179" s="2" t="s">
        <v>6</v>
      </c>
      <c r="E179" s="2" t="str">
        <f>IFERROR(__xludf.DUMMYFUNCTION("GOOGLETRANSLATE(B179, ""auto"",""en"")"),"to avoid the problem that you have to face is to avoid the life that you have to live n Coelho")</f>
        <v>to avoid the problem that you have to face is to avoid the life that you have to live n Coelho</v>
      </c>
    </row>
    <row r="180" ht="15.75" customHeight="1">
      <c r="A180" s="1">
        <v>183.0</v>
      </c>
      <c r="B180" s="2" t="s">
        <v>177</v>
      </c>
      <c r="C180" s="2" t="s">
        <v>172</v>
      </c>
      <c r="D180" s="2" t="s">
        <v>6</v>
      </c>
      <c r="E180" s="2" t="str">
        <f>IFERROR(__xludf.DUMMYFUNCTION("GOOGLETRANSLATE(B180, ""auto"",""en"")"),"cut away from the rest of the virgin to the tongue, the taste of childhood my brother could not read times and repeat entigip today we want to play any more fun playing the game actors to think and see a movie in the evening trusts set Europe")</f>
        <v>cut away from the rest of the virgin to the tongue, the taste of childhood my brother could not read times and repeat entigip today we want to play any more fun playing the game actors to think and see a movie in the evening trusts set Europe</v>
      </c>
    </row>
    <row r="181" ht="15.75" customHeight="1">
      <c r="A181" s="1">
        <v>184.0</v>
      </c>
      <c r="B181" s="2" t="s">
        <v>178</v>
      </c>
      <c r="C181" s="2" t="s">
        <v>172</v>
      </c>
      <c r="D181" s="2" t="s">
        <v>6</v>
      </c>
      <c r="E181" s="2" t="str">
        <f>IFERROR(__xludf.DUMMYFUNCTION("GOOGLETRANSLATE(B181, ""auto"",""en"")"),"days, or rather nights pray and ask that the true date when everything is just an empty dream in the morning called the day were limed probably can not do anything at the moment I do not want to lock love and seeks the same set Europe")</f>
        <v>days, or rather nights pray and ask that the true date when everything is just an empty dream in the morning called the day were limed probably can not do anything at the moment I do not want to lock love and seeks the same set Europe</v>
      </c>
    </row>
    <row r="182" ht="15.75" customHeight="1">
      <c r="A182" s="1">
        <v>185.0</v>
      </c>
      <c r="B182" s="2" t="s">
        <v>179</v>
      </c>
      <c r="C182" s="2" t="s">
        <v>172</v>
      </c>
      <c r="D182" s="2" t="s">
        <v>6</v>
      </c>
      <c r="E182" s="2" t="str">
        <f>IFERROR(__xludf.DUMMYFUNCTION("GOOGLETRANSLATE(B182, ""auto"",""en"")"),"if you do not know what you do not clean themselves from the beginning of the pure soul of honesty and truth jüginbeytin not easy life dream falsehood thought if you narrow the field if you are around ösekpen wlasañ set Europe")</f>
        <v>if you do not know what you do not clean themselves from the beginning of the pure soul of honesty and truth jüginbeytin not easy life dream falsehood thought if you narrow the field if you are around ösekpen wlasañ set Europe</v>
      </c>
    </row>
    <row r="183" ht="15.75" customHeight="1">
      <c r="A183" s="1">
        <v>186.0</v>
      </c>
      <c r="B183" s="2" t="s">
        <v>180</v>
      </c>
      <c r="C183" s="2" t="s">
        <v>172</v>
      </c>
      <c r="D183" s="2" t="s">
        <v>6</v>
      </c>
      <c r="E183" s="2" t="str">
        <f>IFERROR(__xludf.DUMMYFUNCTION("GOOGLETRANSLATE(B183, ""auto"",""en"")")," each of us has a dark side, and only depends on us to take it or fight it")</f>
        <v> each of us has a dark side, and only depends on us to take it or fight it</v>
      </c>
    </row>
    <row r="184" ht="15.75" customHeight="1">
      <c r="A184" s="1">
        <v>187.0</v>
      </c>
      <c r="B184" s="2" t="s">
        <v>181</v>
      </c>
      <c r="C184" s="2" t="s">
        <v>182</v>
      </c>
      <c r="D184" s="2" t="s">
        <v>6</v>
      </c>
      <c r="E184" s="2" t="str">
        <f>IFERROR(__xludf.DUMMYFUNCTION("GOOGLETRANSLATE(B184, ""auto"",""en"")"),"səlem deme Assalamu Alaikum de Rahm džazakallahu hajroni deme deme has de fi aman allah de deme Kerem saa ma ok allah de deme and de Saa allah show completely")</f>
        <v>səlem deme Assalamu Alaikum de Rahm džazakallahu hajroni deme deme has de fi aman allah de deme Kerem saa ma ok allah de deme and de Saa allah show completely</v>
      </c>
    </row>
    <row r="185" ht="15.75" customHeight="1">
      <c r="A185" s="1">
        <v>188.0</v>
      </c>
      <c r="B185" s="2" t="s">
        <v>183</v>
      </c>
      <c r="C185" s="2" t="s">
        <v>182</v>
      </c>
      <c r="D185" s="2" t="s">
        <v>6</v>
      </c>
      <c r="E185" s="2" t="str">
        <f>IFERROR(__xludf.DUMMYFUNCTION("GOOGLETRANSLATE(B185, ""auto"",""en"")"),"Can you hear Can you see where you can walk if you can feel you can speak, let us thank alxamdwlïllax")</f>
        <v>Can you hear Can you see where you can walk if you can feel you can speak, let us thank alxamdwlïllax</v>
      </c>
    </row>
    <row r="186" ht="15.75" customHeight="1">
      <c r="A186" s="1">
        <v>189.0</v>
      </c>
      <c r="B186" s="2" t="s">
        <v>184</v>
      </c>
      <c r="C186" s="2" t="s">
        <v>182</v>
      </c>
      <c r="D186" s="2" t="s">
        <v>6</v>
      </c>
      <c r="E186" s="2" t="str">
        <f>IFERROR(__xludf.DUMMYFUNCTION("GOOGLETRANSLATE(B186, ""auto"",""en"")")," your priceless treasure in my priceless treasure and believe in my heart")</f>
        <v> your priceless treasure in my priceless treasure and believe in my heart</v>
      </c>
    </row>
    <row r="187" ht="15.75" customHeight="1">
      <c r="A187" s="1">
        <v>190.0</v>
      </c>
      <c r="B187" s="2" t="s">
        <v>185</v>
      </c>
      <c r="C187" s="2" t="s">
        <v>182</v>
      </c>
      <c r="D187" s="2" t="s">
        <v>6</v>
      </c>
      <c r="E187" s="2" t="str">
        <f>IFERROR(__xludf.DUMMYFUNCTION("GOOGLETRANSLATE(B187, ""auto"",""en"")"),"When sexual sin you ïmerip murğan is seeing Allah, remember three things 1 2 perişmeler jamır record 3 with the torment of the grave")</f>
        <v>When sexual sin you ïmerip murğan is seeing Allah, remember three things 1 2 perişmeler jamır record 3 with the torment of the grave</v>
      </c>
    </row>
    <row r="188" ht="15.75" customHeight="1">
      <c r="A188" s="1">
        <v>191.0</v>
      </c>
      <c r="B188" s="2" t="s">
        <v>186</v>
      </c>
      <c r="C188" s="2" t="s">
        <v>182</v>
      </c>
      <c r="D188" s="2" t="s">
        <v>6</v>
      </c>
      <c r="E188" s="2" t="str">
        <f>IFERROR(__xludf.DUMMYFUNCTION("GOOGLETRANSLATE(B188, ""auto"",""en"")"),"You do not need to create a great situation and the money is good enough to have pure intentions and a good heart")</f>
        <v>You do not need to create a great situation and the money is good enough to have pure intentions and a good heart</v>
      </c>
    </row>
    <row r="189" ht="15.75" customHeight="1">
      <c r="A189" s="1">
        <v>192.0</v>
      </c>
      <c r="B189" s="2" t="s">
        <v>187</v>
      </c>
      <c r="C189" s="2" t="s">
        <v>182</v>
      </c>
      <c r="D189" s="2" t="s">
        <v>6</v>
      </c>
      <c r="E189" s="2" t="str">
        <f>IFERROR(__xludf.DUMMYFUNCTION("GOOGLETRANSLATE(B189, ""auto"",""en"")"),"Allah will never forgive apple just revenge paralysis anyone gives him as penalty")</f>
        <v>Allah will never forgive apple just revenge paralysis anyone gives him as penalty</v>
      </c>
    </row>
    <row r="190" ht="15.75" customHeight="1">
      <c r="A190" s="1">
        <v>193.0</v>
      </c>
      <c r="B190" s="2" t="s">
        <v>188</v>
      </c>
      <c r="C190" s="2" t="s">
        <v>182</v>
      </c>
      <c r="D190" s="2" t="s">
        <v>6</v>
      </c>
      <c r="E190" s="2" t="str">
        <f>IFERROR(__xludf.DUMMYFUNCTION("GOOGLETRANSLATE(B190, ""auto"",""en"")"),"Have you noticed lä ïläxä il Allah is not at least one of the lips of one mwxammada Rasul Allah will at least I am happy because I am your language kälïmağa keltirdim now you have a language of their friends from the stenañızğa Enter kälïmağa")</f>
        <v>Have you noticed lä ïläxä il Allah is not at least one of the lips of one mwxammada Rasul Allah will at least I am happy because I am your language kälïmağa keltirdim now you have a language of their friends from the stenañızğa Enter kälïmağa</v>
      </c>
    </row>
    <row r="191" ht="15.75" customHeight="1">
      <c r="A191" s="1">
        <v>194.0</v>
      </c>
      <c r="B191" s="2" t="s">
        <v>189</v>
      </c>
      <c r="C191" s="2" t="s">
        <v>182</v>
      </c>
      <c r="D191" s="2" t="s">
        <v>6</v>
      </c>
      <c r="E191" s="2" t="str">
        <f>IFERROR(__xludf.DUMMYFUNCTION("GOOGLETRANSLATE(B191, ""auto"",""en"")"),"Like one brown one közdilerden")</f>
        <v>Like one brown one közdilerden</v>
      </c>
    </row>
    <row r="192" ht="15.75" customHeight="1">
      <c r="A192" s="1">
        <v>195.0</v>
      </c>
      <c r="B192" s="2" t="s">
        <v>190</v>
      </c>
      <c r="C192" s="2" t="s">
        <v>182</v>
      </c>
      <c r="D192" s="2" t="s">
        <v>6</v>
      </c>
      <c r="E192" s="2" t="str">
        <f>IFERROR(__xludf.DUMMYFUNCTION("GOOGLETRANSLATE(B192, ""auto"",""en"")"),"qızğanşaqtardan 1 1 Like")</f>
        <v>qızğanşaqtardan 1 1 Like</v>
      </c>
    </row>
    <row r="193" ht="15.75" customHeight="1">
      <c r="A193" s="1">
        <v>196.0</v>
      </c>
      <c r="B193" s="2" t="s">
        <v>191</v>
      </c>
      <c r="C193" s="2" t="s">
        <v>182</v>
      </c>
      <c r="D193" s="2" t="s">
        <v>6</v>
      </c>
      <c r="E193" s="2" t="str">
        <f>IFERROR(__xludf.DUMMYFUNCTION("GOOGLETRANSLATE(B193, ""auto"",""en"")")," mathematical literacy base in order to avoid losing a continuation of the release Comments framed been a repost only 140 points UNT UNT qaz 2019 2019 ubt")</f>
        <v> mathematical literacy base in order to avoid losing a continuation of the release Comments framed been a repost only 140 points UNT UNT qaz 2019 2019 ubt</v>
      </c>
    </row>
    <row r="194" ht="15.75" customHeight="1">
      <c r="A194" s="1">
        <v>197.0</v>
      </c>
      <c r="B194" s="2" t="s">
        <v>192</v>
      </c>
      <c r="C194" s="2" t="s">
        <v>193</v>
      </c>
      <c r="D194" s="2" t="s">
        <v>6</v>
      </c>
      <c r="E194" s="2" t="str">
        <f>IFERROR(__xludf.DUMMYFUNCTION("GOOGLETRANSLATE(B194, ""auto"",""en"")"),"let the waves wash away my sorrow")</f>
        <v>let the waves wash away my sorrow</v>
      </c>
    </row>
    <row r="195" ht="15.75" customHeight="1">
      <c r="A195" s="1">
        <v>198.0</v>
      </c>
      <c r="B195" s="2" t="s">
        <v>194</v>
      </c>
      <c r="C195" s="2" t="s">
        <v>193</v>
      </c>
      <c r="D195" s="2" t="s">
        <v>6</v>
      </c>
      <c r="E195" s="2" t="str">
        <f>IFERROR(__xludf.DUMMYFUNCTION("GOOGLETRANSLATE(B195, ""auto"",""en"")"),"ni gde ne tusuyus ni kem ne interesuyus")</f>
        <v>ni gde ne tusuyus ni kem ne interesuyus</v>
      </c>
    </row>
    <row r="196" ht="15.75" customHeight="1">
      <c r="A196" s="1">
        <v>199.0</v>
      </c>
      <c r="B196" s="2" t="s">
        <v>195</v>
      </c>
      <c r="C196" s="2" t="s">
        <v>196</v>
      </c>
      <c r="D196" s="2" t="s">
        <v>6</v>
      </c>
      <c r="E196" s="2" t="str">
        <f>IFERROR(__xludf.DUMMYFUNCTION("GOOGLETRANSLATE(B196, ""auto"",""en"")"),"I'm looking into that love to just not get bored")</f>
        <v>I'm looking into that love to just not get bored</v>
      </c>
    </row>
    <row r="197" ht="15.75" customHeight="1">
      <c r="A197" s="1">
        <v>200.0</v>
      </c>
      <c r="B197" s="2" t="s">
        <v>197</v>
      </c>
      <c r="C197" s="2" t="s">
        <v>198</v>
      </c>
      <c r="D197" s="2" t="s">
        <v>6</v>
      </c>
      <c r="E197" s="2" t="str">
        <f>IFERROR(__xludf.DUMMYFUNCTION("GOOGLETRANSLATE(B197, ""auto"",""en"")"),"Like What You Kazakhs only qazax kommenttyurma")</f>
        <v>Like What You Kazakhs only qazax kommenttyurma</v>
      </c>
    </row>
    <row r="198" ht="15.75" customHeight="1">
      <c r="A198" s="1">
        <v>201.0</v>
      </c>
      <c r="B198" s="2" t="s">
        <v>199</v>
      </c>
      <c r="C198" s="2" t="s">
        <v>198</v>
      </c>
      <c r="D198" s="2" t="s">
        <v>6</v>
      </c>
      <c r="E198" s="2" t="str">
        <f>IFERROR(__xludf.DUMMYFUNCTION("GOOGLETRANSLATE(B198, ""auto"",""en"")"),"Like Muslims")</f>
        <v>Like Muslims</v>
      </c>
    </row>
    <row r="199" ht="15.75" customHeight="1">
      <c r="A199" s="1">
        <v>202.0</v>
      </c>
      <c r="B199" s="2" t="s">
        <v>200</v>
      </c>
      <c r="C199" s="2" t="s">
        <v>198</v>
      </c>
      <c r="D199" s="2" t="s">
        <v>6</v>
      </c>
      <c r="E199" s="2" t="str">
        <f>IFERROR(__xludf.DUMMYFUNCTION("GOOGLETRANSLATE(B199, ""auto"",""en"")"),"only Kazakhs Like")</f>
        <v>only Kazakhs Like</v>
      </c>
    </row>
    <row r="200" ht="15.75" customHeight="1">
      <c r="A200" s="1">
        <v>203.0</v>
      </c>
      <c r="B200" s="2" t="s">
        <v>201</v>
      </c>
      <c r="C200" s="2" t="s">
        <v>198</v>
      </c>
      <c r="D200" s="2" t="s">
        <v>6</v>
      </c>
      <c r="E200" s="2" t="str">
        <f>IFERROR(__xludf.DUMMYFUNCTION("GOOGLETRANSLATE(B200, ""auto"",""en"")"),"just a friend")</f>
        <v>just a friend</v>
      </c>
    </row>
    <row r="201" ht="15.75" customHeight="1">
      <c r="A201" s="1">
        <v>204.0</v>
      </c>
      <c r="B201" s="2" t="s">
        <v>202</v>
      </c>
      <c r="C201" s="2" t="s">
        <v>198</v>
      </c>
      <c r="D201" s="2" t="s">
        <v>6</v>
      </c>
      <c r="E201" s="2" t="str">
        <f>IFERROR(__xludf.DUMMYFUNCTION("GOOGLETRANSLATE(B201, ""auto"",""en"")"),"Like huligandardan")</f>
        <v>Like huligandardan</v>
      </c>
    </row>
    <row r="202" ht="15.75" customHeight="1">
      <c r="A202" s="1">
        <v>205.0</v>
      </c>
      <c r="B202" s="2" t="s">
        <v>203</v>
      </c>
      <c r="C202" s="2" t="s">
        <v>198</v>
      </c>
      <c r="D202" s="2" t="s">
        <v>6</v>
      </c>
      <c r="E202" s="2" t="str">
        <f>IFERROR(__xludf.DUMMYFUNCTION("GOOGLETRANSLATE(B202, ""auto"",""en"")"),"Like my angry with those who view online")</f>
        <v>Like my angry with those who view online</v>
      </c>
    </row>
    <row r="203" ht="15.75" customHeight="1">
      <c r="A203" s="1">
        <v>206.0</v>
      </c>
      <c r="B203" s="2" t="s">
        <v>204</v>
      </c>
      <c r="C203" s="2" t="s">
        <v>198</v>
      </c>
      <c r="D203" s="2" t="s">
        <v>6</v>
      </c>
      <c r="E203" s="2" t="str">
        <f>IFERROR(__xludf.DUMMYFUNCTION("GOOGLETRANSLATE(B203, ""auto"",""en"")"),"If the players in rugby online Like those who xabarlasıñdar")</f>
        <v>If the players in rugby online Like those who xabarlasıñdar</v>
      </c>
    </row>
    <row r="204" ht="15.75" customHeight="1">
      <c r="A204" s="1">
        <v>207.0</v>
      </c>
      <c r="B204" s="2" t="s">
        <v>205</v>
      </c>
      <c r="C204" s="2" t="s">
        <v>198</v>
      </c>
      <c r="D204" s="2" t="s">
        <v>6</v>
      </c>
      <c r="E204" s="2" t="str">
        <f>IFERROR(__xludf.DUMMYFUNCTION("GOOGLETRANSLATE(B204, ""auto"",""en"")"),"If you are a student a lesson skoro Like")</f>
        <v>If you are a student a lesson skoro Like</v>
      </c>
    </row>
    <row r="205" ht="15.75" customHeight="1">
      <c r="A205" s="1">
        <v>208.0</v>
      </c>
      <c r="B205" s="2" t="s">
        <v>206</v>
      </c>
      <c r="C205" s="2" t="s">
        <v>198</v>
      </c>
      <c r="D205" s="2" t="s">
        <v>6</v>
      </c>
      <c r="E205" s="2" t="str">
        <f>IFERROR(__xludf.DUMMYFUNCTION("GOOGLETRANSLATE(B205, ""auto"",""en"")"),"those who do not have a daughter or boyfriend 1 1layk th Dr. primrose vsex")</f>
        <v>those who do not have a daughter or boyfriend 1 1layk th Dr. primrose vsex</v>
      </c>
    </row>
    <row r="206" ht="15.75" customHeight="1">
      <c r="A206" s="1">
        <v>209.0</v>
      </c>
      <c r="B206" s="2" t="s">
        <v>207</v>
      </c>
      <c r="C206" s="2" t="s">
        <v>198</v>
      </c>
      <c r="D206" s="2" t="s">
        <v>6</v>
      </c>
      <c r="E206" s="2" t="str">
        <f>IFERROR(__xludf.DUMMYFUNCTION("GOOGLETRANSLATE(B206, ""auto"",""en"")"),"bully boys like you")</f>
        <v>bully boys like you</v>
      </c>
    </row>
    <row r="207" ht="15.75" customHeight="1">
      <c r="A207" s="1">
        <v>210.0</v>
      </c>
      <c r="B207" s="2" t="s">
        <v>208</v>
      </c>
      <c r="C207" s="2" t="s">
        <v>209</v>
      </c>
      <c r="D207" s="2" t="s">
        <v>6</v>
      </c>
      <c r="E207" s="2" t="str">
        <f>IFERROR(__xludf.DUMMYFUNCTION("GOOGLETRANSLATE(B207, ""auto"",""en"")")," and let no one know how good we are together ")</f>
        <v> and let no one know how good we are together </v>
      </c>
    </row>
    <row r="208" ht="15.75" customHeight="1">
      <c r="A208" s="1">
        <v>211.0</v>
      </c>
      <c r="B208" s="2" t="s">
        <v>210</v>
      </c>
      <c r="C208" s="2" t="s">
        <v>209</v>
      </c>
      <c r="D208" s="2" t="s">
        <v>6</v>
      </c>
      <c r="E208" s="2" t="str">
        <f>IFERROR(__xludf.DUMMYFUNCTION("GOOGLETRANSLATE(B208, ""auto"",""en"")"),"let go and do not remember")</f>
        <v>let go and do not remember</v>
      </c>
    </row>
    <row r="209" ht="15.75" customHeight="1">
      <c r="A209" s="1">
        <v>212.0</v>
      </c>
      <c r="B209" s="2" t="s">
        <v>211</v>
      </c>
      <c r="C209" s="2" t="s">
        <v>209</v>
      </c>
      <c r="D209" s="2" t="s">
        <v>6</v>
      </c>
      <c r="E209" s="2" t="str">
        <f>IFERROR(__xludf.DUMMYFUNCTION("GOOGLETRANSLATE(B209, ""auto"",""en"")"),"each should have its own Eileen")</f>
        <v>each should have its own Eileen</v>
      </c>
    </row>
    <row r="210" ht="15.75" customHeight="1">
      <c r="A210" s="1">
        <v>213.0</v>
      </c>
      <c r="B210" s="2" t="s">
        <v>212</v>
      </c>
      <c r="C210" s="2" t="s">
        <v>209</v>
      </c>
      <c r="D210" s="2" t="s">
        <v>6</v>
      </c>
      <c r="E210" s="2" t="str">
        <f>IFERROR(__xludf.DUMMYFUNCTION("GOOGLETRANSLATE(B210, ""auto"",""en"")")," with respect to age does not play a role")</f>
        <v> with respect to age does not play a role</v>
      </c>
    </row>
    <row r="211" ht="15.75" customHeight="1">
      <c r="A211" s="1">
        <v>214.0</v>
      </c>
      <c r="B211" s="2" t="s">
        <v>213</v>
      </c>
      <c r="C211" s="2" t="s">
        <v>209</v>
      </c>
      <c r="D211" s="2" t="s">
        <v>6</v>
      </c>
      <c r="E211" s="2" t="str">
        <f>IFERROR(__xludf.DUMMYFUNCTION("GOOGLETRANSLATE(B211, ""auto"",""en"")"),"o kOhm have to think before snom")</f>
        <v>o kOhm have to think before snom</v>
      </c>
    </row>
    <row r="212" ht="15.75" customHeight="1">
      <c r="A212" s="1">
        <v>215.0</v>
      </c>
      <c r="B212" s="2" t="s">
        <v>214</v>
      </c>
      <c r="C212" s="2" t="s">
        <v>209</v>
      </c>
      <c r="D212" s="2" t="s">
        <v>6</v>
      </c>
      <c r="E212" s="2" t="str">
        <f>IFERROR(__xludf.DUMMYFUNCTION("GOOGLETRANSLATE(B212, ""auto"",""en"")")," I do not want to leave but love you too much to stay")</f>
        <v> I do not want to leave but love you too much to stay</v>
      </c>
    </row>
    <row r="213" ht="15.75" customHeight="1">
      <c r="A213" s="1">
        <v>216.0</v>
      </c>
      <c r="B213" s="2" t="s">
        <v>215</v>
      </c>
      <c r="C213" s="2" t="s">
        <v>216</v>
      </c>
      <c r="D213" s="2" t="s">
        <v>6</v>
      </c>
      <c r="E213" s="2" t="str">
        <f>IFERROR(__xludf.DUMMYFUNCTION("GOOGLETRANSLATE(B213, ""auto"",""en"")"),"davaıte sdelaem prııatnoe dorogım nam lıy dıam chellendj ty doljen na na svoeı stranıce vylojıt 43 nıkov dry zeı s kotorymı hochesh obschatsıa vechno ı nıkogda ıh ne brosat kogo ıa otmechy doljny sdelat taky ıy je zapıs kogo zabyl ne tolko obıjaıtes vajny"&amp;"e Erokhov ernur show completely")</f>
        <v>davaıte sdelaem prııatnoe dorogım nam lıy dıam chellendj ty doljen na na svoeı stranıce vylojıt 43 nıkov dry zeı s kotorymı hochesh obschatsıa vechno ı nıkogda ıh ne brosat kogo ıa otmechy doljny sdelat taky ıy je zapıs kogo zabyl ne tolko obıjaıtes vajnye Erokhov ernur show completely</v>
      </c>
    </row>
    <row r="214" ht="15.75" customHeight="1">
      <c r="A214" s="1">
        <v>217.0</v>
      </c>
      <c r="B214" s="2" t="s">
        <v>217</v>
      </c>
      <c r="C214" s="2" t="s">
        <v>216</v>
      </c>
      <c r="D214" s="2" t="s">
        <v>6</v>
      </c>
      <c r="E214" s="2" t="str">
        <f>IFERROR(__xludf.DUMMYFUNCTION("GOOGLETRANSLATE(B214, ""auto"",""en"")"),"it will take time and once going to my page seeing my photo you will understand which is closer than on the monitor i will not ")</f>
        <v>it will take time and once going to my page seeing my photo you will understand which is closer than on the monitor i will not </v>
      </c>
    </row>
    <row r="215" ht="15.75" customHeight="1">
      <c r="A215" s="1">
        <v>218.0</v>
      </c>
      <c r="B215" s="2" t="s">
        <v>218</v>
      </c>
      <c r="C215" s="2" t="s">
        <v>216</v>
      </c>
      <c r="D215" s="2" t="s">
        <v>6</v>
      </c>
      <c r="E215" s="2" t="str">
        <f>IFERROR(__xludf.DUMMYFUNCTION("GOOGLETRANSLATE(B215, ""auto"",""en"")"),"never give up on what makes you happy ")</f>
        <v>never give up on what makes you happy </v>
      </c>
    </row>
    <row r="216" ht="15.75" customHeight="1">
      <c r="A216" s="1">
        <v>219.0</v>
      </c>
      <c r="B216" s="2" t="s">
        <v>219</v>
      </c>
      <c r="C216" s="2" t="s">
        <v>216</v>
      </c>
      <c r="D216" s="2" t="s">
        <v>6</v>
      </c>
      <c r="E216" s="2" t="str">
        <f>IFERROR(__xludf.DUMMYFUNCTION("GOOGLETRANSLATE(B216, ""auto"",""en"")")," i thought i would be worse off without some people but it turned out without them i only get better ")</f>
        <v> i thought i would be worse off without some people but it turned out without them i only get better </v>
      </c>
    </row>
    <row r="217" ht="15.75" customHeight="1">
      <c r="A217" s="1">
        <v>220.0</v>
      </c>
      <c r="B217" s="2" t="s">
        <v>220</v>
      </c>
      <c r="C217" s="2" t="s">
        <v>216</v>
      </c>
      <c r="D217" s="2" t="s">
        <v>6</v>
      </c>
      <c r="E217" s="2" t="str">
        <f>IFERROR(__xludf.DUMMYFUNCTION("GOOGLETRANSLATE(B217, ""auto"",""en"")")," a r h Greenhouse bag Ala Israel eshqashan qaıtalanbaıdy")</f>
        <v> a r h Greenhouse bag Ala Israel eshqashan qaıtalanbaıdy</v>
      </c>
    </row>
    <row r="218" ht="15.75" customHeight="1">
      <c r="A218" s="1">
        <v>221.0</v>
      </c>
      <c r="B218" s="2" t="s">
        <v>221</v>
      </c>
      <c r="C218" s="2" t="s">
        <v>216</v>
      </c>
      <c r="D218" s="2" t="s">
        <v>6</v>
      </c>
      <c r="E218" s="2" t="str">
        <f>IFERROR(__xludf.DUMMYFUNCTION("GOOGLETRANSLATE(B218, ""auto"",""en"")")," y sta up to the time when there is less than two irme")</f>
        <v> y sta up to the time when there is less than two irme</v>
      </c>
    </row>
    <row r="219" ht="15.75" customHeight="1">
      <c r="A219" s="1">
        <v>222.0</v>
      </c>
      <c r="B219" s="2" t="s">
        <v>222</v>
      </c>
      <c r="C219" s="2" t="s">
        <v>223</v>
      </c>
      <c r="D219" s="2" t="s">
        <v>6</v>
      </c>
      <c r="E219" s="2" t="str">
        <f>IFERROR(__xludf.DUMMYFUNCTION("GOOGLETRANSLATE(B219, ""auto"",""en"")"),"graduates of class 9 b 2016 n Kainazarov Part 1")</f>
        <v>graduates of class 9 b 2016 n Kainazarov Part 1</v>
      </c>
    </row>
    <row r="220" ht="15.75" customHeight="1">
      <c r="A220" s="1">
        <v>223.0</v>
      </c>
      <c r="B220" s="2" t="s">
        <v>224</v>
      </c>
      <c r="C220" s="2" t="s">
        <v>223</v>
      </c>
      <c r="D220" s="2" t="s">
        <v>6</v>
      </c>
      <c r="E220" s="2" t="str">
        <f>IFERROR(__xludf.DUMMYFUNCTION("GOOGLETRANSLATE(B220, ""auto"",""en"")"),"do not complain to life someone dreams of a life which you live")</f>
        <v>do not complain to life someone dreams of a life which you live</v>
      </c>
    </row>
    <row r="221" ht="15.75" customHeight="1">
      <c r="A221" s="1">
        <v>224.0</v>
      </c>
      <c r="B221" s="2" t="s">
        <v>225</v>
      </c>
      <c r="C221" s="2" t="s">
        <v>223</v>
      </c>
      <c r="D221" s="2" t="s">
        <v>6</v>
      </c>
      <c r="E221" s="2" t="str">
        <f>IFERROR(__xludf.DUMMYFUNCTION("GOOGLETRANSLATE(B221, ""auto"",""en"")"),"Yahya degyan soznin ozidila kançilik çonkur myana sku sku")</f>
        <v>Yahya degyan soznin ozidila kançilik çonkur myana sku sku</v>
      </c>
    </row>
    <row r="222" ht="15.75" customHeight="1">
      <c r="A222" s="1">
        <v>225.0</v>
      </c>
      <c r="B222" s="2" t="s">
        <v>226</v>
      </c>
      <c r="C222" s="2" t="s">
        <v>223</v>
      </c>
      <c r="D222" s="2" t="s">
        <v>6</v>
      </c>
      <c r="E222" s="2" t="str">
        <f>IFERROR(__xludf.DUMMYFUNCTION("GOOGLETRANSLATE(B222, ""auto"",""en"")"),"no matter what family the girl does not matter from a poor or rich of important her education is important is the kind of family you build it")</f>
        <v>no matter what family the girl does not matter from a poor or rich of important her education is important is the kind of family you build it</v>
      </c>
    </row>
    <row r="223" ht="15.75" customHeight="1">
      <c r="A223" s="1">
        <v>226.0</v>
      </c>
      <c r="B223" s="2" t="s">
        <v>227</v>
      </c>
      <c r="C223" s="2" t="s">
        <v>223</v>
      </c>
      <c r="D223" s="2" t="s">
        <v>6</v>
      </c>
      <c r="E223" s="2" t="str">
        <f>IFERROR(__xludf.DUMMYFUNCTION("GOOGLETRANSLATE(B223, ""auto"",""en"")"),"we have to live for the sake of one who will love you for the rest of your life which will protect your heart will look you in the eye with a smile and will not sleep until you do not come")</f>
        <v>we have to live for the sake of one who will love you for the rest of your life which will protect your heart will look you in the eye with a smile and will not sleep until you do not come</v>
      </c>
    </row>
    <row r="224" ht="15.75" customHeight="1">
      <c r="A224" s="1">
        <v>227.0</v>
      </c>
      <c r="B224" s="2" t="s">
        <v>228</v>
      </c>
      <c r="C224" s="2" t="s">
        <v>223</v>
      </c>
      <c r="D224" s="2" t="s">
        <v>6</v>
      </c>
      <c r="E224" s="2" t="str">
        <f>IFERROR(__xludf.DUMMYFUNCTION("GOOGLETRANSLATE(B224, ""auto"",""en"")"),"I do not like people who complain about life nooo love those who laugh for no reason I")</f>
        <v>I do not like people who complain about life nooo love those who laugh for no reason I</v>
      </c>
    </row>
    <row r="225" ht="15.75" customHeight="1">
      <c r="A225" s="1">
        <v>228.0</v>
      </c>
      <c r="B225" s="2" t="s">
        <v>229</v>
      </c>
      <c r="C225" s="2" t="s">
        <v>223</v>
      </c>
      <c r="D225" s="2" t="s">
        <v>6</v>
      </c>
      <c r="E225" s="2" t="str">
        <f>IFERROR(__xludf.DUMMYFUNCTION("GOOGLETRANSLATE(B225, ""auto"",""en"")")," No one will ever cherish you because your sister")</f>
        <v> No one will ever cherish you because your sister</v>
      </c>
    </row>
    <row r="226" ht="15.75" customHeight="1">
      <c r="A226" s="1">
        <v>229.0</v>
      </c>
      <c r="B226" s="2" t="s">
        <v>230</v>
      </c>
      <c r="C226" s="2" t="s">
        <v>231</v>
      </c>
      <c r="D226" s="2" t="s">
        <v>6</v>
      </c>
      <c r="E226" s="2" t="str">
        <f>IFERROR(__xludf.DUMMYFUNCTION("GOOGLETRANSLATE(B226, ""auto"",""en"")"),"I'll help you forget the former")</f>
        <v>I'll help you forget the former</v>
      </c>
    </row>
    <row r="227" ht="15.75" customHeight="1">
      <c r="A227" s="1">
        <v>230.0</v>
      </c>
      <c r="B227" s="2" t="s">
        <v>232</v>
      </c>
      <c r="C227" s="2" t="s">
        <v>231</v>
      </c>
      <c r="D227" s="2" t="s">
        <v>6</v>
      </c>
      <c r="E227" s="2" t="str">
        <f>IFERROR(__xludf.DUMMYFUNCTION("GOOGLETRANSLATE(B227, ""auto"",""en"")"),"that feeling when you love a person but want to beat him to a pulp")</f>
        <v>that feeling when you love a person but want to beat him to a pulp</v>
      </c>
    </row>
    <row r="228" ht="15.75" customHeight="1">
      <c r="A228" s="1">
        <v>231.0</v>
      </c>
      <c r="B228" s="2" t="s">
        <v>233</v>
      </c>
      <c r="C228" s="2" t="s">
        <v>231</v>
      </c>
      <c r="D228" s="2" t="s">
        <v>6</v>
      </c>
      <c r="E228" s="2" t="str">
        <f>IFERROR(__xludf.DUMMYFUNCTION("GOOGLETRANSLATE(B228, ""auto"",""en"")"),"and you try to find me when I turn off the phone and I am not in the network")</f>
        <v>and you try to find me when I turn off the phone and I am not in the network</v>
      </c>
    </row>
    <row r="229" ht="15.75" customHeight="1">
      <c r="A229" s="1">
        <v>232.0</v>
      </c>
      <c r="B229" s="2" t="s">
        <v>234</v>
      </c>
      <c r="C229" s="2" t="s">
        <v>235</v>
      </c>
      <c r="D229" s="2" t="s">
        <v>6</v>
      </c>
      <c r="E229" s="2" t="str">
        <f>IFERROR(__xludf.DUMMYFUNCTION("GOOGLETRANSLATE(B229, ""auto"",""en"")"),"1 to 11, and you must say something, please November 2 thy face to laugh button you read so ash 6 of the set Europe")</f>
        <v>1 to 11, and you must say something, please November 2 thy face to laugh button you read so ash 6 of the set Europe</v>
      </c>
    </row>
    <row r="230" ht="15.75" customHeight="1">
      <c r="A230" s="1">
        <v>233.0</v>
      </c>
      <c r="B230" s="2" t="s">
        <v>236</v>
      </c>
      <c r="C230" s="2" t="s">
        <v>235</v>
      </c>
      <c r="D230" s="2" t="s">
        <v>6</v>
      </c>
      <c r="E230" s="2" t="str">
        <f>IFERROR(__xludf.DUMMYFUNCTION("GOOGLETRANSLATE(B230, ""auto"",""en"")"),"aytadığoy jatsan not sleep you dream about and that if someone who is 1 month're watching TV series")</f>
        <v>aytadığoy jatsan not sleep you dream about and that if someone who is 1 month're watching TV series</v>
      </c>
    </row>
    <row r="231" ht="15.75" customHeight="1">
      <c r="A231" s="1">
        <v>234.0</v>
      </c>
      <c r="B231" s="2" t="s">
        <v>237</v>
      </c>
      <c r="C231" s="2" t="s">
        <v>235</v>
      </c>
      <c r="D231" s="2" t="s">
        <v>6</v>
      </c>
      <c r="E231" s="2" t="str">
        <f>IFERROR(__xludf.DUMMYFUNCTION("GOOGLETRANSLATE(B231, ""auto"",""en"")"),"if you captured my heart, my")</f>
        <v>if you captured my heart, my</v>
      </c>
    </row>
    <row r="232" ht="15.75" customHeight="1">
      <c r="A232" s="1">
        <v>235.0</v>
      </c>
      <c r="B232" s="2" t="s">
        <v>238</v>
      </c>
      <c r="C232" s="2" t="s">
        <v>235</v>
      </c>
      <c r="D232" s="2" t="s">
        <v>6</v>
      </c>
      <c r="E232" s="2" t="str">
        <f>IFERROR(__xludf.DUMMYFUNCTION("GOOGLETRANSLATE(B232, ""auto"",""en"")"),"to read the word qanağattandırılmağandıqtarınızdan 1074942547098412356480 I am amazed with abandon without numbers")</f>
        <v>to read the word qanağattandırılmağandıqtarınızdan 1074942547098412356480 I am amazed with abandon without numbers</v>
      </c>
    </row>
    <row r="233" ht="15.75" customHeight="1">
      <c r="A233" s="1">
        <v>236.0</v>
      </c>
      <c r="B233" s="2" t="s">
        <v>239</v>
      </c>
      <c r="C233" s="2" t="s">
        <v>235</v>
      </c>
      <c r="D233" s="2" t="s">
        <v>6</v>
      </c>
      <c r="E233" s="2" t="str">
        <f>IFERROR(__xludf.DUMMYFUNCTION("GOOGLETRANSLATE(B233, ""auto"",""en"")")," Walk until bəriñe wishes alive")</f>
        <v> Walk until bəriñe wishes alive</v>
      </c>
    </row>
    <row r="234" ht="15.75" customHeight="1">
      <c r="A234" s="1">
        <v>237.0</v>
      </c>
      <c r="B234" s="2" t="s">
        <v>240</v>
      </c>
      <c r="C234" s="2" t="s">
        <v>235</v>
      </c>
      <c r="D234" s="2" t="s">
        <v>6</v>
      </c>
      <c r="E234" s="2" t="str">
        <f>IFERROR(__xludf.DUMMYFUNCTION("GOOGLETRANSLATE(B234, ""auto"",""en"")"),"I wrote the text, go to never missed one day you can stay the same SMS does not want to leave")</f>
        <v>I wrote the text, go to never missed one day you can stay the same SMS does not want to leave</v>
      </c>
    </row>
    <row r="235" ht="15.75" customHeight="1">
      <c r="A235" s="1">
        <v>238.0</v>
      </c>
      <c r="B235" s="2" t="s">
        <v>241</v>
      </c>
      <c r="C235" s="2" t="s">
        <v>235</v>
      </c>
      <c r="D235" s="2" t="s">
        <v>6</v>
      </c>
      <c r="E235" s="2" t="str">
        <f>IFERROR(__xludf.DUMMYFUNCTION("GOOGLETRANSLATE(B235, ""auto"",""en"")"),"senbeñder gossip about me and worse")</f>
        <v>senbeñder gossip about me and worse</v>
      </c>
    </row>
    <row r="236" ht="15.75" customHeight="1">
      <c r="A236" s="1">
        <v>239.0</v>
      </c>
      <c r="B236" s="2" t="s">
        <v>242</v>
      </c>
      <c r="C236" s="2" t="s">
        <v>235</v>
      </c>
      <c r="D236" s="2" t="s">
        <v>6</v>
      </c>
      <c r="E236" s="2" t="str">
        <f>IFERROR(__xludf.DUMMYFUNCTION("GOOGLETRANSLATE(B236, ""auto"",""en"")"),"Asked Questions 1 Who made you the grave Allah religion or Islamic book Koran 3 2 4 who Ummah of Muhammad Mustafa sallallaxw aleyxï wasalamniñ set Europe")</f>
        <v>Asked Questions 1 Who made you the grave Allah religion or Islamic book Koran 3 2 4 who Ummah of Muhammad Mustafa sallallaxw aleyxï wasalamniñ set Europe</v>
      </c>
    </row>
    <row r="237" ht="15.75" customHeight="1">
      <c r="A237" s="1">
        <v>240.0</v>
      </c>
      <c r="B237" s="2" t="s">
        <v>243</v>
      </c>
      <c r="C237" s="2" t="s">
        <v>235</v>
      </c>
      <c r="D237" s="2" t="s">
        <v>6</v>
      </c>
      <c r="E237" s="2" t="str">
        <f>IFERROR(__xludf.DUMMYFUNCTION("GOOGLETRANSLATE(B237, ""auto"",""en"")"),"I does not gossip people I do not know what they will show what")</f>
        <v>I does not gossip people I do not know what they will show what</v>
      </c>
    </row>
    <row r="238" ht="15.75" customHeight="1">
      <c r="A238" s="1">
        <v>241.0</v>
      </c>
      <c r="B238" s="2" t="s">
        <v>244</v>
      </c>
      <c r="C238" s="2" t="s">
        <v>245</v>
      </c>
      <c r="D238" s="2" t="s">
        <v>6</v>
      </c>
      <c r="E238" s="2" t="str">
        <f>IFERROR(__xludf.DUMMYFUNCTION("GOOGLETRANSLATE(B238, ""auto"",""en"")"),"Stock insect")</f>
        <v>Stock insect</v>
      </c>
    </row>
    <row r="239" ht="15.75" customHeight="1">
      <c r="A239" s="1">
        <v>242.0</v>
      </c>
      <c r="B239" s="2" t="s">
        <v>246</v>
      </c>
      <c r="C239" s="2" t="s">
        <v>245</v>
      </c>
      <c r="D239" s="2" t="s">
        <v>6</v>
      </c>
      <c r="E239" s="2" t="str">
        <f>IFERROR(__xludf.DUMMYFUNCTION("GOOGLETRANSLATE(B239, ""auto"",""en"")"),"just")</f>
        <v>just</v>
      </c>
    </row>
    <row r="240" ht="15.75" customHeight="1">
      <c r="A240" s="1">
        <v>243.0</v>
      </c>
      <c r="B240" s="2" t="s">
        <v>247</v>
      </c>
      <c r="C240" s="2" t="s">
        <v>245</v>
      </c>
      <c r="D240" s="2" t="s">
        <v>6</v>
      </c>
      <c r="E240" s="2" t="str">
        <f>IFERROR(__xludf.DUMMYFUNCTION("GOOGLETRANSLATE(B240, ""auto"",""en"")"),"What a pity that you did not get otfotoshopit its ugly soul")</f>
        <v>What a pity that you did not get otfotoshopit its ugly soul</v>
      </c>
    </row>
    <row r="241" ht="15.75" customHeight="1">
      <c r="A241" s="1">
        <v>244.0</v>
      </c>
      <c r="B241" s="2" t="s">
        <v>248</v>
      </c>
      <c r="C241" s="2" t="s">
        <v>245</v>
      </c>
      <c r="D241" s="2" t="s">
        <v>6</v>
      </c>
      <c r="E241" s="2" t="str">
        <f>IFERROR(__xludf.DUMMYFUNCTION("GOOGLETRANSLATE(B241, ""auto"",""en"")"),"Be careful with the ᅠ ᅠ ᅠ ᅠ ᅠ ᅠ ᅠ who you call a fool")</f>
        <v>Be careful with the ᅠ ᅠ ᅠ ᅠ ᅠ ᅠ ᅠ who you call a fool</v>
      </c>
    </row>
    <row r="242" ht="15.75" customHeight="1">
      <c r="A242" s="1">
        <v>245.0</v>
      </c>
      <c r="B242" s="2" t="s">
        <v>249</v>
      </c>
      <c r="C242" s="2" t="s">
        <v>245</v>
      </c>
      <c r="D242" s="2" t="s">
        <v>6</v>
      </c>
      <c r="E242" s="2" t="str">
        <f>IFERROR(__xludf.DUMMYFUNCTION("GOOGLETRANSLATE(B242, ""auto"",""en"")"),"I'm sorry if it hurt when you are not thinking said something hurtful")</f>
        <v>I'm sorry if it hurt when you are not thinking said something hurtful</v>
      </c>
    </row>
    <row r="243" ht="15.75" customHeight="1">
      <c r="A243" s="1">
        <v>246.0</v>
      </c>
      <c r="B243" s="2" t="s">
        <v>250</v>
      </c>
      <c r="C243" s="2" t="s">
        <v>245</v>
      </c>
      <c r="D243" s="2" t="s">
        <v>6</v>
      </c>
      <c r="E243" s="2" t="str">
        <f>IFERROR(__xludf.DUMMYFUNCTION("GOOGLETRANSLATE(B243, ""auto"",""en"")"),"Gold quotes hosoka bts")</f>
        <v>Gold quotes hosoka bts</v>
      </c>
    </row>
    <row r="244" ht="15.75" customHeight="1">
      <c r="A244" s="1">
        <v>247.0</v>
      </c>
      <c r="B244" s="2" t="s">
        <v>251</v>
      </c>
      <c r="C244" s="2" t="s">
        <v>245</v>
      </c>
      <c r="D244" s="2" t="s">
        <v>6</v>
      </c>
      <c r="E244" s="2" t="str">
        <f>IFERROR(__xludf.DUMMYFUNCTION("GOOGLETRANSLATE(B244, ""auto"",""en"")"),"waiting for the Zhannur eat babayka")</f>
        <v>waiting for the Zhannur eat babayka</v>
      </c>
    </row>
    <row r="245" ht="15.75" customHeight="1">
      <c r="A245" s="1">
        <v>248.0</v>
      </c>
      <c r="B245" s="2" t="s">
        <v>252</v>
      </c>
      <c r="C245" s="2" t="s">
        <v>245</v>
      </c>
      <c r="D245" s="2" t="s">
        <v>6</v>
      </c>
      <c r="E245" s="2" t="str">
        <f>IFERROR(__xludf.DUMMYFUNCTION("GOOGLETRANSLATE(B245, ""auto"",""en"")"),"I pass a huge hello my dream if you think that I just give up then you are mistaken")</f>
        <v>I pass a huge hello my dream if you think that I just give up then you are mistaken</v>
      </c>
    </row>
    <row r="246" ht="15.75" customHeight="1">
      <c r="A246" s="1">
        <v>249.0</v>
      </c>
      <c r="B246" s="2" t="s">
        <v>253</v>
      </c>
      <c r="C246" s="2" t="s">
        <v>245</v>
      </c>
      <c r="D246" s="2" t="s">
        <v>6</v>
      </c>
      <c r="E246" s="2" t="str">
        <f>IFERROR(__xludf.DUMMYFUNCTION("GOOGLETRANSLATE(B246, ""auto"",""en"")"),"just stop waiting for something from life and from others stop to be afraid to write not write and if I do not answer no answer and it does not matter here that I realized nevazhnonevazhnonevazhnonevazhnonevazhnonevazhno offer what what will be unlikely t"&amp;"o go there where you do not know anyone show completely")</f>
        <v>just stop waiting for something from life and from others stop to be afraid to write not write and if I do not answer no answer and it does not matter here that I realized nevazhnonevazhnonevazhnonevazhnonevazhnonevazhno offer what what will be unlikely to go there where you do not know anyone show completely</v>
      </c>
    </row>
    <row r="247" ht="15.75" customHeight="1">
      <c r="A247" s="1">
        <v>251.0</v>
      </c>
      <c r="B247" s="2" t="s">
        <v>254</v>
      </c>
      <c r="C247" s="2" t="s">
        <v>255</v>
      </c>
      <c r="D247" s="2" t="s">
        <v>6</v>
      </c>
      <c r="E247" s="2" t="str">
        <f>IFERROR(__xludf.DUMMYFUNCTION("GOOGLETRANSLATE(B247, ""auto"",""en"")"),"O Allah, forgive my mom and build her a palace in heaven because she's my queen")</f>
        <v>O Allah, forgive my mom and build her a palace in heaven because she's my queen</v>
      </c>
    </row>
    <row r="248" ht="15.75" customHeight="1">
      <c r="A248" s="1">
        <v>253.0</v>
      </c>
      <c r="B248" s="2" t="s">
        <v>256</v>
      </c>
      <c r="C248" s="2" t="s">
        <v>257</v>
      </c>
      <c r="D248" s="2" t="s">
        <v>6</v>
      </c>
      <c r="E248" s="2" t="str">
        <f>IFERROR(__xludf.DUMMYFUNCTION("GOOGLETRANSLATE(B248, ""auto"",""en"")"),"Go to it")</f>
        <v>Go to it</v>
      </c>
    </row>
    <row r="249" ht="15.75" customHeight="1">
      <c r="A249" s="1">
        <v>254.0</v>
      </c>
      <c r="B249" s="2" t="s">
        <v>258</v>
      </c>
      <c r="C249" s="2" t="s">
        <v>257</v>
      </c>
      <c r="D249" s="2" t="s">
        <v>6</v>
      </c>
      <c r="E249" s="2" t="str">
        <f>IFERROR(__xludf.DUMMYFUNCTION("GOOGLETRANSLATE(B249, ""auto"",""en"")"),"Gulsezim")</f>
        <v>Gulsezim</v>
      </c>
    </row>
    <row r="250" ht="15.75" customHeight="1">
      <c r="A250" s="1">
        <v>255.0</v>
      </c>
      <c r="B250" s="2" t="s">
        <v>259</v>
      </c>
      <c r="C250" s="2" t="s">
        <v>257</v>
      </c>
      <c r="D250" s="2" t="s">
        <v>6</v>
      </c>
      <c r="E250" s="2" t="str">
        <f>IFERROR(__xludf.DUMMYFUNCTION("GOOGLETRANSLATE(B250, ""auto"",""en"")"),"everyone is the creator of one s own fate everyone is the creator of his own destiny")</f>
        <v>everyone is the creator of one s own fate everyone is the creator of his own destiny</v>
      </c>
    </row>
    <row r="251" ht="15.75" customHeight="1">
      <c r="A251" s="1">
        <v>256.0</v>
      </c>
      <c r="B251" s="2" t="s">
        <v>260</v>
      </c>
      <c r="C251" s="2" t="s">
        <v>257</v>
      </c>
      <c r="D251" s="2" t="s">
        <v>6</v>
      </c>
      <c r="E251" s="2" t="str">
        <f>IFERROR(__xludf.DUMMYFUNCTION("GOOGLETRANSLATE(B251, ""auto"",""en"")"),"I'm not the ideal but the main thing I like myself and other opinions do not care")</f>
        <v>I'm not the ideal but the main thing I like myself and other opinions do not care</v>
      </c>
    </row>
    <row r="252" ht="15.75" customHeight="1">
      <c r="A252" s="1">
        <v>257.0</v>
      </c>
      <c r="B252" s="2" t="s">
        <v>261</v>
      </c>
      <c r="C252" s="2" t="s">
        <v>257</v>
      </c>
      <c r="D252" s="2" t="s">
        <v>6</v>
      </c>
      <c r="E252" s="2" t="str">
        <f>IFERROR(__xludf.DUMMYFUNCTION("GOOGLETRANSLATE(B252, ""auto"",""en"")"),"bit memories with my class")</f>
        <v>bit memories with my class</v>
      </c>
    </row>
    <row r="253" ht="15.75" customHeight="1">
      <c r="A253" s="1">
        <v>258.0</v>
      </c>
      <c r="B253" s="2" t="s">
        <v>262</v>
      </c>
      <c r="C253" s="2" t="s">
        <v>257</v>
      </c>
      <c r="D253" s="2" t="s">
        <v>6</v>
      </c>
      <c r="E253" s="2" t="str">
        <f>IFERROR(__xludf.DUMMYFUNCTION("GOOGLETRANSLATE(B253, ""auto"",""en"")"),"Love gives wings path and invisible")</f>
        <v>Love gives wings path and invisible</v>
      </c>
    </row>
    <row r="254" ht="15.75" customHeight="1">
      <c r="A254" s="1">
        <v>259.0</v>
      </c>
      <c r="B254" s="2" t="s">
        <v>263</v>
      </c>
      <c r="C254" s="2" t="s">
        <v>257</v>
      </c>
      <c r="D254" s="2" t="s">
        <v>6</v>
      </c>
      <c r="E254" s="2" t="str">
        <f>IFERROR(__xludf.DUMMYFUNCTION("GOOGLETRANSLATE(B254, ""auto"",""en"")"),"3 years old and 15 years old")</f>
        <v>3 years old and 15 years old</v>
      </c>
    </row>
    <row r="255" ht="15.75" customHeight="1">
      <c r="A255" s="1">
        <v>260.0</v>
      </c>
      <c r="B255" s="2" t="s">
        <v>264</v>
      </c>
      <c r="C255" s="2" t="s">
        <v>257</v>
      </c>
      <c r="D255" s="2" t="s">
        <v>6</v>
      </c>
      <c r="E255" s="2" t="str">
        <f>IFERROR(__xludf.DUMMYFUNCTION("GOOGLETRANSLATE(B255, ""auto"",""en"")"),"Only in the heart of store cards right you ways")</f>
        <v>Only in the heart of store cards right you ways</v>
      </c>
    </row>
    <row r="256" ht="15.75" customHeight="1">
      <c r="A256" s="1">
        <v>261.0</v>
      </c>
      <c r="B256" s="2" t="s">
        <v>265</v>
      </c>
      <c r="C256" s="2" t="s">
        <v>257</v>
      </c>
      <c r="D256" s="2" t="s">
        <v>6</v>
      </c>
      <c r="E256" s="2" t="str">
        <f>IFERROR(__xludf.DUMMYFUNCTION("GOOGLETRANSLATE(B256, ""auto"",""en"")"),"CSB")</f>
        <v>CSB</v>
      </c>
    </row>
    <row r="257" ht="15.75" customHeight="1">
      <c r="A257" s="1">
        <v>262.0</v>
      </c>
      <c r="B257" s="2" t="s">
        <v>266</v>
      </c>
      <c r="C257" s="2" t="s">
        <v>257</v>
      </c>
      <c r="D257" s="2" t="s">
        <v>6</v>
      </c>
      <c r="E257" s="2" t="str">
        <f>IFERROR(__xludf.DUMMYFUNCTION("GOOGLETRANSLATE(B257, ""auto"",""en"")"),"I like people who are able to leave the aftertaste when you come back after a meeting with them, you have to think about what you feel that the time together held not in vain, and feel inside that you enjoy")</f>
        <v>I like people who are able to leave the aftertaste when you come back after a meeting with them, you have to think about what you feel that the time together held not in vain, and feel inside that you enjoy</v>
      </c>
    </row>
    <row r="258" ht="15.75" customHeight="1">
      <c r="A258" s="1">
        <v>263.0</v>
      </c>
      <c r="B258" s="2" t="s">
        <v>267</v>
      </c>
      <c r="C258" s="2" t="s">
        <v>257</v>
      </c>
      <c r="D258" s="2" t="s">
        <v>6</v>
      </c>
      <c r="E258" s="2" t="str">
        <f>IFERROR(__xludf.DUMMYFUNCTION("GOOGLETRANSLATE(B258, ""auto"",""en"")"),"the city becomes the world when you love one of those that dwell therein Lawrence Durrell")</f>
        <v>the city becomes the world when you love one of those that dwell therein Lawrence Durrell</v>
      </c>
    </row>
    <row r="259" ht="15.75" customHeight="1">
      <c r="A259" s="1">
        <v>264.0</v>
      </c>
      <c r="B259" s="2" t="s">
        <v>268</v>
      </c>
      <c r="C259" s="2" t="s">
        <v>269</v>
      </c>
      <c r="D259" s="2" t="s">
        <v>6</v>
      </c>
      <c r="E259" s="2" t="str">
        <f>IFERROR(__xludf.DUMMYFUNCTION("GOOGLETRANSLATE(B259, ""auto"",""en"")"),"I want to fly to where the landing say welcome to mekka")</f>
        <v>I want to fly to where the landing say welcome to mekka</v>
      </c>
    </row>
    <row r="260" ht="15.75" customHeight="1">
      <c r="A260" s="1">
        <v>265.0</v>
      </c>
      <c r="B260" s="2" t="s">
        <v>270</v>
      </c>
      <c r="C260" s="2" t="s">
        <v>271</v>
      </c>
      <c r="D260" s="2" t="s">
        <v>6</v>
      </c>
      <c r="E260" s="2" t="str">
        <f>IFERROR(__xludf.DUMMYFUNCTION("GOOGLETRANSLATE(B260, ""auto"",""en"")"),"cherish those who have suffered")</f>
        <v>cherish those who have suffered</v>
      </c>
    </row>
    <row r="261" ht="15.75" customHeight="1">
      <c r="A261" s="1">
        <v>266.0</v>
      </c>
      <c r="B261" s="2" t="s">
        <v>272</v>
      </c>
      <c r="C261" s="2" t="s">
        <v>273</v>
      </c>
      <c r="D261" s="2" t="s">
        <v>6</v>
      </c>
      <c r="E261" s="2" t="str">
        <f>IFERROR(__xludf.DUMMYFUNCTION("GOOGLETRANSLATE(B261, ""auto"",""en"")"),"shyn ǵashyq sezіmіndі kozderіnnen kordіm")</f>
        <v>shyn ǵashyq sezіmіndі kozderіnnen kordіm</v>
      </c>
    </row>
    <row r="262" ht="15.75" customHeight="1">
      <c r="A262" s="1">
        <v>267.0</v>
      </c>
      <c r="B262" s="2" t="s">
        <v>274</v>
      </c>
      <c r="C262" s="2" t="s">
        <v>275</v>
      </c>
      <c r="D262" s="2" t="s">
        <v>6</v>
      </c>
      <c r="E262" s="2" t="str">
        <f>IFERROR(__xludf.DUMMYFUNCTION("GOOGLETRANSLATE(B262, ""auto"",""en"")"),"I want a man whom I love not afraid to openly love me anyway it is humiliating Chingiz Aitmatov")</f>
        <v>I want a man whom I love not afraid to openly love me anyway it is humiliating Chingiz Aitmatov</v>
      </c>
    </row>
    <row r="263" ht="15.75" customHeight="1">
      <c r="A263" s="1">
        <v>268.0</v>
      </c>
      <c r="B263" s="2" t="s">
        <v>276</v>
      </c>
      <c r="C263" s="2" t="s">
        <v>275</v>
      </c>
      <c r="D263" s="2" t="s">
        <v>6</v>
      </c>
      <c r="E263" s="2" t="str">
        <f>IFERROR(__xludf.DUMMYFUNCTION("GOOGLETRANSLATE(B263, ""auto"",""en"")")," you will always find a replacement not hesitate")</f>
        <v> you will always find a replacement not hesitate</v>
      </c>
    </row>
    <row r="264" ht="15.75" customHeight="1">
      <c r="A264" s="1">
        <v>269.0</v>
      </c>
      <c r="B264" s="2" t="s">
        <v>277</v>
      </c>
      <c r="C264" s="2" t="s">
        <v>278</v>
      </c>
      <c r="D264" s="2" t="s">
        <v>6</v>
      </c>
      <c r="E264" s="2" t="str">
        <f>IFERROR(__xludf.DUMMYFUNCTION("GOOGLETRANSLATE(B264, ""auto"",""en"")"),"I called her after 5 years")</f>
        <v>I called her after 5 years</v>
      </c>
    </row>
    <row r="265" ht="15.75" customHeight="1">
      <c r="A265" s="1">
        <v>270.0</v>
      </c>
      <c r="B265" s="2" t="s">
        <v>279</v>
      </c>
      <c r="C265" s="2" t="s">
        <v>280</v>
      </c>
      <c r="D265" s="2" t="s">
        <v>6</v>
      </c>
      <c r="E265" s="2" t="str">
        <f>IFERROR(__xludf.DUMMYFUNCTION("GOOGLETRANSLATE(B265, ""auto"",""en"")"),"live")</f>
        <v>live</v>
      </c>
    </row>
    <row r="266" ht="15.75" customHeight="1">
      <c r="A266" s="1">
        <v>271.0</v>
      </c>
      <c r="B266" s="2" t="s">
        <v>279</v>
      </c>
      <c r="C266" s="2" t="s">
        <v>280</v>
      </c>
      <c r="D266" s="2" t="s">
        <v>6</v>
      </c>
      <c r="E266" s="2" t="str">
        <f>IFERROR(__xludf.DUMMYFUNCTION("GOOGLETRANSLATE(B266, ""auto"",""en"")"),"live")</f>
        <v>live</v>
      </c>
    </row>
    <row r="267" ht="15.75" customHeight="1">
      <c r="A267" s="1">
        <v>272.0</v>
      </c>
      <c r="B267" s="2" t="s">
        <v>281</v>
      </c>
      <c r="C267" s="2" t="s">
        <v>280</v>
      </c>
      <c r="D267" s="2" t="s">
        <v>6</v>
      </c>
      <c r="E267" s="2" t="str">
        <f>IFERROR(__xludf.DUMMYFUNCTION("GOOGLETRANSLATE(B267, ""auto"",""en"")")," your life may be one kemewi off in seconds")</f>
        <v> your life may be one kemewi off in seconds</v>
      </c>
    </row>
    <row r="268" ht="15.75" customHeight="1">
      <c r="A268" s="1">
        <v>273.0</v>
      </c>
      <c r="B268" s="2" t="s">
        <v>282</v>
      </c>
      <c r="C268" s="2" t="s">
        <v>280</v>
      </c>
      <c r="D268" s="2" t="s">
        <v>6</v>
      </c>
      <c r="E268" s="2" t="str">
        <f>IFERROR(__xludf.DUMMYFUNCTION("GOOGLETRANSLATE(B268, ""auto"",""en"")")," if a friend tells you chores which do not appeal to you say that you have faith")</f>
        <v> if a friend tells you chores which do not appeal to you say that you have faith</v>
      </c>
    </row>
    <row r="269" ht="15.75" customHeight="1">
      <c r="A269" s="1">
        <v>274.0</v>
      </c>
      <c r="B269" s="2" t="s">
        <v>283</v>
      </c>
      <c r="C269" s="2" t="s">
        <v>280</v>
      </c>
      <c r="D269" s="2" t="s">
        <v>6</v>
      </c>
      <c r="E269" s="2" t="str">
        <f>IFERROR(__xludf.DUMMYFUNCTION("GOOGLETRANSLATE(B269, ""auto"",""en"")"),"m a m a n a n s and you as a t e a e h n o")</f>
        <v>m a m a n a n s and you as a t e a e h n o</v>
      </c>
    </row>
    <row r="270" ht="15.75" customHeight="1">
      <c r="A270" s="1">
        <v>275.0</v>
      </c>
      <c r="B270" s="2" t="s">
        <v>284</v>
      </c>
      <c r="C270" s="2" t="s">
        <v>285</v>
      </c>
      <c r="D270" s="2" t="s">
        <v>6</v>
      </c>
      <c r="E270" s="2" t="str">
        <f>IFERROR(__xludf.DUMMYFUNCTION("GOOGLETRANSLATE(B270, ""auto"",""en"")"),"qapsa dog and me and qapsam mouth or to take revenge on the holy city of Mukhtar Auezov")</f>
        <v>qapsa dog and me and qapsam mouth or to take revenge on the holy city of Mukhtar Auezov</v>
      </c>
    </row>
    <row r="271" ht="15.75" customHeight="1">
      <c r="A271" s="1">
        <v>276.0</v>
      </c>
      <c r="B271" s="2" t="s">
        <v>286</v>
      </c>
      <c r="C271" s="2" t="s">
        <v>285</v>
      </c>
      <c r="D271" s="2" t="s">
        <v>6</v>
      </c>
      <c r="E271" s="2" t="str">
        <f>IFERROR(__xludf.DUMMYFUNCTION("GOOGLETRANSLATE(B271, ""auto"",""en"")"),"Education is not cost one penny of beauty")</f>
        <v>Education is not cost one penny of beauty</v>
      </c>
    </row>
    <row r="272" ht="15.75" customHeight="1">
      <c r="A272" s="1">
        <v>277.0</v>
      </c>
      <c r="B272" s="2" t="s">
        <v>287</v>
      </c>
      <c r="C272" s="2" t="s">
        <v>288</v>
      </c>
      <c r="D272" s="2" t="s">
        <v>6</v>
      </c>
      <c r="E272" s="2" t="str">
        <f>IFERROR(__xludf.DUMMYFUNCTION("GOOGLETRANSLATE(B272, ""auto"",""en"")"),"and there was")</f>
        <v>and there was</v>
      </c>
    </row>
    <row r="273" ht="15.75" customHeight="1">
      <c r="A273" s="1">
        <v>278.0</v>
      </c>
      <c r="B273" s="2" t="s">
        <v>289</v>
      </c>
      <c r="C273" s="2" t="s">
        <v>288</v>
      </c>
      <c r="D273" s="2" t="s">
        <v>6</v>
      </c>
      <c r="E273" s="2" t="str">
        <f>IFERROR(__xludf.DUMMYFUNCTION("GOOGLETRANSLATE(B273, ""auto"",""en"")"),"I hate one-sided dialogues like to correspond with a person but with his side any initiative you ask it meets end")</f>
        <v>I hate one-sided dialogues like to correspond with a person but with his side any initiative you ask it meets end</v>
      </c>
    </row>
    <row r="274" ht="15.75" customHeight="1">
      <c r="A274" s="1">
        <v>279.0</v>
      </c>
      <c r="B274" s="2" t="s">
        <v>290</v>
      </c>
      <c r="C274" s="2" t="s">
        <v>288</v>
      </c>
      <c r="D274" s="2" t="s">
        <v>6</v>
      </c>
      <c r="E274" s="2" t="str">
        <f>IFERROR(__xludf.DUMMYFUNCTION("GOOGLETRANSLATE(B274, ""auto"",""en"")"),"all we have is the result of our thoughts")</f>
        <v>all we have is the result of our thoughts</v>
      </c>
    </row>
    <row r="275" ht="15.75" customHeight="1">
      <c r="A275" s="1">
        <v>280.0</v>
      </c>
      <c r="B275" s="2" t="s">
        <v>291</v>
      </c>
      <c r="C275" s="2" t="s">
        <v>288</v>
      </c>
      <c r="D275" s="2" t="s">
        <v>6</v>
      </c>
      <c r="E275" s="2" t="str">
        <f>IFERROR(__xludf.DUMMYFUNCTION("GOOGLETRANSLATE(B275, ""auto"",""en"")"),"I want to cry in the shoulder there are candidates")</f>
        <v>I want to cry in the shoulder there are candidates</v>
      </c>
    </row>
    <row r="276" ht="15.75" customHeight="1">
      <c r="A276" s="1">
        <v>281.0</v>
      </c>
      <c r="B276" s="2" t="s">
        <v>292</v>
      </c>
      <c r="C276" s="2" t="s">
        <v>293</v>
      </c>
      <c r="D276" s="2" t="s">
        <v>6</v>
      </c>
      <c r="E276" s="2" t="str">
        <f>IFERROR(__xludf.DUMMYFUNCTION("GOOGLETRANSLATE(B276, ""auto"",""en"")"),"the very nature of a Uighur woman")</f>
        <v>the very nature of a Uighur woman</v>
      </c>
    </row>
    <row r="277" ht="15.75" customHeight="1">
      <c r="A277" s="1">
        <v>282.0</v>
      </c>
      <c r="B277" s="2" t="s">
        <v>294</v>
      </c>
      <c r="C277" s="2" t="s">
        <v>295</v>
      </c>
      <c r="D277" s="2" t="s">
        <v>6</v>
      </c>
      <c r="E277" s="2" t="str">
        <f>IFERROR(__xludf.DUMMYFUNCTION("GOOGLETRANSLATE(B277, ""auto"",""en"")"),"nowhere to hang anyone not interested")</f>
        <v>nowhere to hang anyone not interested</v>
      </c>
    </row>
    <row r="278" ht="15.75" customHeight="1">
      <c r="A278" s="1">
        <v>283.0</v>
      </c>
      <c r="B278" s="2" t="s">
        <v>296</v>
      </c>
      <c r="C278" s="2" t="s">
        <v>295</v>
      </c>
      <c r="D278" s="2" t="s">
        <v>6</v>
      </c>
      <c r="E278" s="2" t="str">
        <f>IFERROR(__xludf.DUMMYFUNCTION("GOOGLETRANSLATE(B278, ""auto"",""en"")"),"inst alshrva a")</f>
        <v>inst alshrva a</v>
      </c>
    </row>
    <row r="279" ht="15.75" customHeight="1">
      <c r="A279" s="1">
        <v>284.0</v>
      </c>
      <c r="B279" s="2" t="s">
        <v>296</v>
      </c>
      <c r="C279" s="2" t="s">
        <v>295</v>
      </c>
      <c r="D279" s="2" t="s">
        <v>6</v>
      </c>
      <c r="E279" s="2" t="str">
        <f>IFERROR(__xludf.DUMMYFUNCTION("GOOGLETRANSLATE(B279, ""auto"",""en"")"),"inst alshrva a")</f>
        <v>inst alshrva a</v>
      </c>
    </row>
    <row r="280" ht="15.75" customHeight="1">
      <c r="A280" s="1">
        <v>285.0</v>
      </c>
      <c r="B280" s="2" t="s">
        <v>296</v>
      </c>
      <c r="C280" s="2" t="s">
        <v>295</v>
      </c>
      <c r="D280" s="2" t="s">
        <v>6</v>
      </c>
      <c r="E280" s="2" t="str">
        <f>IFERROR(__xludf.DUMMYFUNCTION("GOOGLETRANSLATE(B280, ""auto"",""en"")"),"inst alshrva a")</f>
        <v>inst alshrva a</v>
      </c>
    </row>
    <row r="281" ht="15.75" customHeight="1">
      <c r="A281" s="1">
        <v>286.0</v>
      </c>
      <c r="B281" s="2" t="s">
        <v>297</v>
      </c>
      <c r="C281" s="2" t="s">
        <v>295</v>
      </c>
      <c r="D281" s="2" t="s">
        <v>6</v>
      </c>
      <c r="E281" s="2" t="str">
        <f>IFERROR(__xludf.DUMMYFUNCTION("GOOGLETRANSLATE(B281, ""auto"",""en"")"),"you schitaesh menya svoey konkurentkoy yes you ryadom dazhe ne CO mnoy stoish kroshka")</f>
        <v>you schitaesh menya svoey konkurentkoy yes you ryadom dazhe ne CO mnoy stoish kroshka</v>
      </c>
    </row>
    <row r="282" ht="15.75" customHeight="1">
      <c r="A282" s="1">
        <v>288.0</v>
      </c>
      <c r="B282" s="2" t="s">
        <v>298</v>
      </c>
      <c r="C282" s="2" t="s">
        <v>295</v>
      </c>
      <c r="D282" s="2" t="s">
        <v>6</v>
      </c>
      <c r="E282" s="2" t="str">
        <f>IFERROR(__xludf.DUMMYFUNCTION("GOOGLETRANSLATE(B282, ""auto"",""en"")"),"what's the difference what people say behind my back if they are afraid to say it to my face")</f>
        <v>what's the difference what people say behind my back if they are afraid to say it to my face</v>
      </c>
    </row>
    <row r="283" ht="15.75" customHeight="1">
      <c r="A283" s="1">
        <v>289.0</v>
      </c>
      <c r="B283" s="2" t="s">
        <v>299</v>
      </c>
      <c r="C283" s="2" t="s">
        <v>295</v>
      </c>
      <c r="D283" s="2" t="s">
        <v>6</v>
      </c>
      <c r="E283" s="2" t="str">
        <f>IFERROR(__xludf.DUMMYFUNCTION("GOOGLETRANSLATE(B283, ""auto"",""en"")"),"If marriage is only for this")</f>
        <v>If marriage is only for this</v>
      </c>
    </row>
    <row r="284" ht="15.75" customHeight="1">
      <c r="A284" s="1">
        <v>290.0</v>
      </c>
      <c r="B284" s="2" t="s">
        <v>300</v>
      </c>
      <c r="C284" s="2" t="s">
        <v>295</v>
      </c>
      <c r="D284" s="2" t="s">
        <v>6</v>
      </c>
      <c r="E284" s="2" t="str">
        <f>IFERROR(__xludf.DUMMYFUNCTION("GOOGLETRANSLATE(B284, ""auto"",""en"")"),"you are so beautiful but I am beautiful")</f>
        <v>you are so beautiful but I am beautiful</v>
      </c>
    </row>
    <row r="285" ht="15.75" customHeight="1">
      <c r="A285" s="1">
        <v>291.0</v>
      </c>
      <c r="B285" s="2" t="s">
        <v>301</v>
      </c>
      <c r="C285" s="2" t="s">
        <v>295</v>
      </c>
      <c r="D285" s="2" t="s">
        <v>6</v>
      </c>
      <c r="E285" s="2" t="str">
        <f>IFERROR(__xludf.DUMMYFUNCTION("GOOGLETRANSLATE(B285, ""auto"",""en"")"),"I always win, no matter whether you like it or not")</f>
        <v>I always win, no matter whether you like it or not</v>
      </c>
    </row>
    <row r="286" ht="15.75" customHeight="1">
      <c r="A286" s="1">
        <v>292.0</v>
      </c>
      <c r="B286" s="2" t="s">
        <v>302</v>
      </c>
      <c r="C286" s="2" t="s">
        <v>303</v>
      </c>
      <c r="D286" s="2" t="s">
        <v>6</v>
      </c>
      <c r="E286" s="2" t="str">
        <f>IFERROR(__xludf.DUMMYFUNCTION("GOOGLETRANSLATE(B286, ""auto"",""en"")"),"29 03 19")</f>
        <v>29 03 19</v>
      </c>
    </row>
    <row r="287" ht="15.75" customHeight="1">
      <c r="A287" s="1">
        <v>293.0</v>
      </c>
      <c r="B287" s="2" t="s">
        <v>304</v>
      </c>
      <c r="C287" s="2" t="s">
        <v>305</v>
      </c>
      <c r="D287" s="2" t="s">
        <v>6</v>
      </c>
      <c r="E287" s="2" t="str">
        <f>IFERROR(__xludf.DUMMYFUNCTION("GOOGLETRANSLATE(B287, ""auto"",""en"")"),"if you are an extraordinary person you are charming charming and know how to appeal to people at a glance from the creative impulses and creative ideas in your head explodes show completely")</f>
        <v>if you are an extraordinary person you are charming charming and know how to appeal to people at a glance from the creative impulses and creative ideas in your head explodes show completely</v>
      </c>
    </row>
    <row r="288" ht="15.75" customHeight="1">
      <c r="A288" s="1">
        <v>294.0</v>
      </c>
      <c r="B288" s="2" t="s">
        <v>306</v>
      </c>
      <c r="C288" s="2" t="s">
        <v>305</v>
      </c>
      <c r="D288" s="2" t="s">
        <v>6</v>
      </c>
      <c r="E288" s="2" t="str">
        <f>IFERROR(__xludf.DUMMYFUNCTION("GOOGLETRANSLATE(B288, ""auto"",""en"")"),"friends attention in this week-end stores quiksilver start attraction of unprecedented generosity up to 70 discounts to apply to clothes from the new collection of her we will tell next week")</f>
        <v>friends attention in this week-end stores quiksilver start attraction of unprecedented generosity up to 70 discounts to apply to clothes from the new collection of her we will tell next week</v>
      </c>
    </row>
    <row r="289" ht="15.75" customHeight="1">
      <c r="A289" s="1">
        <v>295.0</v>
      </c>
      <c r="B289" s="2" t="s">
        <v>307</v>
      </c>
      <c r="C289" s="2" t="s">
        <v>305</v>
      </c>
      <c r="D289" s="2" t="s">
        <v>6</v>
      </c>
      <c r="E289" s="2" t="str">
        <f>IFERROR(__xludf.DUMMYFUNCTION("GOOGLETRANSLATE(B289, ""auto"",""en"")"),"Extreme orgy on Shymbulak")</f>
        <v>Extreme orgy on Shymbulak</v>
      </c>
    </row>
    <row r="290" ht="15.75" customHeight="1">
      <c r="A290" s="1">
        <v>296.0</v>
      </c>
      <c r="B290" s="2" t="s">
        <v>308</v>
      </c>
      <c r="C290" s="2" t="s">
        <v>305</v>
      </c>
      <c r="D290" s="2" t="s">
        <v>6</v>
      </c>
      <c r="E290" s="2" t="str">
        <f>IFERROR(__xludf.DUMMYFUNCTION("GOOGLETRANSLATE(B290, ""auto"",""en"")"),"afternoon at Shymbulak evening at the cottage red bull jump and freeze will not end on the slope waiting for you afterparty from our friends quiksilver where they are specifically driven storm hip hop and funk party dj tactics Moscow is ready to March 22 "&amp;"soon ps this is how it was last year, http vk com im sel 136918325 z video53119248 16")</f>
        <v>afternoon at Shymbulak evening at the cottage red bull jump and freeze will not end on the slope waiting for you afterparty from our friends quiksilver where they are specifically driven storm hip hop and funk party dj tactics Moscow is ready to March 22 soon ps this is how it was last year, http vk com im sel 136918325 z video53119248 16</v>
      </c>
    </row>
    <row r="291" ht="15.75" customHeight="1">
      <c r="A291" s="1">
        <v>297.0</v>
      </c>
      <c r="B291" s="2" t="s">
        <v>309</v>
      </c>
      <c r="C291" s="2" t="s">
        <v>305</v>
      </c>
      <c r="D291" s="2" t="s">
        <v>6</v>
      </c>
      <c r="E291" s="2" t="str">
        <f>IFERROR(__xludf.DUMMYFUNCTION("GOOGLETRANSLATE(B291, ""auto"",""en"")"),"Good morning, and fresh snow people and let's support a great event with his presence the application is sent to the address rbjfkz gmail com to participate and prove that you're not a wimp show completely")</f>
        <v>Good morning, and fresh snow people and let's support a great event with his presence the application is sent to the address rbjfkz gmail com to participate and prove that you're not a wimp show completely</v>
      </c>
    </row>
    <row r="292" ht="15.75" customHeight="1">
      <c r="A292" s="1">
        <v>298.0</v>
      </c>
      <c r="B292" s="2" t="s">
        <v>310</v>
      </c>
      <c r="C292" s="2" t="s">
        <v>305</v>
      </c>
      <c r="D292" s="2" t="s">
        <v>6</v>
      </c>
      <c r="E292" s="2" t="str">
        <f>IFERROR(__xludf.DUMMYFUNCTION("GOOGLETRANSLATE(B292, ""auto"",""en"")"),"Tonight will be the only show steepest ski film are still a few tickets https ticketon kz event days of my youth https www youtube com watch v w qbhrvofcm")</f>
        <v>Tonight will be the only show steepest ski film are still a few tickets https ticketon kz event days of my youth https www youtube com watch v w qbhrvofcm</v>
      </c>
    </row>
    <row r="293" ht="15.75" customHeight="1">
      <c r="A293" s="1">
        <v>299.0</v>
      </c>
      <c r="B293" s="2" t="s">
        <v>311</v>
      </c>
      <c r="C293" s="2" t="s">
        <v>305</v>
      </c>
      <c r="D293" s="2" t="s">
        <v>6</v>
      </c>
      <c r="E293" s="2" t="str">
        <f>IFERROR(__xludf.DUMMYFUNCTION("GOOGLETRANSLATE(B293, ""auto"",""en"")"),"go listen to good DJs")</f>
        <v>go listen to good DJs</v>
      </c>
    </row>
    <row r="294" ht="15.75" customHeight="1">
      <c r="A294" s="1">
        <v>300.0</v>
      </c>
      <c r="B294" s="2" t="s">
        <v>312</v>
      </c>
      <c r="C294" s="2" t="s">
        <v>305</v>
      </c>
      <c r="D294" s="2" t="s">
        <v>6</v>
      </c>
      <c r="E294" s="2" t="str">
        <f>IFERROR(__xludf.DUMMYFUNCTION("GOOGLETRANSLATE(B294, ""auto"",""en"")"),"hey hey hey people you've missed since our last meeting, we, too, and that would fix this here's great news show completely")</f>
        <v>hey hey hey people you've missed since our last meeting, we, too, and that would fix this here's great news show completely</v>
      </c>
    </row>
    <row r="295" ht="15.75" customHeight="1">
      <c r="A295" s="1">
        <v>301.0</v>
      </c>
      <c r="B295" s="2" t="s">
        <v>313</v>
      </c>
      <c r="C295" s="2" t="s">
        <v>305</v>
      </c>
      <c r="D295" s="2" t="s">
        <v>6</v>
      </c>
      <c r="E295" s="2" t="str">
        <f>IFERROR(__xludf.DUMMYFUNCTION("GOOGLETRANSLATE(B295, ""auto"",""en"")"),"attention wardrobe, we certainly know that you have so many but to many in the general way in connection with the fact that bifore limited number of seats much to ask if you have a car leave the clothes in the car if you are in a taxi, try to avoid the bu"&amp;"lk of clothes and come on the earlier thanks for understanding our dear you")</f>
        <v>attention wardrobe, we certainly know that you have so many but to many in the general way in connection with the fact that bifore limited number of seats much to ask if you have a car leave the clothes in the car if you are in a taxi, try to avoid the bulk of clothes and come on the earlier thanks for understanding our dear you</v>
      </c>
    </row>
    <row r="296" ht="15.75" customHeight="1">
      <c r="A296" s="1">
        <v>302.0</v>
      </c>
      <c r="B296" s="2" t="s">
        <v>314</v>
      </c>
      <c r="C296" s="2" t="s">
        <v>305</v>
      </c>
      <c r="D296" s="2" t="s">
        <v>6</v>
      </c>
      <c r="E296" s="2" t="str">
        <f>IFERROR(__xludf.DUMMYFUNCTION("GOOGLETRANSLATE(B296, ""auto"",""en"")"),"small snapping from bacardi knowing that tomorrow will be loud, they have come up with here are the things in the phone take care of the vocal cords, they need us for songs and shouting for us poooooooom")</f>
        <v>small snapping from bacardi knowing that tomorrow will be loud, they have come up with here are the things in the phone take care of the vocal cords, they need us for songs and shouting for us poooooooom</v>
      </c>
    </row>
    <row r="297" ht="15.75" customHeight="1">
      <c r="A297" s="1">
        <v>303.0</v>
      </c>
      <c r="B297" s="2" t="s">
        <v>315</v>
      </c>
      <c r="C297" s="2" t="s">
        <v>316</v>
      </c>
      <c r="D297" s="2" t="s">
        <v>6</v>
      </c>
      <c r="E297" s="2" t="str">
        <f>IFERROR(__xludf.DUMMYFUNCTION("GOOGLETRANSLATE(B297, ""auto"",""en"")"),"You know how to live my dear people so that you discussed over dinner or a glass of wine so that those who left you in the past with reference to your name, born omission sense of the size of a galaxy, and ate them later for another week to show full")</f>
        <v>You know how to live my dear people so that you discussed over dinner or a glass of wine so that those who left you in the past with reference to your name, born omission sense of the size of a galaxy, and ate them later for another week to show full</v>
      </c>
    </row>
    <row r="298" ht="15.75" customHeight="1">
      <c r="A298" s="1">
        <v>304.0</v>
      </c>
      <c r="B298" s="2" t="s">
        <v>317</v>
      </c>
      <c r="C298" s="2" t="s">
        <v>316</v>
      </c>
      <c r="D298" s="2" t="s">
        <v>6</v>
      </c>
      <c r="E298" s="2" t="str">
        <f>IFERROR(__xludf.DUMMYFUNCTION("GOOGLETRANSLATE(B298, ""auto"",""en"")"),"gifted all Series 2 Season 2019 series kinomania kinomania fiction thriller kinomania after the destruction of the base mutants of their community is no longer a single cell but turns into a fragmented network of people who are forced to hide and conceal "&amp;"their identity from the ordinary inhabitants of the earth are now the heroes will be even harder")</f>
        <v>gifted all Series 2 Season 2019 series kinomania kinomania fiction thriller kinomania after the destruction of the base mutants of their community is no longer a single cell but turns into a fragmented network of people who are forced to hide and conceal their identity from the ordinary inhabitants of the earth are now the heroes will be even harder</v>
      </c>
    </row>
    <row r="299" ht="15.75" customHeight="1">
      <c r="A299" s="1">
        <v>305.0</v>
      </c>
      <c r="B299" s="2" t="s">
        <v>318</v>
      </c>
      <c r="C299" s="2" t="s">
        <v>316</v>
      </c>
      <c r="D299" s="2" t="s">
        <v>6</v>
      </c>
      <c r="E299" s="2" t="str">
        <f>IFERROR(__xludf.DUMMYFUNCTION("GOOGLETRANSLATE(B299, ""auto"",""en"")"),"sweet girl with the character of the devil 2001")</f>
        <v>sweet girl with the character of the devil 2001</v>
      </c>
    </row>
    <row r="300" ht="15.75" customHeight="1">
      <c r="A300" s="1">
        <v>306.0</v>
      </c>
      <c r="B300" s="2" t="s">
        <v>319</v>
      </c>
      <c r="C300" s="2" t="s">
        <v>316</v>
      </c>
      <c r="D300" s="2" t="s">
        <v>6</v>
      </c>
      <c r="E300" s="2" t="str">
        <f>IFERROR(__xludf.DUMMYFUNCTION("GOOGLETRANSLATE(B300, ""auto"",""en"")"),"alaiushka on instagram a short version of señorita by shawnmendes camila cabello cover by alaitynalieva ")</f>
        <v>alaiushka on instagram a short version of señorita by shawnmendes camila cabello cover by alaitynalieva </v>
      </c>
    </row>
    <row r="301" ht="15.75" customHeight="1">
      <c r="A301" s="1">
        <v>307.0</v>
      </c>
      <c r="B301" s="2" t="s">
        <v>320</v>
      </c>
      <c r="C301" s="2" t="s">
        <v>321</v>
      </c>
      <c r="D301" s="2" t="s">
        <v>6</v>
      </c>
      <c r="E301" s="2" t="str">
        <f>IFERROR(__xludf.DUMMYFUNCTION("GOOGLETRANSLATE(B301, ""auto"",""en"")"),"you re not alone الله is always by your side")</f>
        <v>you re not alone الله is always by your side</v>
      </c>
    </row>
    <row r="302" ht="15.75" customHeight="1">
      <c r="A302" s="1">
        <v>308.0</v>
      </c>
      <c r="B302" s="2" t="s">
        <v>322</v>
      </c>
      <c r="C302" s="2" t="s">
        <v>323</v>
      </c>
      <c r="D302" s="2" t="s">
        <v>6</v>
      </c>
      <c r="E302" s="2" t="str">
        <f>IFERROR(__xludf.DUMMYFUNCTION("GOOGLETRANSLATE(B302, ""auto"",""en"")"),"urges dyav666l")</f>
        <v>urges dyav666l</v>
      </c>
    </row>
    <row r="303" ht="15.75" customHeight="1">
      <c r="A303" s="1">
        <v>309.0</v>
      </c>
      <c r="B303" s="2" t="s">
        <v>324</v>
      </c>
      <c r="C303" s="2" t="s">
        <v>323</v>
      </c>
      <c r="D303" s="2" t="s">
        <v>6</v>
      </c>
      <c r="E303" s="2" t="str">
        <f>IFERROR(__xludf.DUMMYFUNCTION("GOOGLETRANSLATE(B303, ""auto"",""en"")"),"azzazx")</f>
        <v>azzazx</v>
      </c>
    </row>
    <row r="304" ht="15.75" customHeight="1">
      <c r="A304" s="1">
        <v>310.0</v>
      </c>
      <c r="B304" s="2" t="s">
        <v>325</v>
      </c>
      <c r="C304" s="2" t="s">
        <v>326</v>
      </c>
      <c r="D304" s="2" t="s">
        <v>6</v>
      </c>
      <c r="E304" s="2" t="str">
        <f>IFERROR(__xludf.DUMMYFUNCTION("GOOGLETRANSLATE(B304, ""auto"",""en"")"),"commanded Allah set a goal dreamed yesterday today tomorrow")</f>
        <v>commanded Allah set a goal dreamed yesterday today tomorrow</v>
      </c>
    </row>
    <row r="305" ht="15.75" customHeight="1">
      <c r="A305" s="1">
        <v>311.0</v>
      </c>
      <c r="B305" s="2" t="s">
        <v>327</v>
      </c>
      <c r="C305" s="2" t="s">
        <v>328</v>
      </c>
      <c r="D305" s="2" t="s">
        <v>6</v>
      </c>
      <c r="E305" s="2" t="str">
        <f>IFERROR(__xludf.DUMMYFUNCTION("GOOGLETRANSLATE(B305, ""auto"",""en"")"),"where we hold the next gathering of")</f>
        <v>where we hold the next gathering of</v>
      </c>
    </row>
    <row r="306" ht="15.75" customHeight="1">
      <c r="A306" s="1">
        <v>312.0</v>
      </c>
      <c r="B306" s="2" t="s">
        <v>329</v>
      </c>
      <c r="C306" s="2" t="s">
        <v>328</v>
      </c>
      <c r="D306" s="2" t="s">
        <v>6</v>
      </c>
      <c r="E306" s="2" t="str">
        <f>IFERROR(__xludf.DUMMYFUNCTION("GOOGLETRANSLATE(B306, ""auto"",""en"")"),"Read their fans in the android app https vk cc 6ymywu or application VKontakte vk com app4236781 925")</f>
        <v>Read their fans in the android app https vk cc 6ymywu or application VKontakte vk com app4236781 925</v>
      </c>
    </row>
    <row r="307" ht="15.75" customHeight="1">
      <c r="A307" s="1">
        <v>313.0</v>
      </c>
      <c r="B307" s="2" t="s">
        <v>330</v>
      </c>
      <c r="C307" s="2" t="s">
        <v>328</v>
      </c>
      <c r="D307" s="2" t="s">
        <v>6</v>
      </c>
      <c r="E307" s="2" t="str">
        <f>IFERROR(__xludf.DUMMYFUNCTION("GOOGLETRANSLATE(B307, ""auto"",""en"")"),"I immediately comfortable")</f>
        <v>I immediately comfortable</v>
      </c>
    </row>
    <row r="308" ht="15.75" customHeight="1">
      <c r="A308" s="1">
        <v>314.0</v>
      </c>
      <c r="B308" s="2" t="s">
        <v>331</v>
      </c>
      <c r="C308" s="2" t="s">
        <v>328</v>
      </c>
      <c r="D308" s="2" t="s">
        <v>6</v>
      </c>
      <c r="E308" s="2" t="str">
        <f>IFERROR(__xludf.DUMMYFUNCTION("GOOGLETRANSLATE(B308, ""auto"",""en"")"),"true that loving your man can not leave you may believe he can do it sooner or later realized that his relationship with you does not bring him joy and happiness that giving yourself all you going to do anything for you and sacrificing much in order to be"&amp;" near you he gets nothing in return that you disappoint him you when he raised up you on a pedestal not shake hands with him, and rightly did not put him on the podium next to him and because it is thanks to him that you are now standing on this pedestal "&amp;"he knows that you give him nothing dale zhny give in return that you do not have to raise it to his they also created the level that you do not have to take risks and to sacrifice even the smallest for him so this relationship for him become unbearable, h"&amp;"e will leave you then when he realizes what he means to you is less than you for it it does not tell you anything he is in anything you do not blame you do not even have anything to suspect because demand or even ask for reciprocity of love or understandi"&amp;"ng stupid and ridiculous, he leave quietly in silence, and that the worst suddenly and what is even worse is the fact that such Liu and never returned love Ciatim value")</f>
        <v>true that loving your man can not leave you may believe he can do it sooner or later realized that his relationship with you does not bring him joy and happiness that giving yourself all you going to do anything for you and sacrificing much in order to be near you he gets nothing in return that you disappoint him you when he raised up you on a pedestal not shake hands with him, and rightly did not put him on the podium next to him and because it is thanks to him that you are now standing on this pedestal he knows that you give him nothing dale zhny give in return that you do not have to raise it to his they also created the level that you do not have to take risks and to sacrifice even the smallest for him so this relationship for him become unbearable, he will leave you then when he realizes what he means to you is less than you for it it does not tell you anything he is in anything you do not blame you do not even have anything to suspect because demand or even ask for reciprocity of love or understanding stupid and ridiculous, he leave quietly in silence, and that the worst suddenly and what is even worse is the fact that such Liu and never returned love Ciatim value</v>
      </c>
    </row>
    <row r="309" ht="15.75" customHeight="1">
      <c r="A309" s="1">
        <v>315.0</v>
      </c>
      <c r="B309" s="2" t="s">
        <v>332</v>
      </c>
      <c r="C309" s="2" t="s">
        <v>328</v>
      </c>
      <c r="D309" s="2" t="s">
        <v>6</v>
      </c>
      <c r="E309" s="2" t="str">
        <f>IFERROR(__xludf.DUMMYFUNCTION("GOOGLETRANSLATE(B309, ""auto"",""en"")"),"Krut")</f>
        <v>Krut</v>
      </c>
    </row>
    <row r="310" ht="15.75" customHeight="1">
      <c r="A310" s="1">
        <v>316.0</v>
      </c>
      <c r="B310" s="2" t="s">
        <v>333</v>
      </c>
      <c r="C310" s="2" t="s">
        <v>328</v>
      </c>
      <c r="D310" s="2" t="s">
        <v>6</v>
      </c>
      <c r="E310" s="2" t="str">
        <f>IFERROR(__xludf.DUMMYFUNCTION("GOOGLETRANSLATE(B310, ""auto"",""en"")"),"raaazyen shaaaain")</f>
        <v>raaazyen shaaaain</v>
      </c>
    </row>
    <row r="311" ht="15.75" customHeight="1">
      <c r="A311" s="1">
        <v>317.0</v>
      </c>
      <c r="B311" s="2" t="s">
        <v>334</v>
      </c>
      <c r="C311" s="2" t="s">
        <v>328</v>
      </c>
      <c r="D311" s="2" t="s">
        <v>6</v>
      </c>
      <c r="E311" s="2" t="str">
        <f>IFERROR(__xludf.DUMMYFUNCTION("GOOGLETRANSLATE(B311, ""auto"",""en"")"),"topčeeeg")</f>
        <v>topčeeeg</v>
      </c>
    </row>
    <row r="312" ht="15.75" customHeight="1">
      <c r="A312" s="1">
        <v>318.0</v>
      </c>
      <c r="B312" s="2" t="s">
        <v>335</v>
      </c>
      <c r="C312" s="2" t="s">
        <v>328</v>
      </c>
      <c r="D312" s="2" t="s">
        <v>6</v>
      </c>
      <c r="E312" s="2" t="str">
        <f>IFERROR(__xludf.DUMMYFUNCTION("GOOGLETRANSLATE(B312, ""auto"",""en"")"),"guys I spend a gathering on the occasion of Halloween, October 31 at 3:00 prihrdite in suits but not necessarily as the most creative costume will receive from us a gift we fotkatsya shoot video there are only 20 seats gathering closed all what you need i"&amp;"s to call this number and say I will come to a gathering of free 7705110 23 85")</f>
        <v>guys I spend a gathering on the occasion of Halloween, October 31 at 3:00 prihrdite in suits but not necessarily as the most creative costume will receive from us a gift we fotkatsya shoot video there are only 20 seats gathering closed all what you need is to call this number and say I will come to a gathering of free 7705110 23 85</v>
      </c>
    </row>
    <row r="313" ht="15.75" customHeight="1">
      <c r="A313" s="1">
        <v>319.0</v>
      </c>
      <c r="B313" s="2" t="s">
        <v>336</v>
      </c>
      <c r="C313" s="2" t="s">
        <v>328</v>
      </c>
      <c r="D313" s="2" t="s">
        <v>6</v>
      </c>
      <c r="E313" s="2" t="str">
        <f>IFERROR(__xludf.DUMMYFUNCTION("GOOGLETRANSLATE(B313, ""auto"",""en"")"),"leave the similar songs")</f>
        <v>leave the similar songs</v>
      </c>
    </row>
    <row r="314" ht="15.75" customHeight="1">
      <c r="A314" s="1">
        <v>320.0</v>
      </c>
      <c r="B314" s="2" t="s">
        <v>337</v>
      </c>
      <c r="C314" s="2" t="s">
        <v>338</v>
      </c>
      <c r="D314" s="2" t="s">
        <v>6</v>
      </c>
      <c r="E314" s="2" t="str">
        <f>IFERROR(__xludf.DUMMYFUNCTION("GOOGLETRANSLATE(B314, ""auto"",""en"")")," in the comments when ready")</f>
        <v> in the comments when ready</v>
      </c>
    </row>
    <row r="315" ht="15.75" customHeight="1">
      <c r="A315" s="1">
        <v>321.0</v>
      </c>
      <c r="B315" s="2" t="s">
        <v>339</v>
      </c>
      <c r="C315" s="2" t="s">
        <v>338</v>
      </c>
      <c r="D315" s="2" t="s">
        <v>6</v>
      </c>
      <c r="E315" s="2" t="str">
        <f>IFERROR(__xludf.DUMMYFUNCTION("GOOGLETRANSLATE(B315, ""auto"",""en"")"),"if there Like Like Half time PUSH PUSH come in and sign necessarily include notification of new posts beginners take the queue")</f>
        <v>if there Like Like Half time PUSH PUSH come in and sign necessarily include notification of new posts beginners take the queue</v>
      </c>
    </row>
    <row r="316" ht="15.75" customHeight="1">
      <c r="A316" s="1">
        <v>322.0</v>
      </c>
      <c r="B316" s="2" t="s">
        <v>340</v>
      </c>
      <c r="C316" s="2" t="s">
        <v>338</v>
      </c>
      <c r="D316" s="2" t="s">
        <v>6</v>
      </c>
      <c r="E316" s="2" t="str">
        <f>IFERROR(__xludf.DUMMYFUNCTION("GOOGLETRANSLATE(B316, ""auto"",""en"")"),"Global Competition prizes 1st place VIP show completely")</f>
        <v>Global Competition prizes 1st place VIP show completely</v>
      </c>
    </row>
    <row r="317" ht="15.75" customHeight="1">
      <c r="A317" s="1">
        <v>323.0</v>
      </c>
      <c r="B317" s="2" t="s">
        <v>341</v>
      </c>
      <c r="C317" s="2" t="s">
        <v>338</v>
      </c>
      <c r="D317" s="2" t="s">
        <v>6</v>
      </c>
      <c r="E317" s="2" t="str">
        <f>IFERROR(__xludf.DUMMYFUNCTION("GOOGLETRANSLATE(B317, ""auto"",""en"")"),"win a competition for prizes worth 250kkk show completely")</f>
        <v>win a competition for prizes worth 250kkk show completely</v>
      </c>
    </row>
    <row r="318" ht="15.75" customHeight="1">
      <c r="A318" s="1">
        <v>324.0</v>
      </c>
      <c r="B318" s="2" t="s">
        <v>342</v>
      </c>
      <c r="C318" s="2" t="s">
        <v>338</v>
      </c>
      <c r="D318" s="2" t="s">
        <v>6</v>
      </c>
      <c r="E318" s="2" t="str">
        <f>IFERROR(__xludf.DUMMYFUNCTION("GOOGLETRANSLATE(B318, ""auto"",""en"")")," it's time to hold a contest for the sum of 150 000 000 000 1 place winner 50 billion 2 place winner 35 billion fully show")</f>
        <v> it's time to hold a contest for the sum of 150 000 000 000 1 place winner 50 billion 2 place winner 35 billion fully show</v>
      </c>
    </row>
    <row r="319" ht="15.75" customHeight="1">
      <c r="A319" s="1">
        <v>325.0</v>
      </c>
      <c r="B319" s="2" t="s">
        <v>343</v>
      </c>
      <c r="C319" s="2" t="s">
        <v>338</v>
      </c>
      <c r="D319" s="2" t="s">
        <v>6</v>
      </c>
      <c r="E319" s="2" t="str">
        <f>IFERROR(__xludf.DUMMYFUNCTION("GOOGLETRANSLATE(B319, ""auto"",""en"")")," I am a person that does not harm anyone")</f>
        <v> I am a person that does not harm anyone</v>
      </c>
    </row>
    <row r="320" ht="15.75" customHeight="1">
      <c r="A320" s="1">
        <v>326.0</v>
      </c>
      <c r="B320" s="2" t="s">
        <v>344</v>
      </c>
      <c r="C320" s="2" t="s">
        <v>338</v>
      </c>
      <c r="D320" s="2" t="s">
        <v>6</v>
      </c>
      <c r="E320" s="2" t="str">
        <f>IFERROR(__xludf.DUMMYFUNCTION("GOOGLETRANSLATE(B320, ""auto"",""en"")")," Competition in the amount of 29 500 000 000 000 1 place 50 billion 2nd place 50 billion fully show")</f>
        <v> Competition in the amount of 29 500 000 000 000 1 place 50 billion 2nd place 50 billion fully show</v>
      </c>
    </row>
    <row r="321" ht="15.75" customHeight="1">
      <c r="A321" s="1">
        <v>327.0</v>
      </c>
      <c r="B321" s="2" t="s">
        <v>345</v>
      </c>
      <c r="C321" s="2" t="s">
        <v>338</v>
      </c>
      <c r="D321" s="2" t="s">
        <v>6</v>
      </c>
      <c r="E321" s="2" t="str">
        <f>IFERROR(__xludf.DUMMYFUNCTION("GOOGLETRANSLATE(B321, ""auto"",""en"")")," Dear subscribers spend 3 100kkk competition for the winners in all will be 10 and will determine their great show completely random")</f>
        <v> Dear subscribers spend 3 100kkk competition for the winners in all will be 10 and will determine their great show completely random</v>
      </c>
    </row>
    <row r="322" ht="15.75" customHeight="1">
      <c r="A322" s="1">
        <v>328.0</v>
      </c>
      <c r="B322" s="2" t="s">
        <v>346</v>
      </c>
      <c r="C322" s="2" t="s">
        <v>338</v>
      </c>
      <c r="D322" s="2" t="s">
        <v>6</v>
      </c>
      <c r="E322" s="2" t="str">
        <f>IFERROR(__xludf.DUMMYFUNCTION("GOOGLETRANSLATE(B322, ""auto"",""en"")")," hi a competition for 50 billion prizes 1st place 30 billion 2nd place 20 billion fully show")</f>
        <v> hi a competition for 50 billion prizes 1st place 30 billion 2nd place 20 billion fully show</v>
      </c>
    </row>
    <row r="323" ht="15.75" customHeight="1">
      <c r="A323" s="1">
        <v>329.0</v>
      </c>
      <c r="B323" s="2" t="s">
        <v>347</v>
      </c>
      <c r="C323" s="2" t="s">
        <v>338</v>
      </c>
      <c r="D323" s="2" t="s">
        <v>6</v>
      </c>
      <c r="E323" s="2" t="str">
        <f>IFERROR(__xludf.DUMMYFUNCTION("GOOGLETRANSLATE(B323, ""auto"",""en"")"),"we have a competition for the 1000 rubles 4 winners will receive prizes of 250 rubles comply with the terms and collect prize show completely")</f>
        <v>we have a competition for the 1000 rubles 4 winners will receive prizes of 250 rubles comply with the terms and collect prize show completely</v>
      </c>
    </row>
    <row r="324" ht="15.75" customHeight="1">
      <c r="A324" s="1">
        <v>330.0</v>
      </c>
      <c r="B324" s="2" t="s">
        <v>348</v>
      </c>
      <c r="C324" s="2" t="s">
        <v>349</v>
      </c>
      <c r="D324" s="2" t="s">
        <v>6</v>
      </c>
      <c r="E324" s="2" t="str">
        <f>IFERROR(__xludf.DUMMYFUNCTION("GOOGLETRANSLATE(B324, ""auto"",""en"")"),"8 nod pyr Oy shena 2018 16 Sandra Bullock Cate Blanchett Anne Hathaway Genre Action Thriller Comedy Crime five years vocem mecyatsev 12 days and then it ctolko de66u Oy shen razra6atyvala nlan greatest robbery of her life, she knows exactly what is requir"&amp;"ed command for him the best in the business since with its long-standing accomplice lu muller together they gather a team of unique professionals aim of compelling them $ 150 million in brulluantah brulluantah on the neck of the world famous actress Daphn"&amp;"e klyurer to which will be focused everyone's attention on the main with It is, the ball at the Metropolitan Museum")</f>
        <v>8 nod pyr Oy shena 2018 16 Sandra Bullock Cate Blanchett Anne Hathaway Genre Action Thriller Comedy Crime five years vocem mecyatsev 12 days and then it ctolko de66u Oy shen razra6atyvala nlan greatest robbery of her life, she knows exactly what is required command for him the best in the business since with its long-standing accomplice lu muller together they gather a team of unique professionals aim of compelling them $ 150 million in brulluantah brulluantah on the neck of the world famous actress Daphne klyurer to which will be focused everyone's attention on the main with It is, the ball at the Metropolitan Museum</v>
      </c>
    </row>
    <row r="325" ht="15.75" customHeight="1">
      <c r="A325" s="1">
        <v>331.0</v>
      </c>
      <c r="B325" s="2" t="s">
        <v>350</v>
      </c>
      <c r="C325" s="2" t="s">
        <v>349</v>
      </c>
      <c r="D325" s="2" t="s">
        <v>6</v>
      </c>
      <c r="E325" s="2" t="str">
        <f>IFERROR(__xludf.DUMMYFUNCTION("GOOGLETRANSLATE(B325, ""auto"",""en"")"),"all seasons spectacular series oct pye ko3y pki keep at on the wall and enjoy the show at any time of the British TV series of the criminal world of Birmingham 20 years of the last century, in which the populous Shelby's family was one of the most brutal "&amp;"and powerful gangster gangs postwar trademark grouping of trades robberies and gambling steel blades sewn into visors")</f>
        <v>all seasons spectacular series oct pye ko3y pki keep at on the wall and enjoy the show at any time of the British TV series of the criminal world of Birmingham 20 years of the last century, in which the populous Shelby's family was one of the most brutal and powerful gangster gangs postwar trademark grouping of trades robberies and gambling steel blades sewn into visors</v>
      </c>
    </row>
    <row r="326" ht="15.75" customHeight="1">
      <c r="A326" s="1">
        <v>332.0</v>
      </c>
      <c r="B326" s="2" t="s">
        <v>351</v>
      </c>
      <c r="C326" s="2" t="s">
        <v>349</v>
      </c>
      <c r="D326" s="2" t="s">
        <v>6</v>
      </c>
      <c r="E326" s="2" t="str">
        <f>IFERROR(__xludf.DUMMYFUNCTION("GOOGLETRANSLATE(B326, ""auto"",""en"")")," what shall we do to enjoy the moment f Eternal Sunshine of the Spotless Mind")</f>
        <v> what shall we do to enjoy the moment f Eternal Sunshine of the Spotless Mind</v>
      </c>
    </row>
    <row r="327" ht="15.75" customHeight="1">
      <c r="A327" s="1">
        <v>333.0</v>
      </c>
      <c r="B327" s="2" t="s">
        <v>352</v>
      </c>
      <c r="C327" s="2" t="s">
        <v>349</v>
      </c>
      <c r="D327" s="2" t="s">
        <v>6</v>
      </c>
      <c r="E327" s="2" t="str">
        <f>IFERROR(__xludf.DUMMYFUNCTION("GOOGLETRANSLATE(B327, ""auto"",""en"")"),"Tulips my love")</f>
        <v>Tulips my love</v>
      </c>
    </row>
    <row r="328" ht="15.75" customHeight="1">
      <c r="A328" s="1">
        <v>334.0</v>
      </c>
      <c r="B328" s="2" t="s">
        <v>353</v>
      </c>
      <c r="C328" s="2" t="s">
        <v>349</v>
      </c>
      <c r="D328" s="2" t="s">
        <v>6</v>
      </c>
      <c r="E328" s="2" t="str">
        <f>IFERROR(__xludf.DUMMYFUNCTION("GOOGLETRANSLATE(B328, ""auto"",""en"")"),"Once you find the one who will make flowers bloom in the darkest corners of your soul")</f>
        <v>Once you find the one who will make flowers bloom in the darkest corners of your soul</v>
      </c>
    </row>
    <row r="329" ht="15.75" customHeight="1">
      <c r="A329" s="1">
        <v>335.0</v>
      </c>
      <c r="B329" s="2" t="s">
        <v>354</v>
      </c>
      <c r="C329" s="2" t="s">
        <v>355</v>
      </c>
      <c r="D329" s="2" t="s">
        <v>6</v>
      </c>
      <c r="E329" s="2" t="str">
        <f>IFERROR(__xludf.DUMMYFUNCTION("GOOGLETRANSLATE(B329, ""auto"",""en"")")," Hello how are you hope you are fine a little strange to greet those whom you do not know but oh well, I did not write beautiful master posts about your friends but I shall now try to write so that I was able to catch the show you fully")</f>
        <v> Hello how are you hope you are fine a little strange to greet those whom you do not know but oh well, I did not write beautiful master posts about your friends but I shall now try to write so that I was able to catch the show you fully</v>
      </c>
    </row>
    <row r="330" ht="15.75" customHeight="1">
      <c r="A330" s="1">
        <v>336.0</v>
      </c>
      <c r="B330" s="2" t="s">
        <v>356</v>
      </c>
      <c r="C330" s="2" t="s">
        <v>355</v>
      </c>
      <c r="D330" s="2" t="s">
        <v>6</v>
      </c>
      <c r="E330" s="2" t="str">
        <f>IFERROR(__xludf.DUMMYFUNCTION("GOOGLETRANSLATE(B330, ""auto"",""en"")"),"when I sent dad for kiwi and dad forgot naming kiwi and said Anandan bar ғoy zhүn zhүn Kartopya every time I remember zhүn zhүn Kartopya and rzhu")</f>
        <v>when I sent dad for kiwi and dad forgot naming kiwi and said Anandan bar ғoy zhүn zhүn Kartopya every time I remember zhүn zhүn Kartopya and rzhu</v>
      </c>
    </row>
    <row r="331" ht="15.75" customHeight="1">
      <c r="A331" s="1">
        <v>337.0</v>
      </c>
      <c r="B331" s="2" t="s">
        <v>357</v>
      </c>
      <c r="C331" s="2" t="s">
        <v>355</v>
      </c>
      <c r="D331" s="2" t="s">
        <v>6</v>
      </c>
      <c r="E331" s="2" t="str">
        <f>IFERROR(__xludf.DUMMYFUNCTION("GOOGLETRANSLATE(B331, ""auto"",""en"")"),"Johnny Depp and Winona Ryder")</f>
        <v>Johnny Depp and Winona Ryder</v>
      </c>
    </row>
    <row r="332" ht="15.75" customHeight="1">
      <c r="A332" s="1">
        <v>338.0</v>
      </c>
      <c r="B332" s="2" t="s">
        <v>358</v>
      </c>
      <c r="C332" s="2" t="s">
        <v>359</v>
      </c>
      <c r="D332" s="2" t="s">
        <v>6</v>
      </c>
      <c r="E332" s="2" t="str">
        <f>IFERROR(__xludf.DUMMYFUNCTION("GOOGLETRANSLATE(B332, ""auto"",""en"")"),"the girl should be a girl just for one but for others just a good man")</f>
        <v>the girl should be a girl just for one but for others just a good man</v>
      </c>
    </row>
    <row r="333" ht="15.75" customHeight="1">
      <c r="A333" s="1">
        <v>339.0</v>
      </c>
      <c r="B333" s="2" t="s">
        <v>360</v>
      </c>
      <c r="C333" s="2" t="s">
        <v>361</v>
      </c>
      <c r="D333" s="2" t="s">
        <v>6</v>
      </c>
      <c r="E333" s="2" t="str">
        <f>IFERROR(__xludf.DUMMYFUNCTION("GOOGLETRANSLATE(B333, ""auto"",""en"")"),"I have a competition in instagrame netvoesolnishko netvoesolnishko netvoesolnishko 1st place will throw off the map 1000 kiwi is not important to show in full")</f>
        <v>I have a competition in instagrame netvoesolnishko netvoesolnishko netvoesolnishko 1st place will throw off the map 1000 kiwi is not important to show in full</v>
      </c>
    </row>
    <row r="334" ht="15.75" customHeight="1">
      <c r="A334" s="1">
        <v>340.0</v>
      </c>
      <c r="B334" s="2" t="s">
        <v>362</v>
      </c>
      <c r="C334" s="2" t="s">
        <v>361</v>
      </c>
      <c r="D334" s="2" t="s">
        <v>6</v>
      </c>
      <c r="E334" s="2" t="str">
        <f>IFERROR(__xludf.DUMMYFUNCTION("GOOGLETRANSLATE(B334, ""auto"",""en"")"),"avant-garde music morelly want weighty mp3")</f>
        <v>avant-garde music morelly want weighty mp3</v>
      </c>
    </row>
    <row r="335" ht="15.75" customHeight="1">
      <c r="A335" s="1">
        <v>341.0</v>
      </c>
      <c r="B335" s="2" t="s">
        <v>363</v>
      </c>
      <c r="C335" s="2" t="s">
        <v>361</v>
      </c>
      <c r="D335" s="2" t="s">
        <v>6</v>
      </c>
      <c r="E335" s="2" t="str">
        <f>IFERROR(__xludf.DUMMYFUNCTION("GOOGLETRANSLATE(B335, ""auto"",""en"")"),"end")</f>
        <v>end</v>
      </c>
    </row>
    <row r="336" ht="15.75" customHeight="1">
      <c r="A336" s="1">
        <v>342.0</v>
      </c>
      <c r="B336" s="2" t="s">
        <v>364</v>
      </c>
      <c r="C336" s="2" t="s">
        <v>361</v>
      </c>
      <c r="D336" s="2" t="s">
        <v>6</v>
      </c>
      <c r="E336" s="2" t="str">
        <f>IFERROR(__xludf.DUMMYFUNCTION("GOOGLETRANSLATE(B336, ""auto"",""en"")"),"Trap and my kisses you")</f>
        <v>Trap and my kisses you</v>
      </c>
    </row>
    <row r="337" ht="15.75" customHeight="1">
      <c r="A337" s="1">
        <v>343.0</v>
      </c>
      <c r="B337" s="2" t="s">
        <v>365</v>
      </c>
      <c r="C337" s="2" t="s">
        <v>361</v>
      </c>
      <c r="D337" s="2" t="s">
        <v>6</v>
      </c>
      <c r="E337" s="2" t="str">
        <f>IFERROR(__xludf.DUMMYFUNCTION("GOOGLETRANSLATE(B337, ""auto"",""en"")"),"new video")</f>
        <v>new video</v>
      </c>
    </row>
    <row r="338" ht="15.75" customHeight="1">
      <c r="A338" s="1">
        <v>344.0</v>
      </c>
      <c r="B338" s="2" t="s">
        <v>366</v>
      </c>
      <c r="C338" s="2" t="s">
        <v>367</v>
      </c>
      <c r="D338" s="2" t="s">
        <v>6</v>
      </c>
      <c r="E338" s="2" t="str">
        <f>IFERROR(__xludf.DUMMYFUNCTION("GOOGLETRANSLATE(B338, ""auto"",""en"")"),"you will understand everything but only opozdaniem")</f>
        <v>you will understand everything but only opozdaniem</v>
      </c>
    </row>
    <row r="339" ht="15.75" customHeight="1">
      <c r="A339" s="1">
        <v>345.0</v>
      </c>
      <c r="B339" s="2" t="s">
        <v>368</v>
      </c>
      <c r="C339" s="2" t="s">
        <v>367</v>
      </c>
      <c r="D339" s="2" t="s">
        <v>6</v>
      </c>
      <c r="E339" s="2" t="str">
        <f>IFERROR(__xludf.DUMMYFUNCTION("GOOGLETRANSLATE(B339, ""auto"",""en"")"),"my simplicity breaks your Ponte")</f>
        <v>my simplicity breaks your Ponte</v>
      </c>
    </row>
    <row r="340" ht="15.75" customHeight="1">
      <c r="A340" s="1">
        <v>346.0</v>
      </c>
      <c r="B340" s="2" t="s">
        <v>369</v>
      </c>
      <c r="C340" s="2" t="s">
        <v>367</v>
      </c>
      <c r="D340" s="2" t="s">
        <v>6</v>
      </c>
      <c r="E340" s="2" t="str">
        <f>IFERROR(__xludf.DUMMYFUNCTION("GOOGLETRANSLATE(B340, ""auto"",""en"")"),"I spit on the opinion of each of you")</f>
        <v>I spit on the opinion of each of you</v>
      </c>
    </row>
    <row r="341" ht="15.75" customHeight="1">
      <c r="A341" s="1">
        <v>347.0</v>
      </c>
      <c r="B341" s="2" t="s">
        <v>370</v>
      </c>
      <c r="C341" s="2" t="s">
        <v>367</v>
      </c>
      <c r="D341" s="2" t="s">
        <v>6</v>
      </c>
      <c r="E341" s="2" t="str">
        <f>IFERROR(__xludf.DUMMYFUNCTION("GOOGLETRANSLATE(B341, ""auto"",""en"")")," the main thing that it was worth it")</f>
        <v> the main thing that it was worth it</v>
      </c>
    </row>
    <row r="342" ht="15.75" customHeight="1">
      <c r="A342" s="1">
        <v>348.0</v>
      </c>
      <c r="B342" s="2" t="s">
        <v>371</v>
      </c>
      <c r="C342" s="2" t="s">
        <v>367</v>
      </c>
      <c r="D342" s="2" t="s">
        <v>6</v>
      </c>
      <c r="E342" s="2" t="str">
        <f>IFERROR(__xludf.DUMMYFUNCTION("GOOGLETRANSLATE(B342, ""auto"",""en"")"),"kill the desire to be with me I deliver only pain")</f>
        <v>kill the desire to be with me I deliver only pain</v>
      </c>
    </row>
    <row r="343" ht="15.75" customHeight="1">
      <c r="A343" s="1">
        <v>349.0</v>
      </c>
      <c r="B343" s="2" t="s">
        <v>372</v>
      </c>
      <c r="C343" s="2" t="s">
        <v>367</v>
      </c>
      <c r="D343" s="2" t="s">
        <v>6</v>
      </c>
      <c r="E343" s="2" t="str">
        <f>IFERROR(__xludf.DUMMYFUNCTION("GOOGLETRANSLATE(B343, ""auto"",""en"")"),"Do not touch that which does not concern you")</f>
        <v>Do not touch that which does not concern you</v>
      </c>
    </row>
    <row r="344" ht="15.75" customHeight="1">
      <c r="A344" s="1">
        <v>350.0</v>
      </c>
      <c r="B344" s="2" t="s">
        <v>373</v>
      </c>
      <c r="C344" s="2" t="s">
        <v>367</v>
      </c>
      <c r="D344" s="2" t="s">
        <v>6</v>
      </c>
      <c r="E344" s="2" t="str">
        <f>IFERROR(__xludf.DUMMYFUNCTION("GOOGLETRANSLATE(B344, ""auto"",""en"")"),"don t forget me not forget me")</f>
        <v>don t forget me not forget me</v>
      </c>
    </row>
    <row r="345" ht="15.75" customHeight="1">
      <c r="A345" s="1">
        <v>351.0</v>
      </c>
      <c r="B345" s="2" t="s">
        <v>374</v>
      </c>
      <c r="C345" s="2" t="s">
        <v>375</v>
      </c>
      <c r="D345" s="2" t="s">
        <v>6</v>
      </c>
      <c r="E345" s="2" t="str">
        <f>IFERROR(__xludf.DUMMYFUNCTION("GOOGLETRANSLATE(B345, ""auto"",""en"")"),"Likes")</f>
        <v>Likes</v>
      </c>
    </row>
    <row r="346" ht="15.75" customHeight="1">
      <c r="A346" s="1">
        <v>352.0</v>
      </c>
      <c r="B346" s="2" t="s">
        <v>376</v>
      </c>
      <c r="C346" s="2" t="s">
        <v>377</v>
      </c>
      <c r="D346" s="2" t="s">
        <v>6</v>
      </c>
      <c r="E346" s="2" t="str">
        <f>IFERROR(__xludf.DUMMYFUNCTION("GOOGLETRANSLATE(B346, ""auto"",""en"")"),"the first day of training")</f>
        <v>the first day of training</v>
      </c>
    </row>
    <row r="347" ht="15.75" customHeight="1">
      <c r="A347" s="1">
        <v>353.0</v>
      </c>
      <c r="B347" s="2" t="s">
        <v>378</v>
      </c>
      <c r="C347" s="2" t="s">
        <v>377</v>
      </c>
      <c r="D347" s="2" t="s">
        <v>6</v>
      </c>
      <c r="E347" s="2" t="str">
        <f>IFERROR(__xludf.DUMMYFUNCTION("GOOGLETRANSLATE(B347, ""auto"",""en"")"),"Please take note and keep it been a prayer, prayer swbxanäkä set Europe")</f>
        <v>Please take note and keep it been a prayer, prayer swbxanäkä set Europe</v>
      </c>
    </row>
    <row r="348" ht="15.75" customHeight="1">
      <c r="A348" s="1">
        <v>354.0</v>
      </c>
      <c r="B348" s="2" t="s">
        <v>379</v>
      </c>
      <c r="C348" s="2" t="s">
        <v>377</v>
      </c>
      <c r="D348" s="2" t="s">
        <v>6</v>
      </c>
      <c r="E348" s="2" t="str">
        <f>IFERROR(__xludf.DUMMYFUNCTION("GOOGLETRANSLATE(B348, ""auto"",""en"")"),"activ altel beeline Tele2 will be seeking to keep the walls of the information is very important for activ set Europe")</f>
        <v>activ altel beeline Tele2 will be seeking to keep the walls of the information is very important for activ set Europe</v>
      </c>
    </row>
    <row r="349" ht="15.75" customHeight="1">
      <c r="A349" s="1">
        <v>355.0</v>
      </c>
      <c r="B349" s="2" t="s">
        <v>380</v>
      </c>
      <c r="C349" s="2" t="s">
        <v>381</v>
      </c>
      <c r="D349" s="2" t="s">
        <v>6</v>
      </c>
      <c r="E349" s="2" t="str">
        <f>IFERROR(__xludf.DUMMYFUNCTION("GOOGLETRANSLATE(B349, ""auto"",""en"")"),"delete this post when I stop loving you")</f>
        <v>delete this post when I stop loving you</v>
      </c>
    </row>
    <row r="350" ht="15.75" customHeight="1">
      <c r="A350" s="1">
        <v>357.0</v>
      </c>
      <c r="B350" s="2" t="s">
        <v>382</v>
      </c>
      <c r="C350" s="2" t="s">
        <v>383</v>
      </c>
      <c r="D350" s="2" t="s">
        <v>6</v>
      </c>
      <c r="E350" s="2" t="str">
        <f>IFERROR(__xludf.DUMMYFUNCTION("GOOGLETRANSLATE(B350, ""auto"",""en"")"),"https friendshipbond com ru quiz 15407952")</f>
        <v>https friendshipbond com ru quiz 15407952</v>
      </c>
    </row>
    <row r="351" ht="15.75" customHeight="1">
      <c r="A351" s="1">
        <v>358.0</v>
      </c>
      <c r="B351" s="2" t="s">
        <v>384</v>
      </c>
      <c r="C351" s="2" t="s">
        <v>383</v>
      </c>
      <c r="D351" s="2" t="s">
        <v>6</v>
      </c>
      <c r="E351" s="2" t="str">
        <f>IFERROR(__xludf.DUMMYFUNCTION("GOOGLETRANSLATE(B351, ""auto"",""en"")"),"freedom")</f>
        <v>freedom</v>
      </c>
    </row>
    <row r="352" ht="15.75" customHeight="1">
      <c r="A352" s="1">
        <v>359.0</v>
      </c>
      <c r="B352" s="2" t="s">
        <v>385</v>
      </c>
      <c r="C352" s="2" t="s">
        <v>383</v>
      </c>
      <c r="D352" s="2" t="s">
        <v>6</v>
      </c>
      <c r="E352" s="2" t="str">
        <f>IFERROR(__xludf.DUMMYFUNCTION("GOOGLETRANSLATE(B352, ""auto"",""en"")"),"she allowed sebe luxury which had long dreamed of a luxury to do as you want and send to hell all who do not like margaret mitchell wind ynesonnye")</f>
        <v>she allowed sebe luxury which had long dreamed of a luxury to do as you want and send to hell all who do not like margaret mitchell wind ynesonnye</v>
      </c>
    </row>
    <row r="353" ht="15.75" customHeight="1">
      <c r="A353" s="1">
        <v>360.0</v>
      </c>
      <c r="B353" s="2" t="s">
        <v>386</v>
      </c>
      <c r="C353" s="2" t="s">
        <v>383</v>
      </c>
      <c r="D353" s="2" t="s">
        <v>6</v>
      </c>
      <c r="E353" s="2" t="str">
        <f>IFERROR(__xludf.DUMMYFUNCTION("GOOGLETRANSLATE(B353, ""auto"",""en"")"),"Mom said her mother smile asylay")</f>
        <v>Mom said her mother smile asylay</v>
      </c>
    </row>
    <row r="354" ht="15.75" customHeight="1">
      <c r="A354" s="1">
        <v>361.0</v>
      </c>
      <c r="B354" s="2" t="s">
        <v>387</v>
      </c>
      <c r="C354" s="2" t="s">
        <v>383</v>
      </c>
      <c r="D354" s="2" t="s">
        <v>6</v>
      </c>
      <c r="E354" s="2" t="str">
        <f>IFERROR(__xludf.DUMMYFUNCTION("GOOGLETRANSLATE(B354, ""auto"",""en"")"),"https vk com id337556712 mustachioed")</f>
        <v>https vk com id337556712 mustachioed</v>
      </c>
    </row>
    <row r="355" ht="15.75" customHeight="1">
      <c r="A355" s="1">
        <v>362.0</v>
      </c>
      <c r="B355" s="2" t="s">
        <v>388</v>
      </c>
      <c r="C355" s="2" t="s">
        <v>389</v>
      </c>
      <c r="D355" s="2" t="s">
        <v>6</v>
      </c>
      <c r="E355" s="2" t="str">
        <f>IFERROR(__xludf.DUMMYFUNCTION("GOOGLETRANSLATE(B355, ""auto"",""en"")"),"you smoke aykos I sniff coke is a pair of a pair of a pair of paradox")</f>
        <v>you smoke aykos I sniff coke is a pair of a pair of a pair of paradox</v>
      </c>
    </row>
    <row r="356" ht="15.75" customHeight="1">
      <c r="A356" s="1">
        <v>363.0</v>
      </c>
      <c r="B356" s="2" t="s">
        <v>390</v>
      </c>
      <c r="C356" s="2" t="s">
        <v>389</v>
      </c>
      <c r="D356" s="2" t="s">
        <v>6</v>
      </c>
      <c r="E356" s="2" t="str">
        <f>IFERROR(__xludf.DUMMYFUNCTION("GOOGLETRANSLATE(B356, ""auto"",""en"")"),"kidnappers varieties of the highest grade")</f>
        <v>kidnappers varieties of the highest grade</v>
      </c>
    </row>
    <row r="357" ht="15.75" customHeight="1">
      <c r="A357" s="1">
        <v>364.0</v>
      </c>
      <c r="B357" s="2" t="s">
        <v>391</v>
      </c>
      <c r="C357" s="2" t="s">
        <v>389</v>
      </c>
      <c r="D357" s="2" t="s">
        <v>6</v>
      </c>
      <c r="E357" s="2" t="str">
        <f>IFERROR(__xludf.DUMMYFUNCTION("GOOGLETRANSLATE(B357, ""auto"",""en"")"),"I can fly high at least for a day")</f>
        <v>I can fly high at least for a day</v>
      </c>
    </row>
    <row r="358" ht="15.75" customHeight="1">
      <c r="A358" s="1">
        <v>365.0</v>
      </c>
      <c r="B358" s="2" t="s">
        <v>392</v>
      </c>
      <c r="C358" s="2" t="s">
        <v>393</v>
      </c>
      <c r="D358" s="2" t="s">
        <v>6</v>
      </c>
      <c r="E358" s="2" t="str">
        <f>IFERROR(__xludf.DUMMYFUNCTION("GOOGLETRANSLATE(B358, ""auto"",""en"")"),"everything always ends well if it ended badly then it's not the end")</f>
        <v>everything always ends well if it ended badly then it's not the end</v>
      </c>
    </row>
    <row r="359" ht="15.75" customHeight="1">
      <c r="A359" s="1">
        <v>366.0</v>
      </c>
      <c r="B359" s="2" t="s">
        <v>394</v>
      </c>
      <c r="C359" s="2" t="s">
        <v>395</v>
      </c>
      <c r="D359" s="2" t="s">
        <v>6</v>
      </c>
      <c r="E359" s="2" t="str">
        <f>IFERROR(__xludf.DUMMYFUNCTION("GOOGLETRANSLATE(B359, ""auto"",""en"")")," character can and complex but at heart I am a good")</f>
        <v> character can and complex but at heart I am a good</v>
      </c>
    </row>
    <row r="360" ht="15.75" customHeight="1">
      <c r="A360" s="1">
        <v>367.0</v>
      </c>
      <c r="B360" s="2" t="s">
        <v>396</v>
      </c>
      <c r="C360" s="2" t="s">
        <v>395</v>
      </c>
      <c r="D360" s="2" t="s">
        <v>6</v>
      </c>
      <c r="E360" s="2" t="str">
        <f>IFERROR(__xludf.DUMMYFUNCTION("GOOGLETRANSLATE(B360, ""auto"",""en"")"),"Korean saranhe saranghamnida I love you nan Niga schiro I hate EPPO beautiful cute show completely")</f>
        <v>Korean saranhe saranghamnida I love you nan Niga schiro I hate EPPO beautiful cute show completely</v>
      </c>
    </row>
    <row r="361" ht="15.75" customHeight="1">
      <c r="A361" s="1">
        <v>368.0</v>
      </c>
      <c r="B361" s="2" t="s">
        <v>397</v>
      </c>
      <c r="C361" s="2" t="s">
        <v>398</v>
      </c>
      <c r="D361" s="2" t="s">
        <v>6</v>
      </c>
      <c r="E361" s="2" t="str">
        <f>IFERROR(__xludf.DUMMYFUNCTION("GOOGLETRANSLATE(B361, ""auto"",""en"")"),"live")</f>
        <v>live</v>
      </c>
    </row>
    <row r="362" ht="15.75" customHeight="1">
      <c r="A362" s="1">
        <v>370.0</v>
      </c>
      <c r="B362" s="2" t="s">
        <v>399</v>
      </c>
      <c r="C362" s="2" t="s">
        <v>398</v>
      </c>
      <c r="D362" s="2" t="s">
        <v>6</v>
      </c>
      <c r="E362" s="2" t="str">
        <f>IFERROR(__xludf.DUMMYFUNCTION("GOOGLETRANSLATE(B362, ""auto"",""en"")"),"you can not throw a man out of his head and out of the window, you can")</f>
        <v>you can not throw a man out of his head and out of the window, you can</v>
      </c>
    </row>
    <row r="363" ht="15.75" customHeight="1">
      <c r="A363" s="1">
        <v>371.0</v>
      </c>
      <c r="B363" s="2" t="s">
        <v>400</v>
      </c>
      <c r="C363" s="2" t="s">
        <v>401</v>
      </c>
      <c r="D363" s="2" t="s">
        <v>6</v>
      </c>
      <c r="E363" s="2" t="str">
        <f>IFERROR(__xludf.DUMMYFUNCTION("GOOGLETRANSLATE(B363, ""auto"",""en"")"),"9 great movie to enjoy your collection of Romance kinomania kinomania c Rosie love to meet with you to show full")</f>
        <v>9 great movie to enjoy your collection of Romance kinomania kinomania c Rosie love to meet with you to show full</v>
      </c>
    </row>
    <row r="364" ht="15.75" customHeight="1">
      <c r="A364" s="1">
        <v>372.0</v>
      </c>
      <c r="B364" s="2" t="s">
        <v>402</v>
      </c>
      <c r="C364" s="2" t="s">
        <v>403</v>
      </c>
      <c r="D364" s="2" t="s">
        <v>6</v>
      </c>
      <c r="E364" s="2" t="str">
        <f>IFERROR(__xludf.DUMMYFUNCTION("GOOGLETRANSLATE(B364, ""auto"",""en"")")," I like it fuck on your opinion")</f>
        <v> I like it fuck on your opinion</v>
      </c>
    </row>
    <row r="365" ht="15.75" customHeight="1">
      <c r="A365" s="1">
        <v>373.0</v>
      </c>
      <c r="B365" s="2" t="s">
        <v>404</v>
      </c>
      <c r="C365" s="2" t="s">
        <v>405</v>
      </c>
      <c r="D365" s="2" t="s">
        <v>6</v>
      </c>
      <c r="E365" s="2" t="str">
        <f>IFERROR(__xludf.DUMMYFUNCTION("GOOGLETRANSLATE(B365, ""auto"",""en"")")," my life my rules my life my rules")</f>
        <v> my life my rules my life my rules</v>
      </c>
    </row>
    <row r="366" ht="15.75" customHeight="1">
      <c r="A366" s="1">
        <v>374.0</v>
      </c>
      <c r="B366" s="2" t="s">
        <v>406</v>
      </c>
      <c r="C366" s="2" t="s">
        <v>407</v>
      </c>
      <c r="D366" s="2" t="s">
        <v>6</v>
      </c>
      <c r="E366" s="2" t="str">
        <f>IFERROR(__xludf.DUMMYFUNCTION("GOOGLETRANSLATE(B366, ""auto"",""en"")"),"sister to find who truly fear Allah, the stronger it will be afraid of Allah, the better it will treat you do not look for beauty or wealth because everything is given only for a while")</f>
        <v>sister to find who truly fear Allah, the stronger it will be afraid of Allah, the better it will treat you do not look for beauty or wealth because everything is given only for a while</v>
      </c>
    </row>
    <row r="367" ht="15.75" customHeight="1">
      <c r="A367" s="1">
        <v>375.0</v>
      </c>
      <c r="B367" s="2" t="s">
        <v>408</v>
      </c>
      <c r="C367" s="2" t="s">
        <v>407</v>
      </c>
      <c r="D367" s="2" t="s">
        <v>6</v>
      </c>
      <c r="E367" s="2" t="str">
        <f>IFERROR(__xludf.DUMMYFUNCTION("GOOGLETRANSLATE(B367, ""auto"",""en"")"),"kindness is the language which the deaf can hear and the blind see")</f>
        <v>kindness is the language which the deaf can hear and the blind see</v>
      </c>
    </row>
    <row r="368" ht="15.75" customHeight="1">
      <c r="A368" s="1">
        <v>376.0</v>
      </c>
      <c r="B368" s="2" t="s">
        <v>409</v>
      </c>
      <c r="C368" s="2" t="s">
        <v>410</v>
      </c>
      <c r="D368" s="2" t="s">
        <v>6</v>
      </c>
      <c r="E368" s="2" t="str">
        <f>IFERROR(__xludf.DUMMYFUNCTION("GOOGLETRANSLATE(B368, ""auto"",""en"")"),"it's okay if I do you do not like not everyone has the good taste")</f>
        <v>it's okay if I do you do not like not everyone has the good taste</v>
      </c>
    </row>
    <row r="369" ht="15.75" customHeight="1">
      <c r="A369" s="1">
        <v>377.0</v>
      </c>
      <c r="B369" s="2" t="s">
        <v>411</v>
      </c>
      <c r="C369" s="2" t="s">
        <v>410</v>
      </c>
      <c r="D369" s="2" t="s">
        <v>6</v>
      </c>
      <c r="E369" s="2" t="str">
        <f>IFERROR(__xludf.DUMMYFUNCTION("GOOGLETRANSLATE(B369, ""auto"",""en"")")," I'm not perfect sorry")</f>
        <v> I'm not perfect sorry</v>
      </c>
    </row>
    <row r="370" ht="15.75" customHeight="1">
      <c r="A370" s="1">
        <v>379.0</v>
      </c>
      <c r="B370" s="2" t="s">
        <v>412</v>
      </c>
      <c r="C370" s="2" t="s">
        <v>410</v>
      </c>
      <c r="D370" s="2" t="s">
        <v>6</v>
      </c>
      <c r="E370" s="2" t="str">
        <f>IFERROR(__xludf.DUMMYFUNCTION("GOOGLETRANSLATE(B370, ""auto"",""en"")"),"Take care of the Pope is the only man who will love you just for the fact that you have a lifetime")</f>
        <v>Take care of the Pope is the only man who will love you just for the fact that you have a lifetime</v>
      </c>
    </row>
    <row r="371" ht="15.75" customHeight="1">
      <c r="A371" s="1">
        <v>380.0</v>
      </c>
      <c r="B371" s="2" t="s">
        <v>413</v>
      </c>
      <c r="C371" s="2" t="s">
        <v>410</v>
      </c>
      <c r="D371" s="2" t="s">
        <v>6</v>
      </c>
      <c r="E371" s="2" t="str">
        <f>IFERROR(__xludf.DUMMYFUNCTION("GOOGLETRANSLATE(B371, ""auto"",""en"")")," and I am happy")</f>
        <v> and I am happy</v>
      </c>
    </row>
    <row r="372" ht="15.75" customHeight="1">
      <c r="A372" s="1">
        <v>381.0</v>
      </c>
      <c r="B372" s="2" t="s">
        <v>414</v>
      </c>
      <c r="C372" s="2" t="s">
        <v>410</v>
      </c>
      <c r="D372" s="2" t="s">
        <v>6</v>
      </c>
      <c r="E372" s="2" t="str">
        <f>IFERROR(__xludf.DUMMYFUNCTION("GOOGLETRANSLATE(B372, ""auto"",""en"")")," if I'm such a bad fuck off and find better")</f>
        <v> if I'm such a bad fuck off and find better</v>
      </c>
    </row>
    <row r="373" ht="15.75" customHeight="1">
      <c r="A373" s="1">
        <v>382.0</v>
      </c>
      <c r="B373" s="2" t="s">
        <v>415</v>
      </c>
      <c r="C373" s="2" t="s">
        <v>416</v>
      </c>
      <c r="D373" s="2" t="s">
        <v>6</v>
      </c>
      <c r="E373" s="2" t="str">
        <f>IFERROR(__xludf.DUMMYFUNCTION("GOOGLETRANSLATE(B373, ""auto"",""en"")"),"never get mad at my mother did not say a word that might upset her or break her loving heart you have it only one to make her happy she wanted it for you")</f>
        <v>never get mad at my mother did not say a word that might upset her or break her loving heart you have it only one to make her happy she wanted it for you</v>
      </c>
    </row>
    <row r="374" ht="15.75" customHeight="1">
      <c r="A374" s="1">
        <v>383.0</v>
      </c>
      <c r="B374" s="2" t="s">
        <v>417</v>
      </c>
      <c r="C374" s="2" t="s">
        <v>418</v>
      </c>
      <c r="D374" s="2" t="s">
        <v>6</v>
      </c>
      <c r="E374" s="2" t="str">
        <f>IFERROR(__xludf.DUMMYFUNCTION("GOOGLETRANSLATE(B374, ""auto"",""en"")"),"x")</f>
        <v>x</v>
      </c>
    </row>
    <row r="375" ht="15.75" customHeight="1">
      <c r="A375" s="1">
        <v>384.0</v>
      </c>
      <c r="B375" s="2" t="s">
        <v>419</v>
      </c>
      <c r="C375" s="2" t="s">
        <v>418</v>
      </c>
      <c r="D375" s="2" t="s">
        <v>6</v>
      </c>
      <c r="E375" s="2" t="str">
        <f>IFERROR(__xludf.DUMMYFUNCTION("GOOGLETRANSLATE(B375, ""auto"",""en"")"),"5 fat burning cocktail recipes coxrani zhiposzhigayuschie great tool cocktails to fight against excess weight, they accelerate the metabolism of the sensation of hunger and provide your body with vitamins and minerals top five recipes for these faithful h"&amp;"elpers diet")</f>
        <v>5 fat burning cocktail recipes coxrani zhiposzhigayuschie great tool cocktails to fight against excess weight, they accelerate the metabolism of the sensation of hunger and provide your body with vitamins and minerals top five recipes for these faithful helpers diet</v>
      </c>
    </row>
    <row r="376" ht="15.75" customHeight="1">
      <c r="A376" s="1">
        <v>386.0</v>
      </c>
      <c r="B376" s="2" t="s">
        <v>420</v>
      </c>
      <c r="C376" s="2" t="s">
        <v>421</v>
      </c>
      <c r="D376" s="2" t="s">
        <v>6</v>
      </c>
      <c r="E376" s="2" t="str">
        <f>IFERROR(__xludf.DUMMYFUNCTION("GOOGLETRANSLATE(B376, ""auto"",""en"")")," ᴜɴᴀɪᴛʏɴ ᴇᴅɪ ᴀsʜ ǫᴀʟᴍᴀ ᴅᴇᴘ ᴊᴜʀɢᴇɴ ᴋᴇᴢɪɴ ᴛɪʏɴ ʙᴇʀɪᴘ")</f>
        <v> ᴜɴᴀɪᴛʏɴ ᴇᴅɪ ᴀsʜ ǫᴀʟᴍᴀ ᴅᴇᴘ ᴊᴜʀɢᴇɴ ᴋᴇᴢɪɴ ᴛɪʏɴ ʙᴇʀɪᴘ</v>
      </c>
    </row>
    <row r="377" ht="15.75" customHeight="1">
      <c r="A377" s="1">
        <v>387.0</v>
      </c>
      <c r="B377" s="2" t="s">
        <v>422</v>
      </c>
      <c r="C377" s="2" t="s">
        <v>423</v>
      </c>
      <c r="D377" s="2" t="s">
        <v>6</v>
      </c>
      <c r="E377" s="2" t="str">
        <f>IFERROR(__xludf.DUMMYFUNCTION("GOOGLETRANSLATE(B377, ""auto"",""en"")"),"A lesson is repeated until you do not learn ego")</f>
        <v>A lesson is repeated until you do not learn ego</v>
      </c>
    </row>
    <row r="378" ht="15.75" customHeight="1">
      <c r="A378" s="1">
        <v>388.0</v>
      </c>
      <c r="B378" s="2" t="s">
        <v>424</v>
      </c>
      <c r="C378" s="2" t="s">
        <v>423</v>
      </c>
      <c r="D378" s="2" t="s">
        <v>6</v>
      </c>
      <c r="E378" s="2" t="str">
        <f>IFERROR(__xludf.DUMMYFUNCTION("GOOGLETRANSLATE(B378, ""auto"",""en"")"),"who on the motor")</f>
        <v>who on the motor</v>
      </c>
    </row>
    <row r="379" ht="15.75" customHeight="1">
      <c r="A379" s="1">
        <v>389.0</v>
      </c>
      <c r="B379" s="2" t="s">
        <v>425</v>
      </c>
      <c r="C379" s="2" t="s">
        <v>423</v>
      </c>
      <c r="D379" s="2" t="s">
        <v>6</v>
      </c>
      <c r="E379" s="2" t="str">
        <f>IFERROR(__xludf.DUMMYFUNCTION("GOOGLETRANSLATE(B379, ""auto"",""en"")"),"I present the new track is available on all platforms bagame roza rec pam records mix wave art fr1kz")</f>
        <v>I present the new track is available on all platforms bagame roza rec pam records mix wave art fr1kz</v>
      </c>
    </row>
    <row r="380" ht="15.75" customHeight="1">
      <c r="A380" s="1">
        <v>390.0</v>
      </c>
      <c r="B380" s="2" t="s">
        <v>426</v>
      </c>
      <c r="C380" s="2" t="s">
        <v>423</v>
      </c>
      <c r="D380" s="2" t="s">
        <v>6</v>
      </c>
      <c r="E380" s="2" t="str">
        <f>IFERROR(__xludf.DUMMYFUNCTION("GOOGLETRANSLATE(B380, ""auto"",""en"")"),"because the girls for happiness and a lot of guys do not have to see the way to my heart")</f>
        <v>because the girls for happiness and a lot of guys do not have to see the way to my heart</v>
      </c>
    </row>
    <row r="381" ht="15.75" customHeight="1">
      <c r="A381" s="1">
        <v>391.0</v>
      </c>
      <c r="B381" s="2" t="s">
        <v>427</v>
      </c>
      <c r="C381" s="2" t="s">
        <v>428</v>
      </c>
      <c r="D381" s="2" t="s">
        <v>6</v>
      </c>
      <c r="E381" s="2" t="str">
        <f>IFERROR(__xludf.DUMMYFUNCTION("GOOGLETRANSLATE(B381, ""auto"",""en"")"),"from now on I will throw all in emergencies who will remove from friends")</f>
        <v>from now on I will throw all in emergencies who will remove from friends</v>
      </c>
    </row>
    <row r="382" ht="15.75" customHeight="1">
      <c r="A382" s="1">
        <v>392.0</v>
      </c>
      <c r="B382" s="2" t="s">
        <v>429</v>
      </c>
      <c r="C382" s="2" t="s">
        <v>430</v>
      </c>
      <c r="D382" s="2" t="s">
        <v>6</v>
      </c>
      <c r="E382" s="2" t="str">
        <f>IFERROR(__xludf.DUMMYFUNCTION("GOOGLETRANSLATE(B382, ""auto"",""en"")"),"if God does not give you what you want then it will give you better but later")</f>
        <v>if God does not give you what you want then it will give you better but later</v>
      </c>
    </row>
    <row r="383" ht="15.75" customHeight="1">
      <c r="A383" s="1">
        <v>394.0</v>
      </c>
      <c r="B383" s="2" t="s">
        <v>431</v>
      </c>
      <c r="C383" s="2" t="s">
        <v>430</v>
      </c>
      <c r="D383" s="2" t="s">
        <v>6</v>
      </c>
      <c r="E383" s="2" t="str">
        <f>IFERROR(__xludf.DUMMYFUNCTION("GOOGLETRANSLATE(B383, ""auto"",""en"")"),"the whole point of Ponto")</f>
        <v>the whole point of Ponto</v>
      </c>
    </row>
    <row r="384" ht="15.75" customHeight="1">
      <c r="A384" s="1">
        <v>395.0</v>
      </c>
      <c r="B384" s="2" t="s">
        <v>432</v>
      </c>
      <c r="C384" s="2" t="s">
        <v>430</v>
      </c>
      <c r="D384" s="2" t="s">
        <v>6</v>
      </c>
      <c r="E384" s="2" t="str">
        <f>IFERROR(__xludf.DUMMYFUNCTION("GOOGLETRANSLATE(B384, ""auto"",""en"")"),"how you're doing in relation to others will come back to you sooner or later")</f>
        <v>how you're doing in relation to others will come back to you sooner or later</v>
      </c>
    </row>
    <row r="385" ht="15.75" customHeight="1">
      <c r="A385" s="1">
        <v>396.0</v>
      </c>
      <c r="B385" s="2" t="s">
        <v>433</v>
      </c>
      <c r="C385" s="2" t="s">
        <v>430</v>
      </c>
      <c r="D385" s="2" t="s">
        <v>6</v>
      </c>
      <c r="E385" s="2" t="str">
        <f>IFERROR(__xludf.DUMMYFUNCTION("GOOGLETRANSLATE(B385, ""auto"",""en"")"),"we will never be able to pay our mothers for all the good they have done for us, May Allah reward you haven mom")</f>
        <v>we will never be able to pay our mothers for all the good they have done for us, May Allah reward you haven mom</v>
      </c>
    </row>
    <row r="386" ht="15.75" customHeight="1">
      <c r="A386" s="1">
        <v>397.0</v>
      </c>
      <c r="B386" s="2" t="s">
        <v>434</v>
      </c>
      <c r="C386" s="2" t="s">
        <v>430</v>
      </c>
      <c r="D386" s="2" t="s">
        <v>6</v>
      </c>
      <c r="E386" s="2" t="str">
        <f>IFERROR(__xludf.DUMMYFUNCTION("GOOGLETRANSLATE(B386, ""auto"",""en"")")," favorite color is black")</f>
        <v> favorite color is black</v>
      </c>
    </row>
    <row r="387" ht="15.75" customHeight="1">
      <c r="A387" s="1">
        <v>398.0</v>
      </c>
      <c r="B387" s="2" t="s">
        <v>435</v>
      </c>
      <c r="C387" s="2" t="s">
        <v>430</v>
      </c>
      <c r="D387" s="2" t="s">
        <v>6</v>
      </c>
      <c r="E387" s="2" t="str">
        <f>IFERROR(__xludf.DUMMYFUNCTION("GOOGLETRANSLATE(B387, ""auto"",""en"")"),"online only for music")</f>
        <v>online only for music</v>
      </c>
    </row>
    <row r="388" ht="15.75" customHeight="1">
      <c r="A388" s="1">
        <v>399.0</v>
      </c>
      <c r="B388" s="2" t="s">
        <v>436</v>
      </c>
      <c r="C388" s="2" t="s">
        <v>430</v>
      </c>
      <c r="D388" s="2" t="s">
        <v>6</v>
      </c>
      <c r="E388" s="2" t="str">
        <f>IFERROR(__xludf.DUMMYFUNCTION("GOOGLETRANSLATE(B388, ""auto"",""en"")"),"Never tell someone else the key to save shalt not keep it a secret 1578")</f>
        <v>Never tell someone else the key to save shalt not keep it a secret 1578</v>
      </c>
    </row>
    <row r="389" ht="15.75" customHeight="1">
      <c r="A389" s="1">
        <v>400.0</v>
      </c>
      <c r="B389" s="2" t="s">
        <v>437</v>
      </c>
      <c r="C389" s="2" t="s">
        <v>438</v>
      </c>
      <c r="D389" s="2" t="s">
        <v>6</v>
      </c>
      <c r="E389" s="2" t="str">
        <f>IFERROR(__xludf.DUMMYFUNCTION("GOOGLETRANSLATE(B389, ""auto"",""en"")"),"Rich yes you but yes you are not the strongest but not the most beautiful bunch but not you, and not you and not")</f>
        <v>Rich yes you but yes you are not the strongest but not the most beautiful bunch but not you, and not you and not</v>
      </c>
    </row>
    <row r="390" ht="15.75" customHeight="1">
      <c r="A390" s="1">
        <v>401.0</v>
      </c>
      <c r="B390" s="2" t="s">
        <v>439</v>
      </c>
      <c r="C390" s="2" t="s">
        <v>438</v>
      </c>
      <c r="D390" s="2" t="s">
        <v>6</v>
      </c>
      <c r="E390" s="2" t="str">
        <f>IFERROR(__xludf.DUMMYFUNCTION("GOOGLETRANSLATE(B390, ""auto"",""en"")"),"Dr. depreciation and everybody is just a return spring")</f>
        <v>Dr. depreciation and everybody is just a return spring</v>
      </c>
    </row>
    <row r="391" ht="15.75" customHeight="1">
      <c r="A391" s="1">
        <v>402.0</v>
      </c>
      <c r="B391" s="2" t="s">
        <v>440</v>
      </c>
      <c r="C391" s="2" t="s">
        <v>438</v>
      </c>
      <c r="D391" s="2" t="s">
        <v>6</v>
      </c>
      <c r="E391" s="2" t="str">
        <f>IFERROR(__xludf.DUMMYFUNCTION("GOOGLETRANSLATE(B391, ""auto"",""en"")"),"good girls can only fall in love with a bully boys")</f>
        <v>good girls can only fall in love with a bully boys</v>
      </c>
    </row>
    <row r="392" ht="15.75" customHeight="1">
      <c r="A392" s="1">
        <v>403.0</v>
      </c>
      <c r="B392" s="2" t="s">
        <v>441</v>
      </c>
      <c r="C392" s="2" t="s">
        <v>438</v>
      </c>
      <c r="D392" s="2" t="s">
        <v>6</v>
      </c>
      <c r="E392" s="2" t="str">
        <f>IFERROR(__xludf.DUMMYFUNCTION("GOOGLETRANSLATE(B392, ""auto"",""en"")"),"where you and than in 2004")</f>
        <v>where you and than in 2004</v>
      </c>
    </row>
    <row r="393" ht="15.75" customHeight="1">
      <c r="A393" s="1">
        <v>404.0</v>
      </c>
      <c r="B393" s="2" t="s">
        <v>442</v>
      </c>
      <c r="C393" s="2" t="s">
        <v>438</v>
      </c>
      <c r="D393" s="2" t="s">
        <v>6</v>
      </c>
      <c r="E393" s="2" t="str">
        <f>IFERROR(__xludf.DUMMYFUNCTION("GOOGLETRANSLATE(B393, ""auto"",""en"")"),"Do not rush to take the yellow black planar costa")</f>
        <v>Do not rush to take the yellow black planar costa</v>
      </c>
    </row>
    <row r="394" ht="15.75" customHeight="1">
      <c r="A394" s="1">
        <v>405.0</v>
      </c>
      <c r="B394" s="2" t="s">
        <v>443</v>
      </c>
      <c r="C394" s="2" t="s">
        <v>438</v>
      </c>
      <c r="D394" s="2" t="s">
        <v>6</v>
      </c>
      <c r="E394" s="2" t="str">
        <f>IFERROR(__xludf.DUMMYFUNCTION("GOOGLETRANSLATE(B394, ""auto"",""en"")"),"Have ready a few days later")</f>
        <v>Have ready a few days later</v>
      </c>
    </row>
    <row r="395" ht="15.75" customHeight="1">
      <c r="A395" s="1">
        <v>406.0</v>
      </c>
      <c r="B395" s="2" t="s">
        <v>444</v>
      </c>
      <c r="C395" s="2" t="s">
        <v>438</v>
      </c>
      <c r="D395" s="2" t="s">
        <v>6</v>
      </c>
      <c r="E395" s="2" t="str">
        <f>IFERROR(__xludf.DUMMYFUNCTION("GOOGLETRANSLATE(B395, ""auto"",""en"")")," What about your idols who zïrwza")</f>
        <v> What about your idols who zïrwza</v>
      </c>
    </row>
    <row r="396" ht="15.75" customHeight="1">
      <c r="A396" s="1">
        <v>407.0</v>
      </c>
      <c r="B396" s="2" t="s">
        <v>445</v>
      </c>
      <c r="C396" s="2" t="s">
        <v>438</v>
      </c>
      <c r="D396" s="2" t="s">
        <v>6</v>
      </c>
      <c r="E396" s="2" t="str">
        <f>IFERROR(__xludf.DUMMYFUNCTION("GOOGLETRANSLATE(B396, ""auto"",""en"")"),"stranïcamdağı not fake friends and all my photos only zïrwzanıkı more than 3 photos and photo theft Ask most komentterdiñ written to me at the moment that you do not answer the photo urlamasay and steal someone else have a profile photo in the first place"&amp;" and secondly I do not like it that I ask däleldï that the third photo 3 yes you will see a lot of people stranïcasınan a photo and immediately they were written by the same people that have set off a photo, why would hide çs and it was a photo of my form"&amp;"er vzlom inferior to the spread stranïcamnan IBU may also have 10k Dr. 15k podpïsçïgi")</f>
        <v>stranïcamdağı not fake friends and all my photos only zïrwzanıkı more than 3 photos and photo theft Ask most komentterdiñ written to me at the moment that you do not answer the photo urlamasay and steal someone else have a profile photo in the first place and secondly I do not like it that I ask däleldï that the third photo 3 yes you will see a lot of people stranïcasınan a photo and immediately they were written by the same people that have set off a photo, why would hide çs and it was a photo of my former vzlom inferior to the spread stranïcamnan IBU may also have 10k Dr. 15k podpïsçïgi</v>
      </c>
    </row>
    <row r="397" ht="15.75" customHeight="1">
      <c r="A397" s="1">
        <v>408.0</v>
      </c>
      <c r="B397" s="2" t="s">
        <v>446</v>
      </c>
      <c r="C397" s="2" t="s">
        <v>447</v>
      </c>
      <c r="D397" s="2" t="s">
        <v>6</v>
      </c>
      <c r="E397" s="2" t="str">
        <f>IFERROR(__xludf.DUMMYFUNCTION("GOOGLETRANSLATE(B397, ""auto"",""en"")"),"you had to eat red juicy apple and stumble at the heart of nasty worm on many human beings are like an apple especially nowadays")</f>
        <v>you had to eat red juicy apple and stumble at the heart of nasty worm on many human beings are like an apple especially nowadays</v>
      </c>
    </row>
    <row r="398" ht="15.75" customHeight="1">
      <c r="A398" s="1">
        <v>409.0</v>
      </c>
      <c r="B398" s="2" t="s">
        <v>448</v>
      </c>
      <c r="C398" s="2" t="s">
        <v>449</v>
      </c>
      <c r="D398" s="2" t="s">
        <v>6</v>
      </c>
      <c r="E398" s="2" t="str">
        <f>IFERROR(__xludf.DUMMYFUNCTION("GOOGLETRANSLATE(B398, ""auto"",""en"")"),"it's not even my wife, but I am responsible for her")</f>
        <v>it's not even my wife, but I am responsible for her</v>
      </c>
    </row>
    <row r="399" ht="15.75" customHeight="1">
      <c r="A399" s="1">
        <v>410.0</v>
      </c>
      <c r="B399" s="2" t="s">
        <v>450</v>
      </c>
      <c r="C399" s="2" t="s">
        <v>451</v>
      </c>
      <c r="D399" s="2" t="s">
        <v>6</v>
      </c>
      <c r="E399" s="2" t="str">
        <f>IFERROR(__xludf.DUMMYFUNCTION("GOOGLETRANSLATE(B399, ""auto"",""en"")"),"Peter and all the senses")</f>
        <v>Peter and all the senses</v>
      </c>
    </row>
    <row r="400" ht="15.75" customHeight="1">
      <c r="A400" s="1">
        <v>411.0</v>
      </c>
      <c r="B400" s="2" t="s">
        <v>452</v>
      </c>
      <c r="C400" s="2" t="s">
        <v>451</v>
      </c>
      <c r="D400" s="2" t="s">
        <v>6</v>
      </c>
      <c r="E400" s="2" t="str">
        <f>IFERROR(__xludf.DUMMYFUNCTION("GOOGLETRANSLATE(B400, ""auto"",""en"")"),"I love you")</f>
        <v>I love you</v>
      </c>
    </row>
    <row r="401" ht="15.75" customHeight="1">
      <c r="A401" s="1">
        <v>412.0</v>
      </c>
      <c r="B401" s="2" t="s">
        <v>453</v>
      </c>
      <c r="C401" s="2" t="s">
        <v>451</v>
      </c>
      <c r="D401" s="2" t="s">
        <v>6</v>
      </c>
      <c r="E401" s="2" t="str">
        <f>IFERROR(__xludf.DUMMYFUNCTION("GOOGLETRANSLATE(B401, ""auto"",""en"")"),"too vital")</f>
        <v>too vital</v>
      </c>
    </row>
    <row r="402" ht="15.75" customHeight="1">
      <c r="A402" s="1">
        <v>413.0</v>
      </c>
      <c r="B402" s="2" t="s">
        <v>454</v>
      </c>
      <c r="C402" s="2" t="s">
        <v>455</v>
      </c>
      <c r="D402" s="2" t="s">
        <v>6</v>
      </c>
      <c r="E402" s="2" t="str">
        <f>IFERROR(__xludf.DUMMYFUNCTION("GOOGLETRANSLATE(B402, ""auto"",""en"")"),"life is not a fairy tale happy end will be just me")</f>
        <v>life is not a fairy tale happy end will be just me</v>
      </c>
    </row>
    <row r="403" ht="15.75" customHeight="1">
      <c r="A403" s="1">
        <v>414.0</v>
      </c>
      <c r="B403" s="2" t="s">
        <v>456</v>
      </c>
      <c r="C403" s="2" t="s">
        <v>455</v>
      </c>
      <c r="D403" s="2" t="s">
        <v>6</v>
      </c>
      <c r="E403" s="2" t="str">
        <f>IFERROR(__xludf.DUMMYFUNCTION("GOOGLETRANSLATE(B403, ""auto"",""en"")"),"Dad very hard for me to realize that there are children who have no father because the father is like the most precious thing that I have no do not think I'm his mother also love but the pope I have a completely different love is how he comes to work the "&amp;"whole house will smell dad will kiss on the forehead and then not resist just want to hug dad and understand that in your hands is not empty and the whole world and this world, I call you dad how much meaning in the word dad now I remember how my mother t"&amp;"hat is prohibited and dad on the contrary there is no way for that yes, we ran to the Pope all we all asked what we wanted to bring Dad and everyone will buy just to please us")</f>
        <v>Dad very hard for me to realize that there are children who have no father because the father is like the most precious thing that I have no do not think I'm his mother also love but the pope I have a completely different love is how he comes to work the whole house will smell dad will kiss on the forehead and then not resist just want to hug dad and understand that in your hands is not empty and the whole world and this world, I call you dad how much meaning in the word dad now I remember how my mother that is prohibited and dad on the contrary there is no way for that yes, we ran to the Pope all we all asked what we wanted to bring Dad and everyone will buy just to please us</v>
      </c>
    </row>
    <row r="404" ht="15.75" customHeight="1">
      <c r="A404" s="1">
        <v>415.0</v>
      </c>
      <c r="B404" s="2" t="s">
        <v>457</v>
      </c>
      <c r="C404" s="2" t="s">
        <v>455</v>
      </c>
      <c r="D404" s="2" t="s">
        <v>6</v>
      </c>
      <c r="E404" s="2" t="str">
        <f>IFERROR(__xludf.DUMMYFUNCTION("GOOGLETRANSLATE(B404, ""auto"",""en"")"),"base as soon as possible to save qabırğana UNT and UNT will be turned off after 24 hours 2015 192 cc version vk 9i2utu set Europe")</f>
        <v>base as soon as possible to save qabırğana UNT and UNT will be turned off after 24 hours 2015 192 cc version vk 9i2utu set Europe</v>
      </c>
    </row>
    <row r="405" ht="15.75" customHeight="1">
      <c r="A405" s="1">
        <v>416.0</v>
      </c>
      <c r="B405" s="2" t="s">
        <v>458</v>
      </c>
      <c r="C405" s="2" t="s">
        <v>455</v>
      </c>
      <c r="D405" s="2" t="s">
        <v>6</v>
      </c>
      <c r="E405" s="2" t="str">
        <f>IFERROR(__xludf.DUMMYFUNCTION("GOOGLETRANSLATE(B405, ""auto"",""en"")")," People only get what he wanted quran 53 39")</f>
        <v> People only get what he wanted quran 53 39</v>
      </c>
    </row>
    <row r="406" ht="15.75" customHeight="1">
      <c r="A406" s="1">
        <v>417.0</v>
      </c>
      <c r="B406" s="2" t="s">
        <v>459</v>
      </c>
      <c r="C406" s="2" t="s">
        <v>455</v>
      </c>
      <c r="D406" s="2" t="s">
        <v>6</v>
      </c>
      <c r="E406" s="2" t="str">
        <f>IFERROR(__xludf.DUMMYFUNCTION("GOOGLETRANSLATE(B406, ""auto"",""en"")"),"My life sucks I'm not in Mystic Falls I am not Bacon Hills I am not in Riverdale I am not rouzvode")</f>
        <v>My life sucks I'm not in Mystic Falls I am not Bacon Hills I am not in Riverdale I am not rouzvode</v>
      </c>
    </row>
    <row r="407" ht="15.75" customHeight="1">
      <c r="A407" s="1">
        <v>418.0</v>
      </c>
      <c r="B407" s="2" t="s">
        <v>460</v>
      </c>
      <c r="C407" s="2" t="s">
        <v>455</v>
      </c>
      <c r="D407" s="2" t="s">
        <v>6</v>
      </c>
      <c r="E407" s="2" t="str">
        <f>IFERROR(__xludf.DUMMYFUNCTION("GOOGLETRANSLATE(B407, ""auto"",""en"")"),"80 I was lying on the bed next to his wife, our children and grandchildren all the sad daughter and wife in the eyes appear tears show completely")</f>
        <v>80 I was lying on the bed next to his wife, our children and grandchildren all the sad daughter and wife in the eyes appear tears show completely</v>
      </c>
    </row>
    <row r="408" ht="15.75" customHeight="1">
      <c r="A408" s="1">
        <v>420.0</v>
      </c>
      <c r="B408" s="2" t="s">
        <v>461</v>
      </c>
      <c r="C408" s="2" t="s">
        <v>455</v>
      </c>
      <c r="D408" s="2" t="s">
        <v>6</v>
      </c>
      <c r="E408" s="2" t="str">
        <f>IFERROR(__xludf.DUMMYFUNCTION("GOOGLETRANSLATE(B408, ""auto"",""en"")"),"everyone thinks probably cool to live in two-storey building MXM cool until you come to visit, and will not sleep under your bathroom at the bottom and to go to him you have to go as a cheetah quietly and quickly at night")</f>
        <v>everyone thinks probably cool to live in two-storey building MXM cool until you come to visit, and will not sleep under your bathroom at the bottom and to go to him you have to go as a cheetah quietly and quickly at night</v>
      </c>
    </row>
    <row r="409" ht="15.75" customHeight="1">
      <c r="A409" s="1">
        <v>421.0</v>
      </c>
      <c r="B409" s="2" t="s">
        <v>462</v>
      </c>
      <c r="C409" s="2" t="s">
        <v>463</v>
      </c>
      <c r="D409" s="2" t="s">
        <v>6</v>
      </c>
      <c r="E409" s="2" t="str">
        <f>IFERROR(__xludf.DUMMYFUNCTION("GOOGLETRANSLATE(B409, ""auto"",""en"")"),"I first fell in love with a write oylamandarşı that remain and just fell in love with")</f>
        <v>I first fell in love with a write oylamandarşı that remain and just fell in love with</v>
      </c>
    </row>
    <row r="410" ht="15.75" customHeight="1">
      <c r="A410" s="1">
        <v>422.0</v>
      </c>
      <c r="B410" s="2" t="s">
        <v>464</v>
      </c>
      <c r="C410" s="2" t="s">
        <v>463</v>
      </c>
      <c r="D410" s="2" t="s">
        <v>6</v>
      </c>
      <c r="E410" s="2" t="str">
        <f>IFERROR(__xludf.DUMMYFUNCTION("GOOGLETRANSLATE(B410, ""auto"",""en"")"),"https www instagram com nurzhainasabyrbaeva feed h ïnsta tırkelınderş I thank you in advance for you tırkelem")</f>
        <v>https www instagram com nurzhainasabyrbaeva feed h ïnsta tırkelınderş I thank you in advance for you tırkelem</v>
      </c>
    </row>
    <row r="411" ht="15.75" customHeight="1">
      <c r="A411" s="1">
        <v>423.0</v>
      </c>
      <c r="B411" s="2" t="s">
        <v>465</v>
      </c>
      <c r="C411" s="2" t="s">
        <v>463</v>
      </c>
      <c r="D411" s="2" t="s">
        <v>6</v>
      </c>
      <c r="E411" s="2" t="str">
        <f>IFERROR(__xludf.DUMMYFUNCTION("GOOGLETRANSLATE(B411, ""auto"",""en"")")," test top 10 friends and you're ranked in the top 10 friends to check nurzhayna Now")</f>
        <v> test top 10 friends and you're ranked in the top 10 friends to check nurzhayna Now</v>
      </c>
    </row>
    <row r="412" ht="15.75" customHeight="1">
      <c r="A412" s="1">
        <v>424.0</v>
      </c>
      <c r="B412" s="2" t="s">
        <v>466</v>
      </c>
      <c r="C412" s="2" t="s">
        <v>463</v>
      </c>
      <c r="D412" s="2" t="s">
        <v>6</v>
      </c>
      <c r="E412" s="2" t="str">
        <f>IFERROR(__xludf.DUMMYFUNCTION("GOOGLETRANSLATE(B412, ""auto"",""en"")"),"1 berıp jberik")</f>
        <v>1 berıp jberik</v>
      </c>
    </row>
    <row r="413" ht="15.75" customHeight="1">
      <c r="A413" s="1">
        <v>425.0</v>
      </c>
      <c r="B413" s="2" t="s">
        <v>467</v>
      </c>
      <c r="C413" s="2" t="s">
        <v>463</v>
      </c>
      <c r="D413" s="2" t="s">
        <v>6</v>
      </c>
      <c r="E413" s="2" t="str">
        <f>IFERROR(__xludf.DUMMYFUNCTION("GOOGLETRANSLATE(B413, ""auto"",""en"")")," Share repost allowed in the final will be held one photo luck")</f>
        <v> Share repost allowed in the final will be held one photo luck</v>
      </c>
    </row>
    <row r="414" ht="15.75" customHeight="1">
      <c r="A414" s="1">
        <v>426.0</v>
      </c>
      <c r="B414" s="2" t="s">
        <v>468</v>
      </c>
      <c r="C414" s="2" t="s">
        <v>463</v>
      </c>
      <c r="D414" s="2" t="s">
        <v>6</v>
      </c>
      <c r="E414" s="2" t="str">
        <f>IFERROR(__xludf.DUMMYFUNCTION("GOOGLETRANSLATE(B414, ""auto"",""en"")"),"https vk com wall 156700886 4932 1ge beryp zhberiksh")</f>
        <v>https vk com wall 156700886 4932 1ge beryp zhberiksh</v>
      </c>
    </row>
    <row r="415" ht="15.75" customHeight="1">
      <c r="A415" s="1">
        <v>427.0</v>
      </c>
      <c r="B415" s="2" t="s">
        <v>469</v>
      </c>
      <c r="C415" s="2" t="s">
        <v>463</v>
      </c>
      <c r="D415" s="2" t="s">
        <v>6</v>
      </c>
      <c r="E415" s="2" t="str">
        <f>IFERROR(__xludf.DUMMYFUNCTION("GOOGLETRANSLATE(B415, ""auto"",""en"")"),"3 and 1boqtap speech to speech 2orısşa someone in my love 4 false maxabbatı set Europe")</f>
        <v>3 and 1boqtap speech to speech 2orısşa someone in my love 4 false maxabbatı set Europe</v>
      </c>
    </row>
    <row r="416" ht="15.75" customHeight="1">
      <c r="A416" s="1">
        <v>428.0</v>
      </c>
      <c r="B416" s="2" t="s">
        <v>470</v>
      </c>
      <c r="C416" s="2" t="s">
        <v>463</v>
      </c>
      <c r="D416" s="2" t="s">
        <v>6</v>
      </c>
      <c r="E416" s="2" t="str">
        <f>IFERROR(__xludf.DUMMYFUNCTION("GOOGLETRANSLATE(B416, ""auto"",""en"")"),"What do u juzge")</f>
        <v>What do u juzge</v>
      </c>
    </row>
    <row r="417" ht="15.75" customHeight="1">
      <c r="A417" s="1">
        <v>429.0</v>
      </c>
      <c r="B417" s="2" t="s">
        <v>101</v>
      </c>
      <c r="C417" s="2" t="s">
        <v>463</v>
      </c>
      <c r="D417" s="2" t="s">
        <v>6</v>
      </c>
      <c r="E417" s="2" t="str">
        <f>IFERROR(__xludf.DUMMYFUNCTION("GOOGLETRANSLATE(B417, ""auto"",""en"")"),"#VALUE!")</f>
        <v>#VALUE!</v>
      </c>
    </row>
    <row r="418" ht="15.75" customHeight="1">
      <c r="A418" s="1">
        <v>430.0</v>
      </c>
      <c r="B418" s="2" t="s">
        <v>471</v>
      </c>
      <c r="C418" s="2" t="s">
        <v>463</v>
      </c>
      <c r="D418" s="2" t="s">
        <v>6</v>
      </c>
      <c r="E418" s="2" t="str">
        <f>IFERROR(__xludf.DUMMYFUNCTION("GOOGLETRANSLATE(B418, ""auto"",""en"")"),"I'm not beautiful, I dream not the best of the best but I respect I am not cool, I usually do not ask anyone for help but god is my social circle consists of people who are confident and responsible for myself, I do not like the proud arrogant pontlivyh p"&amp;"eople about beautiful life I live the life which Allah has given me, I have a simple but difficult to understand I'm not an angel, but the world is not paradise")</f>
        <v>I'm not beautiful, I dream not the best of the best but I respect I am not cool, I usually do not ask anyone for help but god is my social circle consists of people who are confident and responsible for myself, I do not like the proud arrogant pontlivyh people about beautiful life I live the life which Allah has given me, I have a simple but difficult to understand I'm not an angel, but the world is not paradise</v>
      </c>
    </row>
    <row r="419" ht="15.75" customHeight="1">
      <c r="A419" s="1">
        <v>431.0</v>
      </c>
      <c r="B419" s="2" t="s">
        <v>472</v>
      </c>
      <c r="C419" s="2" t="s">
        <v>473</v>
      </c>
      <c r="D419" s="2" t="s">
        <v>6</v>
      </c>
      <c r="E419" s="2" t="str">
        <f>IFERROR(__xludf.DUMMYFUNCTION("GOOGLETRANSLATE(B419, ""auto"",""en"")"),"https tellonym me shladkdyaa09 ")</f>
        <v>https tellonym me shladkdyaa09 </v>
      </c>
    </row>
    <row r="420" ht="15.75" customHeight="1">
      <c r="A420" s="1">
        <v>432.0</v>
      </c>
      <c r="B420" s="2" t="s">
        <v>474</v>
      </c>
      <c r="C420" s="2" t="s">
        <v>473</v>
      </c>
      <c r="D420" s="2" t="s">
        <v>6</v>
      </c>
      <c r="E420" s="2" t="str">
        <f>IFERROR(__xludf.DUMMYFUNCTION("GOOGLETRANSLATE(B420, ""auto"",""en"")"),"mood of the girls 1 when it is angry and leaves go after her show completely")</f>
        <v>mood of the girls 1 when it is angry and leaves go after her show completely</v>
      </c>
    </row>
    <row r="421" ht="15.75" customHeight="1">
      <c r="A421" s="1">
        <v>433.0</v>
      </c>
      <c r="B421" s="2" t="s">
        <v>475</v>
      </c>
      <c r="C421" s="2" t="s">
        <v>476</v>
      </c>
      <c r="D421" s="2" t="s">
        <v>6</v>
      </c>
      <c r="E421" s="2" t="str">
        <f>IFERROR(__xludf.DUMMYFUNCTION("GOOGLETRANSLATE(B421, ""auto"",""en"")")," Write when you get home to let me know you're okay this is the type of people that I want to be surrounded by")</f>
        <v> Write when you get home to let me know you're okay this is the type of people that I want to be surrounded by</v>
      </c>
    </row>
    <row r="422" ht="15.75" customHeight="1">
      <c r="A422" s="1">
        <v>434.0</v>
      </c>
      <c r="B422" s="2" t="s">
        <v>477</v>
      </c>
      <c r="C422" s="2" t="s">
        <v>478</v>
      </c>
      <c r="D422" s="2" t="s">
        <v>6</v>
      </c>
      <c r="E422" s="2" t="str">
        <f>IFERROR(__xludf.DUMMYFUNCTION("GOOGLETRANSLATE(B422, ""auto"",""en"")"),"Know your fans in android app https vk cc 6ymywu or application VKontakte vk com app4236781 925")</f>
        <v>Know your fans in android app https vk cc 6ymywu or application VKontakte vk com app4236781 925</v>
      </c>
    </row>
    <row r="423" ht="15.75" customHeight="1">
      <c r="A423" s="1">
        <v>435.0</v>
      </c>
      <c r="B423" s="2" t="s">
        <v>479</v>
      </c>
      <c r="C423" s="2" t="s">
        <v>478</v>
      </c>
      <c r="D423" s="2" t="s">
        <v>6</v>
      </c>
      <c r="E423" s="2" t="str">
        <f>IFERROR(__xludf.DUMMYFUNCTION("GOOGLETRANSLATE(B423, ""auto"",""en"")"),"hello, please subscribe to my group and I am grateful to https vk com aliexpresssellout")</f>
        <v>hello, please subscribe to my group and I am grateful to https vk com aliexpresssellout</v>
      </c>
    </row>
    <row r="424" ht="15.75" customHeight="1">
      <c r="A424" s="1">
        <v>436.0</v>
      </c>
      <c r="B424" s="2" t="s">
        <v>480</v>
      </c>
      <c r="C424" s="2" t="s">
        <v>478</v>
      </c>
      <c r="D424" s="2" t="s">
        <v>6</v>
      </c>
      <c r="E424" s="2" t="str">
        <f>IFERROR(__xludf.DUMMYFUNCTION("GOOGLETRANSLATE(B424, ""auto"",""en"")"),"hi mahmetova through this app, you can become a star and get yourself thousands of subscribers https vk com app2289330 220,753,918 im14 0u217083665")</f>
        <v>hi mahmetova through this app, you can become a star and get yourself thousands of subscribers https vk com app2289330 220,753,918 im14 0u217083665</v>
      </c>
    </row>
    <row r="425" ht="15.75" customHeight="1">
      <c r="A425" s="1">
        <v>437.0</v>
      </c>
      <c r="B425" s="2" t="s">
        <v>481</v>
      </c>
      <c r="C425" s="2" t="s">
        <v>478</v>
      </c>
      <c r="D425" s="2" t="s">
        <v>6</v>
      </c>
      <c r="E425" s="2" t="str">
        <f>IFERROR(__xludf.DUMMYFUNCTION("GOOGLETRANSLATE(B425, ""auto"",""en"")"),"would not you click on this link https vk com app2289330 220,753,918 im14 1u217083665")</f>
        <v>would not you click on this link https vk com app2289330 220,753,918 im14 1u217083665</v>
      </c>
    </row>
    <row r="426" ht="15.75" customHeight="1">
      <c r="A426" s="1">
        <v>438.0</v>
      </c>
      <c r="B426" s="2" t="s">
        <v>482</v>
      </c>
      <c r="C426" s="2" t="s">
        <v>478</v>
      </c>
      <c r="D426" s="2" t="s">
        <v>6</v>
      </c>
      <c r="E426" s="2" t="str">
        <f>IFERROR(__xludf.DUMMYFUNCTION("GOOGLETRANSLATE(B426, ""auto"",""en"")"),"We are looking for partners to promote")</f>
        <v>We are looking for partners to promote</v>
      </c>
    </row>
    <row r="427" ht="15.75" customHeight="1">
      <c r="A427" s="1">
        <v>439.0</v>
      </c>
      <c r="B427" s="2" t="s">
        <v>483</v>
      </c>
      <c r="C427" s="2" t="s">
        <v>478</v>
      </c>
      <c r="D427" s="2" t="s">
        <v>6</v>
      </c>
      <c r="E427" s="2" t="str">
        <f>IFERROR(__xludf.DUMMYFUNCTION("GOOGLETRANSLATE(B427, ""auto"",""en"")"),"Now you can read other people's comments in Appendix B to http vk com pr0werka")</f>
        <v>Now you can read other people's comments in Appendix B to http vk com pr0werka</v>
      </c>
    </row>
    <row r="428" ht="15.75" customHeight="1">
      <c r="A428" s="1">
        <v>440.0</v>
      </c>
      <c r="B428" s="2" t="s">
        <v>484</v>
      </c>
      <c r="C428" s="2" t="s">
        <v>478</v>
      </c>
      <c r="D428" s="2" t="s">
        <v>6</v>
      </c>
      <c r="E428" s="2" t="str">
        <f>IFERROR(__xludf.DUMMYFUNCTION("GOOGLETRANSLATE(B428, ""auto"",""en"")"),"hello do you see new fan here https vk com app2289330 220,753,918 im28 6u217083665")</f>
        <v>hello do you see new fan here https vk com app2289330 220,753,918 im28 6u217083665</v>
      </c>
    </row>
    <row r="429" ht="15.75" customHeight="1">
      <c r="A429" s="1">
        <v>441.0</v>
      </c>
      <c r="B429" s="2" t="s">
        <v>484</v>
      </c>
      <c r="C429" s="2" t="s">
        <v>478</v>
      </c>
      <c r="D429" s="2" t="s">
        <v>6</v>
      </c>
      <c r="E429" s="2" t="str">
        <f>IFERROR(__xludf.DUMMYFUNCTION("GOOGLETRANSLATE(B429, ""auto"",""en"")"),"hello do you see new fan here https vk com app2289330 220,753,918 im28 6u217083665")</f>
        <v>hello do you see new fan here https vk com app2289330 220,753,918 im28 6u217083665</v>
      </c>
    </row>
    <row r="430" ht="15.75" customHeight="1">
      <c r="A430" s="1">
        <v>442.0</v>
      </c>
      <c r="B430" s="2" t="s">
        <v>485</v>
      </c>
      <c r="C430" s="2" t="s">
        <v>478</v>
      </c>
      <c r="D430" s="2" t="s">
        <v>6</v>
      </c>
      <c r="E430" s="2" t="str">
        <f>IFERROR(__xludf.DUMMYFUNCTION("GOOGLETRANSLATE(B430, ""auto"",""en"")"),"think")</f>
        <v>think</v>
      </c>
    </row>
    <row r="431" ht="15.75" customHeight="1">
      <c r="A431" s="1">
        <v>443.0</v>
      </c>
      <c r="B431" s="2" t="s">
        <v>486</v>
      </c>
      <c r="C431" s="2" t="s">
        <v>478</v>
      </c>
      <c r="D431" s="2" t="s">
        <v>6</v>
      </c>
      <c r="E431" s="2" t="str">
        <f>IFERROR(__xludf.DUMMYFUNCTION("GOOGLETRANSLATE(B431, ""auto"",""en"")"),"you know what the butterfly effect is a theory according to which a small change can cause changes in the chain leading to global events according to this theory, every action and every decision that you will one day take can change your life forever, you"&amp;" just think of the fact that once you're out of the house just to 10 minutes later than usual could save your life show fully just think one day you walked down the street one cloudy evening buried in a smartphone screen reading another scandalous article"&amp;" is not clear whom and at this time pass you by He was a man who could be the love of your life because sometimes only one eye looking into the eyes of that forever drown you just think one day you did not dare to say that I love you to the person and ins"&amp;"tead are now reading this text you could bask in his arms, sometimes to your life is turned the other way simply stumble at the wrong time and the wrong place to lose a mobile phone does not catch the bus to break anyone's heart talk away on the road with"&amp;" a neighbor or solve wasps atsya home today think somewhere there is the ability to break the machine to the two of you were able to love each other there who might chose not to talk about their feelings a person with whom you are together and if that per"&amp;"son decided to just think")</f>
        <v>you know what the butterfly effect is a theory according to which a small change can cause changes in the chain leading to global events according to this theory, every action and every decision that you will one day take can change your life forever, you just think of the fact that once you're out of the house just to 10 minutes later than usual could save your life show fully just think one day you walked down the street one cloudy evening buried in a smartphone screen reading another scandalous article is not clear whom and at this time pass you by He was a man who could be the love of your life because sometimes only one eye looking into the eyes of that forever drown you just think one day you did not dare to say that I love you to the person and instead are now reading this text you could bask in his arms, sometimes to your life is turned the other way simply stumble at the wrong time and the wrong place to lose a mobile phone does not catch the bus to break anyone's heart talk away on the road with a neighbor or solve wasps atsya home today think somewhere there is the ability to break the machine to the two of you were able to love each other there who might chose not to talk about their feelings a person with whom you are together and if that person decided to just think</v>
      </c>
    </row>
    <row r="432" ht="15.75" customHeight="1">
      <c r="A432" s="1">
        <v>444.0</v>
      </c>
      <c r="B432" s="2" t="s">
        <v>487</v>
      </c>
      <c r="C432" s="2" t="s">
        <v>478</v>
      </c>
      <c r="D432" s="2" t="s">
        <v>6</v>
      </c>
      <c r="E432" s="2" t="str">
        <f>IFERROR(__xludf.DUMMYFUNCTION("GOOGLETRANSLATE(B432, ""auto"",""en"")")," eloquence of men do not be surprised but who fulfills his promise and is constrained by human discussion and conviction behind him, this is the man Umar رضي الله عنه")</f>
        <v> eloquence of men do not be surprised but who fulfills his promise and is constrained by human discussion and conviction behind him, this is the man Umar رضي الله عنه</v>
      </c>
    </row>
    <row r="433" ht="15.75" customHeight="1">
      <c r="A433" s="1">
        <v>445.0</v>
      </c>
      <c r="B433" s="2" t="s">
        <v>488</v>
      </c>
      <c r="C433" s="2" t="s">
        <v>478</v>
      </c>
      <c r="D433" s="2" t="s">
        <v>6</v>
      </c>
      <c r="E433" s="2" t="str">
        <f>IFERROR(__xludf.DUMMYFUNCTION("GOOGLETRANSLATE(B433, ""auto"",""en"")"),"Hi Lily is now half 3 in the morning, I sit on the windowsill and smoke a last cigarette out of the pack know exactly unbearable miss you remember about how you ran around the apartment in my T-shirt about how dragging you into the shower while you cried "&amp;"and beat me on the back and after bedding covering several blankets, I thought it was so stupid and crazy that you obsessed with me and now I'm empty no I'm never alone every night my bed shared girls in different sizes and nationality but it is all so me"&amp;"aningless without you no one will break the dishes jealous of the former will not be kissed to death while the person does not change color, I wildly miss hearing but I will not allow again to destroy your life will appear in it I have too long plagued yo"&amp;"u hurt by his behavior and now I'm ready to release for you Lily let you deserve more this big would be the same stinker on black doroguschy foreign car that sent you flowers in the beginning of autumn, I hope he does not hurt you and I, in turn, I will t"&amp;"ry not to think about what he will embrace you every fucking day")</f>
        <v>Hi Lily is now half 3 in the morning, I sit on the windowsill and smoke a last cigarette out of the pack know exactly unbearable miss you remember about how you ran around the apartment in my T-shirt about how dragging you into the shower while you cried and beat me on the back and after bedding covering several blankets, I thought it was so stupid and crazy that you obsessed with me and now I'm empty no I'm never alone every night my bed shared girls in different sizes and nationality but it is all so meaningless without you no one will break the dishes jealous of the former will not be kissed to death while the person does not change color, I wildly miss hearing but I will not allow again to destroy your life will appear in it I have too long plagued you hurt by his behavior and now I'm ready to release for you Lily let you deserve more this big would be the same stinker on black doroguschy foreign car that sent you flowers in the beginning of autumn, I hope he does not hurt you and I, in turn, I will try not to think about what he will embrace you every fucking day</v>
      </c>
    </row>
    <row r="434" ht="15.75" customHeight="1">
      <c r="A434" s="1">
        <v>446.0</v>
      </c>
      <c r="B434" s="2" t="s">
        <v>489</v>
      </c>
      <c r="C434" s="2" t="s">
        <v>478</v>
      </c>
      <c r="D434" s="2" t="s">
        <v>6</v>
      </c>
      <c r="E434" s="2" t="str">
        <f>IFERROR(__xludf.DUMMYFUNCTION("GOOGLETRANSLATE(B434, ""auto"",""en"")"),"as the huskies yourself puts even though they are at the forefront, or screams that offended sulking walks but eat do suit throws menacing eat go and you're funny to colic its not like for example sitting with her on the couch, this goat legs folded her p"&amp;"hone taken away at me sitting on her look evil is sitting looking at her and she was so beautiful but to think your eyes never cried and tummy does not hurt like a man all things and melting snow from her touches and kisses in my head I'll always be there"&amp;", and if suddenly one day I hurt you dear, I'll put my g catching you on the doorstep")</f>
        <v>as the huskies yourself puts even though they are at the forefront, or screams that offended sulking walks but eat do suit throws menacing eat go and you're funny to colic its not like for example sitting with her on the couch, this goat legs folded her phone taken away at me sitting on her look evil is sitting looking at her and she was so beautiful but to think your eyes never cried and tummy does not hurt like a man all things and melting snow from her touches and kisses in my head I'll always be there, and if suddenly one day I hurt you dear, I'll put my g catching you on the doorstep</v>
      </c>
    </row>
    <row r="435" ht="15.75" customHeight="1">
      <c r="A435" s="1">
        <v>447.0</v>
      </c>
      <c r="B435" s="2" t="s">
        <v>490</v>
      </c>
      <c r="C435" s="2" t="s">
        <v>478</v>
      </c>
      <c r="D435" s="2" t="s">
        <v>6</v>
      </c>
      <c r="E435" s="2" t="str">
        <f>IFERROR(__xludf.DUMMYFUNCTION("GOOGLETRANSLATE(B435, ""auto"",""en"")")," why so beautiful and one this disgusting polukompliment each time knock me out in the first place where you see the connection between beauty and the presence of the men and secondly not mogu understand if I'm not in a relationship means must be what tha"&amp;"t guys are all flawed, alas much in me worse I'm alone because there is no purpose not to be a show like that completely imagine I have no urgent need to have a relationship and especially the need to get married and it's not what I'm out there fanatical "&amp;"feminist quite the opposite, I too naive as it happens, I believe in love and friendly relationship, and as long as this belief is in me alive for less I do not soglasna you can spend hours reading me a lecture on male polygamous creatures can convince th"&amp;"at I'm old fashioned stupid and live children's imagination but I rather prefer solitude than that nonsense in a candy wrapper that you so diligently trying to shove me I will never understand women feel the need is not in the man and in the presence of a"&amp;" man or desperately seeking to get married as soon as possible because of age I reached so what the hell mozhet be the age you that scoff may be something I do not understand in this life, but in my opinion the need for intimacy in the intima in marriage "&amp;"and even more so in children is something that a normal woman can experience only with a specific person rather than because it suddenly instincts woke up and the time has come, and she ran to look for a male but poskorey and then suddenly it turned out t"&amp;"hat this is not exactly what she had dreamed away tears snot and divorces no really thank leave it all myself and I have a different goal because I want to love and be yubimoy like this no more and no less than I want to be close to a loved one is not bec"&amp;"ause we need and so that he is dear to me and that he wanted from me was in the first place I have not what I can offer I want to bring their relationship is not to wedding and before his death, to be faithful to a woman and a worthy wife, the child is no"&amp;"t easy to have and give to the beloved, and be a good mother want stroit their destiny without looking around and living in the mind and feelings of society can impose anything but we decide that this do, and I am convinced dena that someone else thinks t"&amp;"he same way I do not know how many times I have yet to get burned before I met my happiness but if not met will stay honest with yourself is not wasted on unnecessary")</f>
        <v> why so beautiful and one this disgusting polukompliment each time knock me out in the first place where you see the connection between beauty and the presence of the men and secondly not mogu understand if I'm not in a relationship means must be what that guys are all flawed, alas much in me worse I'm alone because there is no purpose not to be a show like that completely imagine I have no urgent need to have a relationship and especially the need to get married and it's not what I'm out there fanatical feminist quite the opposite, I too naive as it happens, I believe in love and friendly relationship, and as long as this belief is in me alive for less I do not soglasna you can spend hours reading me a lecture on male polygamous creatures can convince that I'm old fashioned stupid and live children's imagination but I rather prefer solitude than that nonsense in a candy wrapper that you so diligently trying to shove me I will never understand women feel the need is not in the man and in the presence of a man or desperately seeking to get married as soon as possible because of age I reached so what the hell mozhet be the age you that scoff may be something I do not understand in this life, but in my opinion the need for intimacy in the intima in marriage and even more so in children is something that a normal woman can experience only with a specific person rather than because it suddenly instincts woke up and the time has come, and she ran to look for a male but poskorey and then suddenly it turned out that this is not exactly what she had dreamed away tears snot and divorces no really thank leave it all myself and I have a different goal because I want to love and be yubimoy like this no more and no less than I want to be close to a loved one is not because we need and so that he is dear to me and that he wanted from me was in the first place I have not what I can offer I want to bring their relationship is not to wedding and before his death, to be faithful to a woman and a worthy wife, the child is not easy to have and give to the beloved, and be a good mother want stroit their destiny without looking around and living in the mind and feelings of society can impose anything but we decide that this do, and I am convinced dena that someone else thinks the same way I do not know how many times I have yet to get burned before I met my happiness but if not met will stay honest with yourself is not wasted on unnecessary</v>
      </c>
    </row>
    <row r="436" ht="15.75" customHeight="1">
      <c r="A436" s="1">
        <v>448.0</v>
      </c>
      <c r="B436" s="2" t="s">
        <v>491</v>
      </c>
      <c r="C436" s="2" t="s">
        <v>478</v>
      </c>
      <c r="D436" s="2" t="s">
        <v>6</v>
      </c>
      <c r="E436" s="2" t="str">
        <f>IFERROR(__xludf.DUMMYFUNCTION("GOOGLETRANSLATE(B436, ""auto"",""en"")"),"it is time to close this book and start a new one until 2016 hello 2017")</f>
        <v>it is time to close this book and start a new one until 2016 hello 2017</v>
      </c>
    </row>
    <row r="437" ht="15.75" customHeight="1">
      <c r="A437" s="1">
        <v>449.0</v>
      </c>
      <c r="B437" s="2" t="s">
        <v>492</v>
      </c>
      <c r="C437" s="2" t="s">
        <v>478</v>
      </c>
      <c r="D437" s="2" t="s">
        <v>6</v>
      </c>
      <c r="E437" s="2" t="str">
        <f>IFERROR(__xludf.DUMMYFUNCTION("GOOGLETRANSLATE(B437, ""auto"",""en"")"),"if in front of you a great goal and the possibility of your limited still act because only through action can increase your possibilities of Sri Aurobindo")</f>
        <v>if in front of you a great goal and the possibility of your limited still act because only through action can increase your possibilities of Sri Aurobindo</v>
      </c>
    </row>
    <row r="438" ht="15.75" customHeight="1">
      <c r="A438" s="1">
        <v>450.0</v>
      </c>
      <c r="B438" s="2" t="s">
        <v>493</v>
      </c>
      <c r="C438" s="2" t="s">
        <v>478</v>
      </c>
      <c r="D438" s="2" t="s">
        <v>6</v>
      </c>
      <c r="E438" s="2" t="str">
        <f>IFERROR(__xludf.DUMMYFUNCTION("GOOGLETRANSLATE(B438, ""auto"",""en"")"),"on one of the American Board some girl asked me beautiful cheerful clever girl I want to marry a guy who earns in a year is not less than 500 thousand dollars one of the young financiers are not too lazy to answer her essentially show completely, I read y"&amp;"our post with great interest and this is how I can see that your proposal from the point of view of a guy like me definitely a bad deal, and that's why in a nutshell what you offer her beauty in exchange for my money well but because your beauty will fade"&amp;" and my capital nly grow naturally likely to increase my capital could be put into question but you're something beautiful just do not become so in the language of economics you are a depreciating asset and I am earning assets but you are not just your va"&amp;"lue depreciating asset faster falls and soon after 10 years you no and do not look to buy you what you ask for bad business so I'd rather you rent if my words seem cruel to you to think about that, if my money disappear so did you so that when your equity"&amp;" to rasota fade I will need to get rid of this asset is very simple so that the transaction which is for me the meaning of this is not a wedding date but I hope I helped you and even if you're ready to discuss rental options let me know")</f>
        <v>on one of the American Board some girl asked me beautiful cheerful clever girl I want to marry a guy who earns in a year is not less than 500 thousand dollars one of the young financiers are not too lazy to answer her essentially show completely, I read your post with great interest and this is how I can see that your proposal from the point of view of a guy like me definitely a bad deal, and that's why in a nutshell what you offer her beauty in exchange for my money well but because your beauty will fade and my capital nly grow naturally likely to increase my capital could be put into question but you're something beautiful just do not become so in the language of economics you are a depreciating asset and I am earning assets but you are not just your value depreciating asset faster falls and soon after 10 years you no and do not look to buy you what you ask for bad business so I'd rather you rent if my words seem cruel to you to think about that, if my money disappear so did you so that when your equity to rasota fade I will need to get rid of this asset is very simple so that the transaction which is for me the meaning of this is not a wedding date but I hope I helped you and even if you're ready to discuss rental options let me know</v>
      </c>
    </row>
    <row r="439" ht="15.75" customHeight="1">
      <c r="A439" s="1">
        <v>452.0</v>
      </c>
      <c r="B439" s="2" t="s">
        <v>494</v>
      </c>
      <c r="C439" s="2" t="s">
        <v>478</v>
      </c>
      <c r="D439" s="2" t="s">
        <v>6</v>
      </c>
      <c r="E439" s="2" t="str">
        <f>IFERROR(__xludf.DUMMYFUNCTION("GOOGLETRANSLATE(B439, ""auto"",""en"")"),"undoubtedly the coolest zodiac sign Scorpio is one word and only cool")</f>
        <v>undoubtedly the coolest zodiac sign Scorpio is one word and only cool</v>
      </c>
    </row>
    <row r="440" ht="15.75" customHeight="1">
      <c r="A440" s="1">
        <v>453.0</v>
      </c>
      <c r="B440" s="2" t="s">
        <v>495</v>
      </c>
      <c r="C440" s="2" t="s">
        <v>496</v>
      </c>
      <c r="D440" s="2" t="s">
        <v>6</v>
      </c>
      <c r="E440" s="2" t="str">
        <f>IFERROR(__xludf.DUMMYFUNCTION("GOOGLETRANSLATE(B440, ""auto"",""en"")"),"no matter you are an athlete or a drug addict or a vagrant huckster important thing is not the devil does not suffer important not to throw")</f>
        <v>no matter you are an athlete or a drug addict or a vagrant huckster important thing is not the devil does not suffer important not to throw</v>
      </c>
    </row>
    <row r="441" ht="15.75" customHeight="1">
      <c r="A441" s="1">
        <v>454.0</v>
      </c>
      <c r="B441" s="2" t="s">
        <v>497</v>
      </c>
      <c r="C441" s="2" t="s">
        <v>498</v>
      </c>
      <c r="D441" s="2" t="s">
        <v>6</v>
      </c>
      <c r="E441" s="2" t="str">
        <f>IFERROR(__xludf.DUMMYFUNCTION("GOOGLETRANSLATE(B441, ""auto"",""en"")")," 11 10 2019 https www youtube com channel uc2mxn7okcdhkwderi6gy ")</f>
        <v> 11 10 2019 https www youtube com channel uc2mxn7okcdhkwderi6gy </v>
      </c>
    </row>
    <row r="442" ht="15.75" customHeight="1">
      <c r="A442" s="1">
        <v>457.0</v>
      </c>
      <c r="B442" s="2" t="s">
        <v>499</v>
      </c>
      <c r="C442" s="2" t="s">
        <v>500</v>
      </c>
      <c r="D442" s="2" t="s">
        <v>6</v>
      </c>
      <c r="E442" s="2" t="str">
        <f>IFERROR(__xludf.DUMMYFUNCTION("GOOGLETRANSLATE(B442, ""auto"",""en"")"),"God grant to every sick child one day woke up healthy")</f>
        <v>God grant to every sick child one day woke up healthy</v>
      </c>
    </row>
    <row r="443" ht="15.75" customHeight="1">
      <c r="A443" s="1">
        <v>459.0</v>
      </c>
      <c r="B443" s="2" t="s">
        <v>501</v>
      </c>
      <c r="C443" s="2" t="s">
        <v>500</v>
      </c>
      <c r="D443" s="2" t="s">
        <v>6</v>
      </c>
      <c r="E443" s="2" t="str">
        <f>IFERROR(__xludf.DUMMYFUNCTION("GOOGLETRANSLATE(B443, ""auto"",""en"")"),"refers to a person as well as it is to you make you feel the same as you")</f>
        <v>refers to a person as well as it is to you make you feel the same as you</v>
      </c>
    </row>
    <row r="444" ht="15.75" customHeight="1">
      <c r="A444" s="1">
        <v>460.0</v>
      </c>
      <c r="B444" s="2" t="s">
        <v>502</v>
      </c>
      <c r="C444" s="2" t="s">
        <v>503</v>
      </c>
      <c r="D444" s="2" t="s">
        <v>6</v>
      </c>
      <c r="E444" s="2" t="str">
        <f>IFERROR(__xludf.DUMMYFUNCTION("GOOGLETRANSLATE(B444, ""auto"",""en"")"),"love you vk com id0 315 966 ​​114")</f>
        <v>love you vk com id0 315 966 ​​114</v>
      </c>
    </row>
    <row r="445" ht="15.75" customHeight="1">
      <c r="A445" s="1">
        <v>461.0</v>
      </c>
      <c r="B445" s="2" t="s">
        <v>504</v>
      </c>
      <c r="C445" s="2" t="s">
        <v>503</v>
      </c>
      <c r="D445" s="2" t="s">
        <v>6</v>
      </c>
      <c r="E445" s="2" t="str">
        <f>IFERROR(__xludf.DUMMYFUNCTION("GOOGLETRANSLATE(B445, ""auto"",""en"")"),"Be careful not currently on VKontakte almost all accounts the loose sheets more vulnerable to attack by hackers willing to have your name and profile photo VC is used to open a new account and then contact your sırtıñızdan your friends are trying to persu"&amp;"ade them to take their friendship again out of your account, or you deceived know your friends could take the friendship offered repeatedly by mistake at this moment any thought on your behalf pirates the intention to field operations will be carried out "&amp;"so corrupt people in your social network connection and may even pose a personal risk, so all my friends to my network VKontakte no report that there are no plans to open a new page in the account if I ask INABILITY accept myself repeatedly described as f"&amp;"riendly visiting this message Thank you distribute your friends to make a repost")</f>
        <v>Be careful not currently on VKontakte almost all accounts the loose sheets more vulnerable to attack by hackers willing to have your name and profile photo VC is used to open a new account and then contact your sırtıñızdan your friends are trying to persuade them to take their friendship again out of your account, or you deceived know your friends could take the friendship offered repeatedly by mistake at this moment any thought on your behalf pirates the intention to field operations will be carried out so corrupt people in your social network connection and may even pose a personal risk, so all my friends to my network VKontakte no report that there are no plans to open a new page in the account if I ask INABILITY accept myself repeatedly described as friendly visiting this message Thank you distribute your friends to make a repost</v>
      </c>
    </row>
    <row r="446" ht="15.75" customHeight="1">
      <c r="A446" s="1">
        <v>462.0</v>
      </c>
      <c r="B446" s="2" t="s">
        <v>505</v>
      </c>
      <c r="C446" s="2" t="s">
        <v>506</v>
      </c>
      <c r="D446" s="2" t="s">
        <v>6</v>
      </c>
      <c r="E446" s="2" t="str">
        <f>IFERROR(__xludf.DUMMYFUNCTION("GOOGLETRANSLATE(B446, ""auto"",""en"")"),"When you're different on the outside but inside are identical")</f>
        <v>When you're different on the outside but inside are identical</v>
      </c>
    </row>
    <row r="447" ht="15.75" customHeight="1">
      <c r="A447" s="1">
        <v>463.0</v>
      </c>
      <c r="B447" s="2" t="s">
        <v>507</v>
      </c>
      <c r="C447" s="2" t="s">
        <v>506</v>
      </c>
      <c r="D447" s="2" t="s">
        <v>6</v>
      </c>
      <c r="E447" s="2" t="str">
        <f>IFERROR(__xludf.DUMMYFUNCTION("GOOGLETRANSLATE(B447, ""auto"",""en"")"),"there were people who spoke the words very expensive but in time all of these words have been forgotten by them but not me")</f>
        <v>there were people who spoke the words very expensive but in time all of these words have been forgotten by them but not me</v>
      </c>
    </row>
    <row r="448" ht="15.75" customHeight="1">
      <c r="A448" s="1">
        <v>464.0</v>
      </c>
      <c r="B448" s="2" t="s">
        <v>508</v>
      </c>
      <c r="C448" s="2" t="s">
        <v>506</v>
      </c>
      <c r="D448" s="2" t="s">
        <v>6</v>
      </c>
      <c r="E448" s="2" t="str">
        <f>IFERROR(__xludf.DUMMYFUNCTION("GOOGLETRANSLATE(B448, ""auto"",""en"")"),"That came to an end 2018hochu to say thanks to all those who were there and those who just watched my life in instagrammenadeyus your year was gorgeous and will be even better, I can not describe in words how this year has changed my life who I was before"&amp;" and who I am now all only because of you I will not write much, just be happy")</f>
        <v>That came to an end 2018hochu to say thanks to all those who were there and those who just watched my life in instagrammenadeyus your year was gorgeous and will be even better, I can not describe in words how this year has changed my life who I was before and who I am now all only because of you I will not write much, just be happy</v>
      </c>
    </row>
    <row r="449" ht="15.75" customHeight="1">
      <c r="A449" s="1">
        <v>466.0</v>
      </c>
      <c r="B449" s="2" t="s">
        <v>509</v>
      </c>
      <c r="C449" s="2" t="s">
        <v>273</v>
      </c>
      <c r="D449" s="2" t="s">
        <v>6</v>
      </c>
      <c r="E449" s="2" t="str">
        <f>IFERROR(__xludf.DUMMYFUNCTION("GOOGLETRANSLATE(B449, ""auto"",""en"")"),"beautiful smile sad soul")</f>
        <v>beautiful smile sad soul</v>
      </c>
    </row>
    <row r="450" ht="15.75" customHeight="1">
      <c r="A450" s="1">
        <v>468.0</v>
      </c>
      <c r="B450" s="2" t="s">
        <v>510</v>
      </c>
      <c r="C450" s="2" t="s">
        <v>511</v>
      </c>
      <c r="D450" s="2" t="s">
        <v>6</v>
      </c>
      <c r="E450" s="2" t="str">
        <f>IFERROR(__xludf.DUMMYFUNCTION("GOOGLETRANSLATE(B450, ""auto"",""en"")"),"kylie jenner for violet grey 2017")</f>
        <v>kylie jenner for violet grey 2017</v>
      </c>
    </row>
    <row r="451" ht="15.75" customHeight="1">
      <c r="A451" s="1">
        <v>469.0</v>
      </c>
      <c r="B451" s="2" t="s">
        <v>512</v>
      </c>
      <c r="C451" s="2" t="s">
        <v>511</v>
      </c>
      <c r="D451" s="2" t="s">
        <v>6</v>
      </c>
      <c r="E451" s="2" t="str">
        <f>IFERROR(__xludf.DUMMYFUNCTION("GOOGLETRANSLATE(B451, ""auto"",""en"")"),"Kojima's genius")</f>
        <v>Kojima's genius</v>
      </c>
    </row>
    <row r="452" ht="15.75" customHeight="1">
      <c r="A452" s="1">
        <v>470.0</v>
      </c>
      <c r="B452" s="2" t="s">
        <v>513</v>
      </c>
      <c r="C452" s="2" t="s">
        <v>514</v>
      </c>
      <c r="D452" s="2" t="s">
        <v>6</v>
      </c>
      <c r="E452" s="2" t="str">
        <f>IFERROR(__xludf.DUMMYFUNCTION("GOOGLETRANSLATE(B452, ""auto"",""en"")"),"do not forget the saying when two quarrel somewhere definitely glad someone the third and take care of each other November 13")</f>
        <v>do not forget the saying when two quarrel somewhere definitely glad someone the third and take care of each other November 13</v>
      </c>
    </row>
    <row r="453" ht="15.75" customHeight="1">
      <c r="A453" s="1">
        <v>471.0</v>
      </c>
      <c r="B453" s="2" t="s">
        <v>515</v>
      </c>
      <c r="C453" s="2" t="s">
        <v>516</v>
      </c>
      <c r="D453" s="2" t="s">
        <v>6</v>
      </c>
      <c r="E453" s="2" t="str">
        <f>IFERROR(__xludf.DUMMYFUNCTION("GOOGLETRANSLATE(B453, ""auto"",""en"")")," There is a collection in Kompashki illicit conditions for entry you must live in the city of Almaty, you should be between 15 and 19 years to be active both in conversation and at meetings not to insult other participants of conversation not to leave the"&amp;" conversation no way back if you want our Kompashki in comments leave")</f>
        <v> There is a collection in Kompashki illicit conditions for entry you must live in the city of Almaty, you should be between 15 and 19 years to be active both in conversation and at meetings not to insult other participants of conversation not to leave the conversation no way back if you want our Kompashki in comments leave</v>
      </c>
    </row>
    <row r="454" ht="15.75" customHeight="1">
      <c r="A454" s="1">
        <v>472.0</v>
      </c>
      <c r="B454" s="2" t="s">
        <v>101</v>
      </c>
      <c r="C454" s="2" t="s">
        <v>516</v>
      </c>
      <c r="D454" s="2" t="s">
        <v>6</v>
      </c>
      <c r="E454" s="2" t="str">
        <f>IFERROR(__xludf.DUMMYFUNCTION("GOOGLETRANSLATE(B454, ""auto"",""en"")"),"#VALUE!")</f>
        <v>#VALUE!</v>
      </c>
    </row>
    <row r="455" ht="15.75" customHeight="1">
      <c r="A455" s="1">
        <v>473.0</v>
      </c>
      <c r="B455" s="2" t="s">
        <v>517</v>
      </c>
      <c r="C455" s="2" t="s">
        <v>516</v>
      </c>
      <c r="D455" s="2" t="s">
        <v>6</v>
      </c>
      <c r="E455" s="2" t="str">
        <f>IFERROR(__xludf.DUMMYFUNCTION("GOOGLETRANSLATE(B455, ""auto"",""en"")"),"qiyaldai m")</f>
        <v>qiyaldai m</v>
      </c>
    </row>
    <row r="456" ht="15.75" customHeight="1">
      <c r="A456" s="1">
        <v>474.0</v>
      </c>
      <c r="B456" s="2" t="s">
        <v>518</v>
      </c>
      <c r="C456" s="2" t="s">
        <v>516</v>
      </c>
      <c r="D456" s="2" t="s">
        <v>6</v>
      </c>
      <c r="E456" s="2" t="str">
        <f>IFERROR(__xludf.DUMMYFUNCTION("GOOGLETRANSLATE(B456, ""auto"",""en"")"),"urges bqekhyy")</f>
        <v>urges bqekhyy</v>
      </c>
    </row>
    <row r="457" ht="15.75" customHeight="1">
      <c r="A457" s="1">
        <v>475.0</v>
      </c>
      <c r="B457" s="2" t="s">
        <v>519</v>
      </c>
      <c r="C457" s="2" t="s">
        <v>516</v>
      </c>
      <c r="D457" s="2" t="s">
        <v>6</v>
      </c>
      <c r="E457" s="2" t="str">
        <f>IFERROR(__xludf.DUMMYFUNCTION("GOOGLETRANSLATE(B457, ""auto"",""en"")"),"in the first 789 spots will disappear")</f>
        <v>in the first 789 spots will disappear</v>
      </c>
    </row>
    <row r="458" ht="15.75" customHeight="1">
      <c r="A458" s="1">
        <v>476.0</v>
      </c>
      <c r="B458" s="2" t="s">
        <v>520</v>
      </c>
      <c r="C458" s="2" t="s">
        <v>516</v>
      </c>
      <c r="D458" s="2" t="s">
        <v>6</v>
      </c>
      <c r="E458" s="2" t="str">
        <f>IFERROR(__xludf.DUMMYFUNCTION("GOOGLETRANSLATE(B458, ""auto"",""en"")"),"if i hate myself what do others think of me ")</f>
        <v>if i hate myself what do others think of me </v>
      </c>
    </row>
    <row r="459" ht="15.75" customHeight="1">
      <c r="A459" s="1">
        <v>477.0</v>
      </c>
      <c r="B459" s="2" t="s">
        <v>521</v>
      </c>
      <c r="C459" s="2" t="s">
        <v>516</v>
      </c>
      <c r="D459" s="2" t="s">
        <v>6</v>
      </c>
      <c r="E459" s="2" t="str">
        <f>IFERROR(__xludf.DUMMYFUNCTION("GOOGLETRANSLATE(B459, ""auto"",""en"")"),"ㅤ you hate me ㅤ ㅤ nothing wrong, I also hate myself")</f>
        <v>ㅤ you hate me ㅤ ㅤ nothing wrong, I also hate myself</v>
      </c>
    </row>
    <row r="460" ht="15.75" customHeight="1">
      <c r="A460" s="1">
        <v>478.0</v>
      </c>
      <c r="B460" s="2" t="s">
        <v>522</v>
      </c>
      <c r="C460" s="2" t="s">
        <v>516</v>
      </c>
      <c r="D460" s="2" t="s">
        <v>6</v>
      </c>
      <c r="E460" s="2" t="str">
        <f>IFERROR(__xludf.DUMMYFUNCTION("GOOGLETRANSLATE(B460, ""auto"",""en"")"),"how quickly it disappears all that bright")</f>
        <v>how quickly it disappears all that bright</v>
      </c>
    </row>
    <row r="461" ht="15.75" customHeight="1">
      <c r="A461" s="1">
        <v>479.0</v>
      </c>
      <c r="B461" s="2" t="s">
        <v>523</v>
      </c>
      <c r="C461" s="2" t="s">
        <v>524</v>
      </c>
      <c r="D461" s="2" t="s">
        <v>6</v>
      </c>
      <c r="E461" s="2" t="str">
        <f>IFERROR(__xludf.DUMMYFUNCTION("GOOGLETRANSLATE(B461, ""auto"",""en"")")," what are you crying for no bitch depict vodobad")</f>
        <v> what are you crying for no bitch depict vodobad</v>
      </c>
    </row>
    <row r="462" ht="15.75" customHeight="1">
      <c r="A462" s="1">
        <v>480.0</v>
      </c>
      <c r="B462" s="2" t="s">
        <v>525</v>
      </c>
      <c r="C462" s="2" t="s">
        <v>524</v>
      </c>
      <c r="D462" s="2" t="s">
        <v>6</v>
      </c>
      <c r="E462" s="2" t="str">
        <f>IFERROR(__xludf.DUMMYFUNCTION("GOOGLETRANSLATE(B462, ""auto"",""en"")"),"I kind of like a drug like no pleasant")</f>
        <v>I kind of like a drug like no pleasant</v>
      </c>
    </row>
    <row r="463" ht="15.75" customHeight="1">
      <c r="A463" s="1">
        <v>481.0</v>
      </c>
      <c r="B463" s="2" t="s">
        <v>526</v>
      </c>
      <c r="C463" s="2" t="s">
        <v>524</v>
      </c>
      <c r="D463" s="2" t="s">
        <v>6</v>
      </c>
      <c r="E463" s="2" t="str">
        <f>IFERROR(__xludf.DUMMYFUNCTION("GOOGLETRANSLATE(B463, ""auto"",""en"")")," chornee than black heart")</f>
        <v> chornee than black heart</v>
      </c>
    </row>
    <row r="464" ht="15.75" customHeight="1">
      <c r="A464" s="1">
        <v>482.0</v>
      </c>
      <c r="B464" s="2" t="s">
        <v>527</v>
      </c>
      <c r="C464" s="2" t="s">
        <v>524</v>
      </c>
      <c r="D464" s="2" t="s">
        <v>6</v>
      </c>
      <c r="E464" s="2" t="str">
        <f>IFERROR(__xludf.DUMMYFUNCTION("GOOGLETRANSLATE(B464, ""auto"",""en"")"),"I do not have so many middle fingers to express all my feelings for you")</f>
        <v>I do not have so many middle fingers to express all my feelings for you</v>
      </c>
    </row>
    <row r="465" ht="15.75" customHeight="1">
      <c r="A465" s="1">
        <v>483.0</v>
      </c>
      <c r="B465" s="2" t="s">
        <v>528</v>
      </c>
      <c r="C465" s="2" t="s">
        <v>524</v>
      </c>
      <c r="D465" s="2" t="s">
        <v>6</v>
      </c>
      <c r="E465" s="2" t="str">
        <f>IFERROR(__xludf.DUMMYFUNCTION("GOOGLETRANSLATE(B465, ""auto"",""en"")")," I think some who like")</f>
        <v> I think some who like</v>
      </c>
    </row>
    <row r="466" ht="15.75" customHeight="1">
      <c r="A466" s="1">
        <v>484.0</v>
      </c>
      <c r="B466" s="2" t="s">
        <v>529</v>
      </c>
      <c r="C466" s="2" t="s">
        <v>524</v>
      </c>
      <c r="D466" s="2" t="s">
        <v>6</v>
      </c>
      <c r="E466" s="2" t="str">
        <f>IFERROR(__xludf.DUMMYFUNCTION("GOOGLETRANSLATE(B466, ""auto"",""en"")")," I even think your unhappy love")</f>
        <v> I even think your unhappy love</v>
      </c>
    </row>
    <row r="467" ht="15.75" customHeight="1">
      <c r="A467" s="1">
        <v>485.0</v>
      </c>
      <c r="B467" s="2" t="s">
        <v>530</v>
      </c>
      <c r="C467" s="2" t="s">
        <v>524</v>
      </c>
      <c r="D467" s="2" t="s">
        <v>6</v>
      </c>
      <c r="E467" s="2" t="str">
        <f>IFERROR(__xludf.DUMMYFUNCTION("GOOGLETRANSLATE(B467, ""auto"",""en"")")," love me")</f>
        <v> love me</v>
      </c>
    </row>
    <row r="468" ht="15.75" customHeight="1">
      <c r="A468" s="1">
        <v>486.0</v>
      </c>
      <c r="B468" s="2" t="s">
        <v>531</v>
      </c>
      <c r="C468" s="2" t="s">
        <v>524</v>
      </c>
      <c r="D468" s="2" t="s">
        <v>6</v>
      </c>
      <c r="E468" s="2" t="str">
        <f>IFERROR(__xludf.DUMMYFUNCTION("GOOGLETRANSLATE(B468, ""auto"",""en"")")," Well, where is your love stupid bastards")</f>
        <v> Well, where is your love stupid bastards</v>
      </c>
    </row>
    <row r="469" ht="15.75" customHeight="1">
      <c r="A469" s="1">
        <v>487.0</v>
      </c>
      <c r="B469" s="2" t="s">
        <v>532</v>
      </c>
      <c r="C469" s="2" t="s">
        <v>533</v>
      </c>
      <c r="D469" s="2" t="s">
        <v>6</v>
      </c>
      <c r="E469" s="2" t="str">
        <f>IFERROR(__xludf.DUMMYFUNCTION("GOOGLETRANSLATE(B469, ""auto"",""en"")"),"first look at the white point for 10 seconds followed by Van Gogh paintings")</f>
        <v>first look at the white point for 10 seconds followed by Van Gogh paintings</v>
      </c>
    </row>
    <row r="470" ht="15.75" customHeight="1">
      <c r="A470" s="1">
        <v>488.0</v>
      </c>
      <c r="B470" s="2" t="s">
        <v>534</v>
      </c>
      <c r="C470" s="2" t="s">
        <v>533</v>
      </c>
      <c r="D470" s="2" t="s">
        <v>6</v>
      </c>
      <c r="E470" s="2" t="str">
        <f>IFERROR(__xludf.DUMMYFUNCTION("GOOGLETRANSLATE(B470, ""auto"",""en"")"),"spectacular")</f>
        <v>spectacular</v>
      </c>
    </row>
    <row r="471" ht="15.75" customHeight="1">
      <c r="A471" s="1">
        <v>489.0</v>
      </c>
      <c r="B471" s="2" t="s">
        <v>535</v>
      </c>
      <c r="C471" s="2" t="s">
        <v>533</v>
      </c>
      <c r="D471" s="2" t="s">
        <v>6</v>
      </c>
      <c r="E471" s="2" t="str">
        <f>IFERROR(__xludf.DUMMYFUNCTION("GOOGLETRANSLATE(B471, ""auto"",""en"")"),"formula to prepare for the exam in algebra save yourself on the wall so as not to lose")</f>
        <v>formula to prepare for the exam in algebra save yourself on the wall so as not to lose</v>
      </c>
    </row>
    <row r="472" ht="15.75" customHeight="1">
      <c r="A472" s="1">
        <v>490.0</v>
      </c>
      <c r="B472" s="2" t="s">
        <v>536</v>
      </c>
      <c r="C472" s="2" t="s">
        <v>537</v>
      </c>
      <c r="D472" s="2" t="s">
        <v>6</v>
      </c>
      <c r="E472" s="2" t="str">
        <f>IFERROR(__xludf.DUMMYFUNCTION("GOOGLETRANSLATE(B472, ""auto"",""en"")")," vkcoin")</f>
        <v> vkcoin</v>
      </c>
    </row>
    <row r="473" ht="15.75" customHeight="1">
      <c r="A473" s="1">
        <v>491.0</v>
      </c>
      <c r="B473" s="2" t="s">
        <v>538</v>
      </c>
      <c r="C473" s="2" t="s">
        <v>537</v>
      </c>
      <c r="D473" s="2" t="s">
        <v>6</v>
      </c>
      <c r="E473" s="2" t="str">
        <f>IFERROR(__xludf.DUMMYFUNCTION("GOOGLETRANSLATE(B473, ""auto"",""en"")"),"charged")</f>
        <v>charged</v>
      </c>
    </row>
    <row r="474" ht="15.75" customHeight="1">
      <c r="A474" s="1">
        <v>492.0</v>
      </c>
      <c r="B474" s="2" t="s">
        <v>539</v>
      </c>
      <c r="C474" s="2" t="s">
        <v>537</v>
      </c>
      <c r="D474" s="2" t="s">
        <v>6</v>
      </c>
      <c r="E474" s="2" t="str">
        <f>IFERROR(__xludf.DUMMYFUNCTION("GOOGLETRANSLATE(B474, ""auto"",""en"")")," Competition a top item from the bunkers can get to you for free for it need only meet the conditions of the contest 1 to be signed on upskill 2 do repost this entry and not remove it until October 10, after October 10, live to be announced the 5 winners "&amp;"through the service https randstuff ru vkwin")</f>
        <v> Competition a top item from the bunkers can get to you for free for it need only meet the conditions of the contest 1 to be signed on upskill 2 do repost this entry and not remove it until October 10, after October 10, live to be announced the 5 winners through the service https randstuff ru vkwin</v>
      </c>
    </row>
    <row r="475" ht="15.75" customHeight="1">
      <c r="A475" s="1">
        <v>493.0</v>
      </c>
      <c r="B475" s="2" t="s">
        <v>540</v>
      </c>
      <c r="C475" s="2" t="s">
        <v>537</v>
      </c>
      <c r="D475" s="2" t="s">
        <v>6</v>
      </c>
      <c r="E475" s="2" t="str">
        <f>IFERROR(__xludf.DUMMYFUNCTION("GOOGLETRANSLATE(B475, ""auto"",""en"")"),"I am for you and Conor")</f>
        <v>I am for you and Conor</v>
      </c>
    </row>
    <row r="476" ht="15.75" customHeight="1">
      <c r="A476" s="1">
        <v>494.0</v>
      </c>
      <c r="B476" s="2" t="s">
        <v>541</v>
      </c>
      <c r="C476" s="2" t="s">
        <v>537</v>
      </c>
      <c r="D476" s="2" t="s">
        <v>6</v>
      </c>
      <c r="E476" s="2" t="str">
        <f>IFERROR(__xludf.DUMMYFUNCTION("GOOGLETRANSLATE(B476, ""auto"",""en"")"),"Connor force")</f>
        <v>Connor force</v>
      </c>
    </row>
    <row r="477" ht="15.75" customHeight="1">
      <c r="A477" s="1">
        <v>496.0</v>
      </c>
      <c r="B477" s="2" t="s">
        <v>542</v>
      </c>
      <c r="C477" s="2" t="s">
        <v>543</v>
      </c>
      <c r="D477" s="2" t="s">
        <v>6</v>
      </c>
      <c r="E477" s="2" t="str">
        <f>IFERROR(__xludf.DUMMYFUNCTION("GOOGLETRANSLATE(B477, ""auto"",""en"")"),"too many applications it but unfortunately I can not add you to my friends limit will soon be making cleaning")</f>
        <v>too many applications it but unfortunately I can not add you to my friends limit will soon be making cleaning</v>
      </c>
    </row>
    <row r="478" ht="15.75" customHeight="1">
      <c r="A478" s="1">
        <v>497.0</v>
      </c>
      <c r="B478" s="2" t="s">
        <v>544</v>
      </c>
      <c r="C478" s="2" t="s">
        <v>543</v>
      </c>
      <c r="D478" s="2" t="s">
        <v>6</v>
      </c>
      <c r="E478" s="2" t="str">
        <f>IFERROR(__xludf.DUMMYFUNCTION("GOOGLETRANSLATE(B478, ""auto"",""en"")"),"turіŋdі uşburış plan initiative ketş")</f>
        <v>turіŋdі uşburış plan initiative ketş</v>
      </c>
    </row>
    <row r="479" ht="15.75" customHeight="1">
      <c r="A479" s="1">
        <v>498.0</v>
      </c>
      <c r="B479" s="2" t="s">
        <v>545</v>
      </c>
      <c r="C479" s="2" t="s">
        <v>543</v>
      </c>
      <c r="D479" s="2" t="s">
        <v>6</v>
      </c>
      <c r="E479" s="2" t="str">
        <f>IFERROR(__xludf.DUMMYFUNCTION("GOOGLETRANSLATE(B479, ""auto"",""en"")"),"Tommy Qazaq qyzy bolsan Jackson children")</f>
        <v>Tommy Qazaq qyzy bolsan Jackson children</v>
      </c>
    </row>
    <row r="480" ht="15.75" customHeight="1">
      <c r="A480" s="1">
        <v>499.0</v>
      </c>
      <c r="B480" s="2" t="s">
        <v>546</v>
      </c>
      <c r="C480" s="2" t="s">
        <v>543</v>
      </c>
      <c r="D480" s="2" t="s">
        <v>6</v>
      </c>
      <c r="E480" s="2" t="str">
        <f>IFERROR(__xludf.DUMMYFUNCTION("GOOGLETRANSLATE(B480, ""auto"",""en"")"),"I'm not a detective is not looking for love")</f>
        <v>I'm not a detective is not looking for love</v>
      </c>
    </row>
    <row r="481" ht="15.75" customHeight="1">
      <c r="A481" s="1">
        <v>500.0</v>
      </c>
      <c r="B481" s="2" t="s">
        <v>547</v>
      </c>
      <c r="C481" s="2" t="s">
        <v>543</v>
      </c>
      <c r="D481" s="2" t="s">
        <v>6</v>
      </c>
      <c r="E481" s="2" t="str">
        <f>IFERROR(__xludf.DUMMYFUNCTION("GOOGLETRANSLATE(B481, ""auto"",""en"")"),"love kazashek yes I am a patriot")</f>
        <v>love kazashek yes I am a patriot</v>
      </c>
    </row>
    <row r="482" ht="15.75" customHeight="1">
      <c r="A482" s="1">
        <v>501.0</v>
      </c>
      <c r="B482" s="2" t="s">
        <v>548</v>
      </c>
      <c r="C482" s="2" t="s">
        <v>543</v>
      </c>
      <c r="D482" s="2" t="s">
        <v>6</v>
      </c>
      <c r="E482" s="2" t="str">
        <f>IFERROR(__xludf.DUMMYFUNCTION("GOOGLETRANSLATE(B482, ""auto"",""en"")"),"she is always right")</f>
        <v>she is always right</v>
      </c>
    </row>
    <row r="483" ht="15.75" customHeight="1">
      <c r="A483" s="1">
        <v>502.0</v>
      </c>
      <c r="B483" s="2" t="s">
        <v>549</v>
      </c>
      <c r="C483" s="2" t="s">
        <v>543</v>
      </c>
      <c r="D483" s="2" t="s">
        <v>6</v>
      </c>
      <c r="E483" s="2" t="str">
        <f>IFERROR(__xludf.DUMMYFUNCTION("GOOGLETRANSLATE(B483, ""auto"",""en"")"),"writing in posts about love and she totters with anyone")</f>
        <v>writing in posts about love and she totters with anyone</v>
      </c>
    </row>
    <row r="484" ht="15.75" customHeight="1">
      <c r="A484" s="1">
        <v>503.0</v>
      </c>
      <c r="B484" s="2" t="s">
        <v>550</v>
      </c>
      <c r="C484" s="2" t="s">
        <v>543</v>
      </c>
      <c r="D484" s="2" t="s">
        <v>6</v>
      </c>
      <c r="E484" s="2" t="str">
        <f>IFERROR(__xludf.DUMMYFUNCTION("GOOGLETRANSLATE(B484, ""auto"",""en"")"),"I'm your i love you spit nA who you")</f>
        <v>I'm your i love you spit nA who you</v>
      </c>
    </row>
    <row r="485" ht="15.75" customHeight="1">
      <c r="A485" s="1">
        <v>504.0</v>
      </c>
      <c r="B485" s="2" t="s">
        <v>551</v>
      </c>
      <c r="C485" s="2" t="s">
        <v>543</v>
      </c>
      <c r="D485" s="2" t="s">
        <v>6</v>
      </c>
      <c r="E485" s="2" t="str">
        <f>IFERROR(__xludf.DUMMYFUNCTION("GOOGLETRANSLATE(B485, ""auto"",""en"")"),"jyly kıinip ju r tońyp kalma")</f>
        <v>jyly kıinip ju r tońyp kalma</v>
      </c>
    </row>
    <row r="486" ht="15.75" customHeight="1">
      <c r="A486" s="1">
        <v>505.0</v>
      </c>
      <c r="B486" s="2" t="s">
        <v>552</v>
      </c>
      <c r="C486" s="2" t="s">
        <v>553</v>
      </c>
      <c r="D486" s="2" t="s">
        <v>6</v>
      </c>
      <c r="E486" s="2" t="str">
        <f>IFERROR(__xludf.DUMMYFUNCTION("GOOGLETRANSLATE(B486, ""auto"",""en"")"),"If you think that I do not like how artists medov you're wrong")</f>
        <v>If you think that I do not like how artists medov you're wrong</v>
      </c>
    </row>
    <row r="487" ht="15.75" customHeight="1">
      <c r="A487" s="1">
        <v>506.0</v>
      </c>
      <c r="B487" s="2" t="s">
        <v>554</v>
      </c>
      <c r="C487" s="2" t="s">
        <v>553</v>
      </c>
      <c r="D487" s="2" t="s">
        <v>6</v>
      </c>
      <c r="E487" s="2" t="str">
        <f>IFERROR(__xludf.DUMMYFUNCTION("GOOGLETRANSLATE(B487, ""auto"",""en"")"),"let us not succumb to panic and to keep calm")</f>
        <v>let us not succumb to panic and to keep calm</v>
      </c>
    </row>
    <row r="488" ht="15.75" customHeight="1">
      <c r="A488" s="1">
        <v>507.0</v>
      </c>
      <c r="B488" s="2" t="s">
        <v>555</v>
      </c>
      <c r="C488" s="2" t="s">
        <v>553</v>
      </c>
      <c r="D488" s="2" t="s">
        <v>6</v>
      </c>
      <c r="E488" s="2" t="str">
        <f>IFERROR(__xludf.DUMMYFUNCTION("GOOGLETRANSLATE(B488, ""auto"",""en"")"),"in a flashy color to dye my hair and then sit back and regret it upd or to spare anyway UTB will be fun")</f>
        <v>in a flashy color to dye my hair and then sit back and regret it upd or to spare anyway UTB will be fun</v>
      </c>
    </row>
    <row r="489" ht="15.75" customHeight="1">
      <c r="A489" s="1">
        <v>508.0</v>
      </c>
      <c r="B489" s="2" t="s">
        <v>556</v>
      </c>
      <c r="C489" s="2" t="s">
        <v>553</v>
      </c>
      <c r="D489" s="2" t="s">
        <v>6</v>
      </c>
      <c r="E489" s="2" t="str">
        <f>IFERROR(__xludf.DUMMYFUNCTION("GOOGLETRANSLATE(B489, ""auto"",""en"")"),"devchulyam")</f>
        <v>devchulyam</v>
      </c>
    </row>
    <row r="490" ht="15.75" customHeight="1">
      <c r="A490" s="1">
        <v>509.0</v>
      </c>
      <c r="B490" s="2" t="s">
        <v>557</v>
      </c>
      <c r="C490" s="2" t="s">
        <v>553</v>
      </c>
      <c r="D490" s="2" t="s">
        <v>6</v>
      </c>
      <c r="E490" s="2" t="str">
        <f>IFERROR(__xludf.DUMMYFUNCTION("GOOGLETRANSLATE(B490, ""auto"",""en"")"),"hysteria")</f>
        <v>hysteria</v>
      </c>
    </row>
    <row r="491" ht="15.75" customHeight="1">
      <c r="A491" s="1">
        <v>510.0</v>
      </c>
      <c r="B491" s="2" t="s">
        <v>558</v>
      </c>
      <c r="C491" s="2" t="s">
        <v>559</v>
      </c>
      <c r="D491" s="2" t="s">
        <v>6</v>
      </c>
      <c r="E491" s="2" t="str">
        <f>IFERROR(__xludf.DUMMYFUNCTION("GOOGLETRANSLATE(B491, ""auto"",""en"")"),"and although you know live in the present ")</f>
        <v>and although you know live in the present </v>
      </c>
    </row>
    <row r="492" ht="15.75" customHeight="1">
      <c r="A492" s="1">
        <v>511.0</v>
      </c>
      <c r="B492" s="2" t="s">
        <v>560</v>
      </c>
      <c r="C492" s="2" t="s">
        <v>559</v>
      </c>
      <c r="D492" s="2" t="s">
        <v>6</v>
      </c>
      <c r="E492" s="2" t="str">
        <f>IFERROR(__xludf.DUMMYFUNCTION("GOOGLETRANSLATE(B492, ""auto"",""en"")"),"your future needs you your past doesn t")</f>
        <v>your future needs you your past doesn t</v>
      </c>
    </row>
    <row r="493" ht="15.75" customHeight="1">
      <c r="A493" s="1">
        <v>515.0</v>
      </c>
      <c r="B493" s="2" t="s">
        <v>561</v>
      </c>
      <c r="C493" s="2" t="s">
        <v>562</v>
      </c>
      <c r="D493" s="2" t="s">
        <v>6</v>
      </c>
      <c r="E493" s="2" t="str">
        <f>IFERROR(__xludf.DUMMYFUNCTION("GOOGLETRANSLATE(B493, ""auto"",""en"")")," ọχɣự τk ")</f>
        <v> ọχɣự τk </v>
      </c>
    </row>
    <row r="494" ht="15.75" customHeight="1">
      <c r="A494" s="1">
        <v>516.0</v>
      </c>
      <c r="B494" s="3" t="s">
        <v>563</v>
      </c>
      <c r="C494" s="2" t="s">
        <v>562</v>
      </c>
      <c r="D494" s="2" t="s">
        <v>6</v>
      </c>
      <c r="E494" s="2" t="str">
        <f>IFERROR(__xludf.DUMMYFUNCTION("GOOGLETRANSLATE(B494, ""auto"",""en"")")," I found peace in isolation ᴠᴇчɴᴏ s ʏлыʙᴋᴏй ɴᴏ s пᴏɢиʙшᴇй ᴅʏшᴏй")</f>
        <v> I found peace in isolation ᴠᴇчɴᴏ s ʏлыʙᴋᴏй ɴᴏ s пᴏɢиʙшᴇй ᴅʏшᴏй</v>
      </c>
    </row>
    <row r="495" ht="15.75" customHeight="1">
      <c r="A495" s="1">
        <v>517.0</v>
      </c>
      <c r="B495" s="2" t="s">
        <v>564</v>
      </c>
      <c r="C495" s="2" t="s">
        <v>562</v>
      </c>
      <c r="D495" s="2" t="s">
        <v>6</v>
      </c>
      <c r="E495" s="2" t="str">
        <f>IFERROR(__xludf.DUMMYFUNCTION("GOOGLETRANSLATE(B495, ""auto"",""en"")"),"love me love hot fire nochyuidnom")</f>
        <v>love me love hot fire nochyuidnom</v>
      </c>
    </row>
    <row r="496" ht="15.75" customHeight="1">
      <c r="A496" s="1">
        <v>518.0</v>
      </c>
      <c r="B496" s="2" t="s">
        <v>565</v>
      </c>
      <c r="C496" s="2" t="s">
        <v>562</v>
      </c>
      <c r="D496" s="2" t="s">
        <v>6</v>
      </c>
      <c r="E496" s="2" t="str">
        <f>IFERROR(__xludf.DUMMYFUNCTION("GOOGLETRANSLATE(B496, ""auto"",""en"")"),"you just be closer to me")</f>
        <v>you just be closer to me</v>
      </c>
    </row>
    <row r="497" ht="15.75" customHeight="1">
      <c r="A497" s="1">
        <v>519.0</v>
      </c>
      <c r="B497" s="2" t="s">
        <v>566</v>
      </c>
      <c r="C497" s="2" t="s">
        <v>562</v>
      </c>
      <c r="D497" s="2" t="s">
        <v>6</v>
      </c>
      <c r="E497" s="2" t="str">
        <f>IFERROR(__xludf.DUMMYFUNCTION("GOOGLETRANSLATE(B497, ""auto"",""en"")"),"no bad nations there are bad people neputayte")</f>
        <v>no bad nations there are bad people neputayte</v>
      </c>
    </row>
    <row r="498" ht="15.75" customHeight="1">
      <c r="A498" s="1">
        <v>520.0</v>
      </c>
      <c r="B498" s="2" t="s">
        <v>567</v>
      </c>
      <c r="C498" s="2" t="s">
        <v>568</v>
      </c>
      <c r="D498" s="2" t="s">
        <v>6</v>
      </c>
      <c r="E498" s="2" t="str">
        <f>IFERROR(__xludf.DUMMYFUNCTION("GOOGLETRANSLATE(B498, ""auto"",""en"")"),"I navepnoe ploxoy paz chelovek menya ppedayut camye podnye people")</f>
        <v>I navepnoe ploxoy paz chelovek menya ppedayut camye podnye people</v>
      </c>
    </row>
    <row r="499" ht="15.75" customHeight="1">
      <c r="A499" s="1">
        <v>521.0</v>
      </c>
      <c r="B499" s="2" t="s">
        <v>569</v>
      </c>
      <c r="C499" s="2" t="s">
        <v>568</v>
      </c>
      <c r="D499" s="2" t="s">
        <v>6</v>
      </c>
      <c r="E499" s="2" t="str">
        <f>IFERROR(__xludf.DUMMYFUNCTION("GOOGLETRANSLATE(B499, ""auto"",""en"")"),"you to me and me to you")</f>
        <v>you to me and me to you</v>
      </c>
    </row>
    <row r="500" ht="15.75" customHeight="1">
      <c r="A500" s="1">
        <v>522.0</v>
      </c>
      <c r="B500" s="2" t="s">
        <v>570</v>
      </c>
      <c r="C500" s="2" t="s">
        <v>571</v>
      </c>
      <c r="D500" s="2" t="s">
        <v>6</v>
      </c>
      <c r="E500" s="2" t="str">
        <f>IFERROR(__xludf.DUMMYFUNCTION("GOOGLETRANSLATE(B500, ""auto"",""en"")")," keep your posture exactly the world lies on your shoulders it lies at your feet 1878")</f>
        <v> keep your posture exactly the world lies on your shoulders it lies at your feet 1878</v>
      </c>
    </row>
    <row r="501" ht="15.75" customHeight="1">
      <c r="A501" s="1">
        <v>523.0</v>
      </c>
      <c r="B501" s="2" t="s">
        <v>572</v>
      </c>
      <c r="C501" s="2" t="s">
        <v>571</v>
      </c>
      <c r="D501" s="2" t="s">
        <v>6</v>
      </c>
      <c r="E501" s="2" t="str">
        <f>IFERROR(__xludf.DUMMYFUNCTION("GOOGLETRANSLATE(B501, ""auto"",""en"")"),"social network VKontakte will be closed next week in response to the new policy VKontakte I hereby declare that all my personal data photos pictures correspondence and so on are the objects of my copyright for the commercial use of the above-mentioned obj"&amp;"ects of the copyright in each case must be my written permission VKontakte Now is a public company which is why users of this social network is recommended to place on their pages such notified s privacy otherwise if notification is not published on the p"&amp;"age at least once, you automatically consent to any use of the data from your page your photos and information published in a message on the wall of your page everyone who reads this text can copy it to your wall in VKontakte then you will be protected by"&amp;" copyright laws, this communiqué informs VKontakte of that disclosure to copy the spread of my personal information, or any other illegal actions in relation to my profile in the social network are strictly prohibited vkzhivi")</f>
        <v>social network VKontakte will be closed next week in response to the new policy VKontakte I hereby declare that all my personal data photos pictures correspondence and so on are the objects of my copyright for the commercial use of the above-mentioned objects of the copyright in each case must be my written permission VKontakte Now is a public company which is why users of this social network is recommended to place on their pages such notified s privacy otherwise if notification is not published on the page at least once, you automatically consent to any use of the data from your page your photos and information published in a message on the wall of your page everyone who reads this text can copy it to your wall in VKontakte then you will be protected by copyright laws, this communiqué informs VKontakte of that disclosure to copy the spread of my personal information, or any other illegal actions in relation to my profile in the social network are strictly prohibited vkzhivi</v>
      </c>
    </row>
    <row r="502" ht="15.75" customHeight="1">
      <c r="A502" s="1">
        <v>524.0</v>
      </c>
      <c r="B502" s="2" t="s">
        <v>573</v>
      </c>
      <c r="C502" s="2" t="s">
        <v>571</v>
      </c>
      <c r="D502" s="2" t="s">
        <v>6</v>
      </c>
      <c r="E502" s="2" t="str">
        <f>IFERROR(__xludf.DUMMYFUNCTION("GOOGLETRANSLATE(B502, ""auto"",""en"")"),"the teacher at school desks to sit at the desk I smoothly")</f>
        <v>the teacher at school desks to sit at the desk I smoothly</v>
      </c>
    </row>
    <row r="503" ht="15.75" customHeight="1">
      <c r="A503" s="1">
        <v>525.0</v>
      </c>
      <c r="B503" s="2" t="s">
        <v>574</v>
      </c>
      <c r="C503" s="2" t="s">
        <v>571</v>
      </c>
      <c r="D503" s="2" t="s">
        <v>6</v>
      </c>
      <c r="E503" s="2" t="str">
        <f>IFERROR(__xludf.DUMMYFUNCTION("GOOGLETRANSLATE(B503, ""auto"",""en"")"),"adjustable ring Cat Lady price 400tg discount of 5 per repost free delivery lowest prices for ordering https vk com album 137 587 741 248 290 or write to https vk com idaruzhankairat top korean style cute tumbler idol kpop k pop bts bt21 bts bt21 anime an"&amp;"ime kigurum kigurum cake baking sweets rainbow cosplay wig anime cosplay anime korea bag corset")</f>
        <v>adjustable ring Cat Lady price 400tg discount of 5 per repost free delivery lowest prices for ordering https vk com album 137 587 741 248 290 or write to https vk com idaruzhankairat top korean style cute tumbler idol kpop k pop bts bt21 bts bt21 anime anime kigurum kigurum cake baking sweets rainbow cosplay wig anime cosplay anime korea bag corset</v>
      </c>
    </row>
    <row r="504" ht="15.75" customHeight="1">
      <c r="A504" s="1">
        <v>526.0</v>
      </c>
      <c r="B504" s="2" t="s">
        <v>575</v>
      </c>
      <c r="C504" s="2" t="s">
        <v>571</v>
      </c>
      <c r="D504" s="2" t="s">
        <v>6</v>
      </c>
      <c r="E504" s="2" t="str">
        <f>IFERROR(__xludf.DUMMYFUNCTION("GOOGLETRANSLATE(B504, ""auto"",""en"")"),"sweatshirt price 6000tg discount of 5 per repost free delivery lowest prices for ordering https vk com album 137 587 741 248 290 or write to https vk com idaruzhankairat top korean style cute tumbler idol kpop k pop bts bt21 bts bt21 anime anime kigurum k"&amp;"igurum cake baking sweets rainbow wig cosplay cosplay anime anime korea bag corset")</f>
        <v>sweatshirt price 6000tg discount of 5 per repost free delivery lowest prices for ordering https vk com album 137 587 741 248 290 or write to https vk com idaruzhankairat top korean style cute tumbler idol kpop k pop bts bt21 bts bt21 anime anime kigurum kigurum cake baking sweets rainbow wig cosplay cosplay anime anime korea bag corset</v>
      </c>
    </row>
    <row r="505" ht="15.75" customHeight="1">
      <c r="A505" s="1">
        <v>527.0</v>
      </c>
      <c r="B505" s="2" t="s">
        <v>576</v>
      </c>
      <c r="C505" s="2" t="s">
        <v>571</v>
      </c>
      <c r="D505" s="2" t="s">
        <v>6</v>
      </c>
      <c r="E505" s="2" t="str">
        <f>IFERROR(__xludf.DUMMYFUNCTION("GOOGLETRANSLATE(B505, ""auto"",""en"")"),"k pop collars price 500tg discount of 5 per repost free delivery lowest prices for ordering https vk com album 137 587 741 248 290 or write to https vk com idaruzhankairat top korean style cute tumbler idol kpop k pop bts bt21 bts bt21 anime anime kigurum"&amp;" kigurum cake baking sweets rainbow wig cosplay anime cosplay anime korea bag corset")</f>
        <v>k pop collars price 500tg discount of 5 per repost free delivery lowest prices for ordering https vk com album 137 587 741 248 290 or write to https vk com idaruzhankairat top korean style cute tumbler idol kpop k pop bts bt21 bts bt21 anime anime kigurum kigurum cake baking sweets rainbow wig cosplay anime cosplay anime korea bag corset</v>
      </c>
    </row>
    <row r="506" ht="15.75" customHeight="1">
      <c r="A506" s="1">
        <v>528.0</v>
      </c>
      <c r="B506" s="2" t="s">
        <v>577</v>
      </c>
      <c r="C506" s="2" t="s">
        <v>571</v>
      </c>
      <c r="D506" s="2" t="s">
        <v>6</v>
      </c>
      <c r="E506" s="2" t="str">
        <f>IFERROR(__xludf.DUMMYFUNCTION("GOOGLETRANSLATE(B506, ""auto"",""en"")"),"pendant bts with birth date price 800tg discount of 5 per repost free delivery lowest prices for ordering https vk com album 137 587 741 248 290 or write to https vk com idaruzhankairat top korean style cute tumbler idol kpop k pop bts bt21 bts bt21 anime"&amp;" anime kigurum kigurum cake baked sweets rainbow wig cosplay anime cosplay anime korea bag corset")</f>
        <v>pendant bts with birth date price 800tg discount of 5 per repost free delivery lowest prices for ordering https vk com album 137 587 741 248 290 or write to https vk com idaruzhankairat top korean style cute tumbler idol kpop k pop bts bt21 bts bt21 anime anime kigurum kigurum cake baked sweets rainbow wig cosplay anime cosplay anime korea bag corset</v>
      </c>
    </row>
    <row r="507" ht="15.75" customHeight="1">
      <c r="A507" s="1">
        <v>529.0</v>
      </c>
      <c r="B507" s="2" t="s">
        <v>569</v>
      </c>
      <c r="C507" s="2" t="s">
        <v>571</v>
      </c>
      <c r="D507" s="2" t="s">
        <v>6</v>
      </c>
      <c r="E507" s="2" t="str">
        <f>IFERROR(__xludf.DUMMYFUNCTION("GOOGLETRANSLATE(B507, ""auto"",""en"")"),"you to me and me to you")</f>
        <v>you to me and me to you</v>
      </c>
    </row>
    <row r="508" ht="15.75" customHeight="1">
      <c r="A508" s="1">
        <v>530.0</v>
      </c>
      <c r="B508" s="2" t="s">
        <v>578</v>
      </c>
      <c r="C508" s="2" t="s">
        <v>571</v>
      </c>
      <c r="D508" s="2" t="s">
        <v>6</v>
      </c>
      <c r="E508" s="2" t="str">
        <f>IFERROR(__xludf.DUMMYFUNCTION("GOOGLETRANSLATE(B508, ""auto"",""en"")"),"I bomzhiha")</f>
        <v>I bomzhiha</v>
      </c>
    </row>
    <row r="509" ht="15.75" customHeight="1">
      <c r="A509" s="1">
        <v>531.0</v>
      </c>
      <c r="B509" s="2" t="s">
        <v>579</v>
      </c>
      <c r="C509" s="2" t="s">
        <v>580</v>
      </c>
      <c r="D509" s="2" t="s">
        <v>6</v>
      </c>
      <c r="E509" s="2" t="str">
        <f>IFERROR(__xludf.DUMMYFUNCTION("GOOGLETRANSLATE(B509, ""auto"",""en"")"),"cumin never sleeps")</f>
        <v>cumin never sleeps</v>
      </c>
    </row>
    <row r="510" ht="15.75" customHeight="1">
      <c r="A510" s="1">
        <v>532.0</v>
      </c>
      <c r="B510" s="2" t="s">
        <v>581</v>
      </c>
      <c r="C510" s="2" t="s">
        <v>580</v>
      </c>
      <c r="D510" s="2" t="s">
        <v>6</v>
      </c>
      <c r="E510" s="2" t="str">
        <f>IFERROR(__xludf.DUMMYFUNCTION("GOOGLETRANSLATE(B510, ""auto"",""en"")"),"we buy things we do not need the money for which we do not have to impress people we do not like")</f>
        <v>we buy things we do not need the money for which we do not have to impress people we do not like</v>
      </c>
    </row>
    <row r="511" ht="15.75" customHeight="1">
      <c r="A511" s="1">
        <v>533.0</v>
      </c>
      <c r="B511" s="2" t="s">
        <v>582</v>
      </c>
      <c r="C511" s="2" t="s">
        <v>583</v>
      </c>
      <c r="D511" s="2" t="s">
        <v>6</v>
      </c>
      <c r="E511" s="2" t="str">
        <f>IFERROR(__xludf.DUMMYFUNCTION("GOOGLETRANSLATE(B511, ""auto"",""en"")"),"Do not look at me, and then fall in love")</f>
        <v>Do not look at me, and then fall in love</v>
      </c>
    </row>
    <row r="512" ht="15.75" customHeight="1">
      <c r="A512" s="1">
        <v>534.0</v>
      </c>
      <c r="B512" s="2" t="s">
        <v>584</v>
      </c>
      <c r="C512" s="2" t="s">
        <v>583</v>
      </c>
      <c r="D512" s="2" t="s">
        <v>6</v>
      </c>
      <c r="E512" s="2" t="str">
        <f>IFERROR(__xludf.DUMMYFUNCTION("GOOGLETRANSLATE(B512, ""auto"",""en"")"),"I tᴇᴘyayu bᴇssmyslᴇnnymi his youth days and in mnᴇ live lust goᴘdost ᴘᴀvnodushiᴇ ᅠ ᅠ ᅠ")</f>
        <v>I tᴇᴘyayu bᴇssmyslᴇnnymi his youth days and in mnᴇ live lust goᴘdost ᴘᴀvnodushiᴇ ᅠ ᅠ ᅠ</v>
      </c>
    </row>
    <row r="513" ht="15.75" customHeight="1">
      <c r="A513" s="1">
        <v>535.0</v>
      </c>
      <c r="B513" s="2" t="s">
        <v>585</v>
      </c>
      <c r="C513" s="2" t="s">
        <v>583</v>
      </c>
      <c r="D513" s="2" t="s">
        <v>6</v>
      </c>
      <c r="E513" s="2" t="str">
        <f>IFERROR(__xludf.DUMMYFUNCTION("GOOGLETRANSLATE(B513, ""auto"",""en"")")," I pᴘᴏᴄʜulᴄya ᴛᴏʜuschy ʙ bᴏli and ʜᴇ ᴍᴏg izᴍᴇʜiᴛ iᴄxod I ᴄʜᴀᴘuzhi ᴋᴀzᴀlᴄya ʙᴇᴄᴇlyᴍ ᴀ ʙʜuᴛᴘi was already dᴀʙʜᴏ ᴍᴇᴘᴛʙ")</f>
        <v> I pᴘᴏᴄʜulᴄya ᴛᴏʜuschy ʙ bᴏli and ʜᴇ ᴍᴏg izᴍᴇʜiᴛ iᴄxod I ᴄʜᴀᴘuzhi ᴋᴀzᴀlᴄya ʙᴇᴄᴇlyᴍ ᴀ ʙʜuᴛᴘi was already dᴀʙʜᴏ ᴍᴇᴘᴛʙ</v>
      </c>
    </row>
    <row r="514" ht="15.75" customHeight="1">
      <c r="A514" s="1">
        <v>536.0</v>
      </c>
      <c r="B514" s="2" t="s">
        <v>586</v>
      </c>
      <c r="C514" s="2" t="s">
        <v>583</v>
      </c>
      <c r="D514" s="2" t="s">
        <v>6</v>
      </c>
      <c r="E514" s="2" t="str">
        <f>IFERROR(__xludf.DUMMYFUNCTION("GOOGLETRANSLATE(B514, ""auto"",""en"")")," that if one day you wake up and I'm not 23 55")</f>
        <v> that if one day you wake up and I'm not 23 55</v>
      </c>
    </row>
    <row r="515" ht="15.75" customHeight="1">
      <c r="A515" s="1">
        <v>537.0</v>
      </c>
      <c r="B515" s="2" t="s">
        <v>587</v>
      </c>
      <c r="C515" s="2" t="s">
        <v>583</v>
      </c>
      <c r="D515" s="2" t="s">
        <v>6</v>
      </c>
      <c r="E515" s="2" t="str">
        <f>IFERROR(__xludf.DUMMYFUNCTION("GOOGLETRANSLATE(B515, ""auto"",""en"")"),"m o d y l ㅤ ㅤ and ㅤ I l u b and Article ㅤ ie b I")</f>
        <v>m o d y l ㅤ ㅤ and ㅤ I l u b and Article ㅤ ie b I</v>
      </c>
    </row>
    <row r="516" ht="15.75" customHeight="1">
      <c r="A516" s="1">
        <v>538.0</v>
      </c>
      <c r="B516" s="2" t="s">
        <v>588</v>
      </c>
      <c r="C516" s="2" t="s">
        <v>583</v>
      </c>
      <c r="D516" s="2" t="s">
        <v>6</v>
      </c>
      <c r="E516" s="2" t="str">
        <f>IFERROR(__xludf.DUMMYFUNCTION("GOOGLETRANSLATE(B516, ""auto"",""en"")"),"ㅤ ᴘᴀzvᴇ is nᴇ pᴘᴇkᴘᴀsno be nᴀᴇdinᴇ with ㅤ ㅤ ㅤ ㅤ ㅤ ㅤ ㅤ ㅤ sᴇᴘdtsᴇ stᴇklo ᴀ ᴘᴀzum kᴘᴇmᴇn ㅤ ㅤ ㅤ ㅤ ㅤ ㅤ ㅤ ㅤ you ᴘᴀzᴘyvᴀᴇsh mᴇnya nᴀ chᴀsti to sᴀmoy flesh")</f>
        <v>ㅤ ᴘᴀzvᴇ is nᴇ pᴘᴇkᴘᴀsno be nᴀᴇdinᴇ with ㅤ ㅤ ㅤ ㅤ ㅤ ㅤ ㅤ ㅤ sᴇᴘdtsᴇ stᴇklo ᴀ ᴘᴀzum kᴘᴇmᴇn ㅤ ㅤ ㅤ ㅤ ㅤ ㅤ ㅤ ㅤ you ᴘᴀzᴘyvᴀᴇsh mᴇnya nᴀ chᴀsti to sᴀmoy flesh</v>
      </c>
    </row>
    <row r="517" ht="15.75" customHeight="1">
      <c r="A517" s="1">
        <v>539.0</v>
      </c>
      <c r="B517" s="2" t="s">
        <v>589</v>
      </c>
      <c r="C517" s="2" t="s">
        <v>583</v>
      </c>
      <c r="D517" s="2" t="s">
        <v>6</v>
      </c>
      <c r="E517" s="2" t="str">
        <f>IFERROR(__xludf.DUMMYFUNCTION("GOOGLETRANSLATE(B517, ""auto"",""en"")"),"see how nature is dying how to lose color all its plants you see how the weather goes bad show completely")</f>
        <v>see how nature is dying how to lose color all its plants you see how the weather goes bad show completely</v>
      </c>
    </row>
    <row r="518" ht="15.75" customHeight="1">
      <c r="A518" s="1">
        <v>540.0</v>
      </c>
      <c r="B518" s="2" t="s">
        <v>590</v>
      </c>
      <c r="C518" s="2" t="s">
        <v>591</v>
      </c>
      <c r="D518" s="2" t="s">
        <v>6</v>
      </c>
      <c r="E518" s="2" t="str">
        <f>IFERROR(__xludf.DUMMYFUNCTION("GOOGLETRANSLATE(B518, ""auto"",""en"")")," to those who love her")</f>
        <v> to those who love her</v>
      </c>
    </row>
    <row r="519" ht="15.75" customHeight="1">
      <c r="A519" s="1">
        <v>541.0</v>
      </c>
      <c r="B519" s="2" t="s">
        <v>592</v>
      </c>
      <c r="C519" s="2" t="s">
        <v>591</v>
      </c>
      <c r="D519" s="2" t="s">
        <v>6</v>
      </c>
      <c r="E519" s="2" t="str">
        <f>IFERROR(__xludf.DUMMYFUNCTION("GOOGLETRANSLATE(B519, ""auto"",""en"")"),"the time will come and throw you all just be ready")</f>
        <v>the time will come and throw you all just be ready</v>
      </c>
    </row>
    <row r="520" ht="15.75" customHeight="1">
      <c r="A520" s="1">
        <v>542.0</v>
      </c>
      <c r="B520" s="2" t="s">
        <v>593</v>
      </c>
      <c r="C520" s="2" t="s">
        <v>594</v>
      </c>
      <c r="D520" s="2" t="s">
        <v>6</v>
      </c>
      <c r="E520" s="2" t="str">
        <f>IFERROR(__xludf.DUMMYFUNCTION("GOOGLETRANSLATE(B520, ""auto"",""en"")"),"as if this was not hard everything will be fine")</f>
        <v>as if this was not hard everything will be fine</v>
      </c>
    </row>
    <row r="521" ht="15.75" customHeight="1">
      <c r="A521" s="1">
        <v>543.0</v>
      </c>
      <c r="B521" s="2" t="s">
        <v>595</v>
      </c>
      <c r="C521" s="2" t="s">
        <v>594</v>
      </c>
      <c r="D521" s="2" t="s">
        <v>6</v>
      </c>
      <c r="E521" s="2" t="str">
        <f>IFERROR(__xludf.DUMMYFUNCTION("GOOGLETRANSLATE(B521, ""auto"",""en"")"),"I know too well the disadvantages to require mutual love")</f>
        <v>I know too well the disadvantages to require mutual love</v>
      </c>
    </row>
    <row r="522" ht="15.75" customHeight="1">
      <c r="A522" s="1">
        <v>544.0</v>
      </c>
      <c r="B522" s="2" t="s">
        <v>596</v>
      </c>
      <c r="C522" s="2" t="s">
        <v>597</v>
      </c>
      <c r="D522" s="2" t="s">
        <v>6</v>
      </c>
      <c r="E522" s="2" t="str">
        <f>IFERROR(__xludf.DUMMYFUNCTION("GOOGLETRANSLATE(B522, ""auto"",""en"")"),"hello how are you my friend in our group yourself breakfast motivation in this group meditation psychological test every profession or examination before the main task is to encourage the reader and ask your question to the profession responsible for any "&amp;"elective test exam suraqtarıñzğa about this jerdesilteme set Europe")</f>
        <v>hello how are you my friend in our group yourself breakfast motivation in this group meditation psychological test every profession or examination before the main task is to encourage the reader and ask your question to the profession responsible for any elective test exam suraqtarıñzğa about this jerdesilteme set Europe</v>
      </c>
    </row>
    <row r="523" ht="15.75" customHeight="1">
      <c r="A523" s="1">
        <v>545.0</v>
      </c>
      <c r="B523" s="2" t="s">
        <v>598</v>
      </c>
      <c r="C523" s="2" t="s">
        <v>597</v>
      </c>
      <c r="D523" s="2" t="s">
        <v>6</v>
      </c>
      <c r="E523" s="2" t="str">
        <f>IFERROR(__xludf.DUMMYFUNCTION("GOOGLETRANSLATE(B523, ""auto"",""en"")"),"play in blackjack with me download the game enter my id 128 5900 5848 and get free chips https pokerist blackjack onelink me 7uig 7fc193b5")</f>
        <v>play in blackjack with me download the game enter my id 128 5900 5848 and get free chips https pokerist blackjack onelink me 7uig 7fc193b5</v>
      </c>
    </row>
    <row r="524" ht="15.75" customHeight="1">
      <c r="A524" s="1">
        <v>546.0</v>
      </c>
      <c r="B524" s="2" t="s">
        <v>599</v>
      </c>
      <c r="C524" s="2" t="s">
        <v>597</v>
      </c>
      <c r="D524" s="2" t="s">
        <v>6</v>
      </c>
      <c r="E524" s="2" t="str">
        <f>IFERROR(__xludf.DUMMYFUNCTION("GOOGLETRANSLATE(B524, ""auto"",""en"")"),"Until one goal will be painted me tınbaymın saw a lot of struggle to be more beneficial because of difficulties crushed, but later all taught to never be surprised by the efforts of every day life")</f>
        <v>Until one goal will be painted me tınbaymın saw a lot of struggle to be more beneficial because of difficulties crushed, but later all taught to never be surprised by the efforts of every day life</v>
      </c>
    </row>
    <row r="525" ht="15.75" customHeight="1">
      <c r="A525" s="1">
        <v>547.0</v>
      </c>
      <c r="B525" s="2" t="s">
        <v>600</v>
      </c>
      <c r="C525" s="2" t="s">
        <v>597</v>
      </c>
      <c r="D525" s="2" t="s">
        <v>6</v>
      </c>
      <c r="E525" s="2" t="str">
        <f>IFERROR(__xludf.DUMMYFUNCTION("GOOGLETRANSLATE(B525, ""auto"",""en"")"),"Hello, this group left in this group registered professional advice should select a variety of logic games UNT as the issues raised and the Admin user")</f>
        <v>Hello, this group left in this group registered professional advice should select a variety of logic games UNT as the issues raised and the Admin user</v>
      </c>
    </row>
    <row r="526" ht="15.75" customHeight="1">
      <c r="A526" s="1">
        <v>548.0</v>
      </c>
      <c r="B526" s="2" t="s">
        <v>601</v>
      </c>
      <c r="C526" s="2" t="s">
        <v>597</v>
      </c>
      <c r="D526" s="2" t="s">
        <v>6</v>
      </c>
      <c r="E526" s="2" t="str">
        <f>IFERROR(__xludf.DUMMYFUNCTION("GOOGLETRANSLATE(B526, ""auto"",""en"")"),"Good afternoon, dear readers at the request of many of our readers thought that the release of records about this record can help choose the profession had such a post in the future whether you want to set Europe")</f>
        <v>Good afternoon, dear readers at the request of many of our readers thought that the release of records about this record can help choose the profession had such a post in the future whether you want to set Europe</v>
      </c>
    </row>
    <row r="527" ht="15.75" customHeight="1">
      <c r="A527" s="1">
        <v>549.0</v>
      </c>
      <c r="B527" s="2" t="s">
        <v>602</v>
      </c>
      <c r="C527" s="2" t="s">
        <v>597</v>
      </c>
      <c r="D527" s="2" t="s">
        <v>6</v>
      </c>
      <c r="E527" s="2" t="str">
        <f>IFERROR(__xludf.DUMMYFUNCTION("GOOGLETRANSLATE(B527, ""auto"",""en"")"),"in the name of Allah to forgive astagfïrwllax bïsmïllyax allahtın al xamdw lïllyah thank goodness index şaa allah Allah şaa all allah Allah, even a great")</f>
        <v>in the name of Allah to forgive astagfïrwllax bïsmïllyax allahtın al xamdw lïllyah thank goodness index şaa allah Allah şaa all allah Allah, even a great</v>
      </c>
    </row>
    <row r="528" ht="15.75" customHeight="1">
      <c r="A528" s="1">
        <v>550.0</v>
      </c>
      <c r="B528" s="2" t="s">
        <v>603</v>
      </c>
      <c r="C528" s="2" t="s">
        <v>597</v>
      </c>
      <c r="D528" s="2" t="s">
        <v>6</v>
      </c>
      <c r="E528" s="2" t="str">
        <f>IFERROR(__xludf.DUMMYFUNCTION("GOOGLETRANSLATE(B528, ""auto"",""en"")"),"Believe in yourself that you are only one step ahead of you and they are present in two of the three step ahead of you utasız you mıktısız qolıñnankeledi")</f>
        <v>Believe in yourself that you are only one step ahead of you and they are present in two of the three step ahead of you utasız you mıktısız qolıñnankeledi</v>
      </c>
    </row>
    <row r="529" ht="15.75" customHeight="1">
      <c r="A529" s="1">
        <v>551.0</v>
      </c>
      <c r="B529" s="2" t="s">
        <v>604</v>
      </c>
      <c r="C529" s="2" t="s">
        <v>597</v>
      </c>
      <c r="D529" s="2" t="s">
        <v>6</v>
      </c>
      <c r="E529" s="2" t="str">
        <f>IFERROR(__xludf.DUMMYFUNCTION("GOOGLETRANSLATE(B529, ""auto"",""en"")"),"Write a post like Like koment tomorrow morning purpose successfully completed the next day started making the dream of luck")</f>
        <v>Write a post like Like koment tomorrow morning purpose successfully completed the next day started making the dream of luck</v>
      </c>
    </row>
    <row r="530" ht="15.75" customHeight="1">
      <c r="A530" s="1">
        <v>552.0</v>
      </c>
      <c r="B530" s="2" t="s">
        <v>605</v>
      </c>
      <c r="C530" s="2" t="s">
        <v>597</v>
      </c>
      <c r="D530" s="2" t="s">
        <v>6</v>
      </c>
      <c r="E530" s="2" t="str">
        <f>IFERROR(__xludf.DUMMYFUNCTION("GOOGLETRANSLATE(B530, ""auto"",""en"")"),"if you want to you as soon as possible to ensure the success of the end of the şabıtıñnıñ man in the world to let you get success at the end of the open doors for you")</f>
        <v>if you want to you as soon as possible to ensure the success of the end of the şabıtıñnıñ man in the world to let you get success at the end of the open doors for you</v>
      </c>
    </row>
    <row r="531" ht="15.75" customHeight="1">
      <c r="A531" s="1">
        <v>553.0</v>
      </c>
      <c r="B531" s="2" t="s">
        <v>606</v>
      </c>
      <c r="C531" s="2" t="s">
        <v>607</v>
      </c>
      <c r="D531" s="2" t="s">
        <v>6</v>
      </c>
      <c r="E531" s="2" t="str">
        <f>IFERROR(__xludf.DUMMYFUNCTION("GOOGLETRANSLATE(B531, ""auto"",""en"")"),"pending")</f>
        <v>pending</v>
      </c>
    </row>
    <row r="532" ht="15.75" customHeight="1">
      <c r="A532" s="1">
        <v>557.0</v>
      </c>
      <c r="B532" s="2" t="s">
        <v>608</v>
      </c>
      <c r="C532" s="2" t="s">
        <v>609</v>
      </c>
      <c r="D532" s="2" t="s">
        <v>6</v>
      </c>
      <c r="E532" s="2" t="str">
        <f>IFERROR(__xludf.DUMMYFUNCTION("GOOGLETRANSLATE(B532, ""auto"",""en"")"),"kampït girl")</f>
        <v>kampït girl</v>
      </c>
    </row>
    <row r="533" ht="15.75" customHeight="1">
      <c r="A533" s="1">
        <v>558.0</v>
      </c>
      <c r="B533" s="2" t="s">
        <v>610</v>
      </c>
      <c r="C533" s="2" t="s">
        <v>609</v>
      </c>
      <c r="D533" s="2" t="s">
        <v>6</v>
      </c>
      <c r="E533" s="2" t="str">
        <f>IFERROR(__xludf.DUMMYFUNCTION("GOOGLETRANSLATE(B533, ""auto"",""en"")"),"h")</f>
        <v>h</v>
      </c>
    </row>
    <row r="534" ht="15.75" customHeight="1">
      <c r="A534" s="1">
        <v>559.0</v>
      </c>
      <c r="B534" s="2" t="s">
        <v>611</v>
      </c>
      <c r="C534" s="2" t="s">
        <v>609</v>
      </c>
      <c r="D534" s="2" t="s">
        <v>6</v>
      </c>
      <c r="E534" s="2" t="str">
        <f>IFERROR(__xludf.DUMMYFUNCTION("GOOGLETRANSLATE(B534, ""auto"",""en"")")," all of the person's life will be the first love is not the first person who's first love in return So if you fight with a lot of people feel ayırlısıp other and looking for similarities to that person qosılsaqta one year, even two years later, the specif"&amp;"ic you said hello to the heat that was felt as a person following")</f>
        <v> all of the person's life will be the first love is not the first person who's first love in return So if you fight with a lot of people feel ayırlısıp other and looking for similarities to that person qosılsaqta one year, even two years later, the specific you said hello to the heat that was felt as a person following</v>
      </c>
    </row>
    <row r="535" ht="15.75" customHeight="1">
      <c r="A535" s="1">
        <v>560.0</v>
      </c>
      <c r="B535" s="2" t="s">
        <v>612</v>
      </c>
      <c r="C535" s="2" t="s">
        <v>609</v>
      </c>
      <c r="D535" s="2" t="s">
        <v>6</v>
      </c>
      <c r="E535" s="2" t="str">
        <f>IFERROR(__xludf.DUMMYFUNCTION("GOOGLETRANSLATE(B535, ""auto"",""en"")"),"Korea departure ömirdegi set goals and dream a dream that will leave it as a dream Think hard qatelesesin and this is when tükirgenim that last all day and do it")</f>
        <v>Korea departure ömirdegi set goals and dream a dream that will leave it as a dream Think hard qatelesesin and this is when tükirgenim that last all day and do it</v>
      </c>
    </row>
    <row r="536" ht="15.75" customHeight="1">
      <c r="A536" s="1">
        <v>561.0</v>
      </c>
      <c r="B536" s="2" t="s">
        <v>613</v>
      </c>
      <c r="C536" s="2" t="s">
        <v>609</v>
      </c>
      <c r="D536" s="2" t="s">
        <v>6</v>
      </c>
      <c r="E536" s="2" t="str">
        <f>IFERROR(__xludf.DUMMYFUNCTION("GOOGLETRANSLATE(B536, ""auto"",""en"")"),"surprised if the enemy is helping turn the life of a loved one")</f>
        <v>surprised if the enemy is helping turn the life of a loved one</v>
      </c>
    </row>
    <row r="537" ht="15.75" customHeight="1">
      <c r="A537" s="1">
        <v>562.0</v>
      </c>
      <c r="B537" s="2" t="s">
        <v>614</v>
      </c>
      <c r="C537" s="2" t="s">
        <v>609</v>
      </c>
      <c r="D537" s="2" t="s">
        <v>6</v>
      </c>
      <c r="E537" s="2" t="str">
        <f>IFERROR(__xludf.DUMMYFUNCTION("GOOGLETRANSLATE(B537, ""auto"",""en"")")," This damage to the imagination too")</f>
        <v> This damage to the imagination too</v>
      </c>
    </row>
    <row r="538" ht="15.75" customHeight="1">
      <c r="A538" s="1">
        <v>563.0</v>
      </c>
      <c r="B538" s="2" t="s">
        <v>615</v>
      </c>
      <c r="C538" s="2" t="s">
        <v>609</v>
      </c>
      <c r="D538" s="2" t="s">
        <v>6</v>
      </c>
      <c r="E538" s="2" t="str">
        <f>IFERROR(__xludf.DUMMYFUNCTION("GOOGLETRANSLATE(B538, ""auto"",""en"")"),"Mum and still want to believe in magic")</f>
        <v>Mum and still want to believe in magic</v>
      </c>
    </row>
    <row r="539" ht="15.75" customHeight="1">
      <c r="A539" s="1">
        <v>564.0</v>
      </c>
      <c r="B539" s="2" t="s">
        <v>616</v>
      </c>
      <c r="C539" s="2" t="s">
        <v>609</v>
      </c>
      <c r="D539" s="2" t="s">
        <v>6</v>
      </c>
      <c r="E539" s="2" t="str">
        <f>IFERROR(__xludf.DUMMYFUNCTION("GOOGLETRANSLATE(B539, ""auto"",""en"")"),"sweet love")</f>
        <v>sweet love</v>
      </c>
    </row>
    <row r="540" ht="15.75" customHeight="1">
      <c r="A540" s="1">
        <v>565.0</v>
      </c>
      <c r="B540" s="2" t="s">
        <v>617</v>
      </c>
      <c r="C540" s="2" t="s">
        <v>618</v>
      </c>
      <c r="D540" s="2" t="s">
        <v>6</v>
      </c>
      <c r="E540" s="2" t="str">
        <f>IFERROR(__xludf.DUMMYFUNCTION("GOOGLETRANSLATE(B540, ""auto"",""en"")"),"mama lychshy ychitel")</f>
        <v>mama lychshy ychitel</v>
      </c>
    </row>
    <row r="541" ht="15.75" customHeight="1">
      <c r="A541" s="1">
        <v>566.0</v>
      </c>
      <c r="B541" s="2" t="s">
        <v>619</v>
      </c>
      <c r="C541" s="2" t="s">
        <v>618</v>
      </c>
      <c r="D541" s="2" t="s">
        <v>6</v>
      </c>
      <c r="E541" s="2" t="str">
        <f>IFERROR(__xludf.DUMMYFUNCTION("GOOGLETRANSLATE(B541, ""auto"",""en"")"),"madly in love sunsets")</f>
        <v>madly in love sunsets</v>
      </c>
    </row>
    <row r="542" ht="15.75" customHeight="1">
      <c r="A542" s="1">
        <v>567.0</v>
      </c>
      <c r="B542" s="2" t="s">
        <v>620</v>
      </c>
      <c r="C542" s="2" t="s">
        <v>618</v>
      </c>
      <c r="D542" s="2" t="s">
        <v>6</v>
      </c>
      <c r="E542" s="2" t="str">
        <f>IFERROR(__xludf.DUMMYFUNCTION("GOOGLETRANSLATE(B542, ""auto"",""en"")")," ask why I watch Turkish TV series I")</f>
        <v> ask why I watch Turkish TV series I</v>
      </c>
    </row>
    <row r="543" ht="15.75" customHeight="1">
      <c r="A543" s="1">
        <v>569.0</v>
      </c>
      <c r="B543" s="2" t="s">
        <v>621</v>
      </c>
      <c r="C543" s="2" t="s">
        <v>618</v>
      </c>
      <c r="D543" s="2" t="s">
        <v>6</v>
      </c>
      <c r="E543" s="2" t="str">
        <f>IFERROR(__xludf.DUMMYFUNCTION("GOOGLETRANSLATE(B543, ""auto"",""en"")"),"let me rasskazhy you about one syper hero, he does not fly does not shoot lasers from his eyes not wearing raincoats not ypravlyaet telekinesis or four elements, he just happens to be near when you are scared ykryvaet you night carried you to bed when you"&amp;" fell asleep in the car pokypaet you all that you want ybivaet paykov in your room prepares you, though not ymeet loves you so what you are he is your father")</f>
        <v>let me rasskazhy you about one syper hero, he does not fly does not shoot lasers from his eyes not wearing raincoats not ypravlyaet telekinesis or four elements, he just happens to be near when you are scared ykryvaet you night carried you to bed when you fell asleep in the car pokypaet you all that you want ybivaet paykov in your room prepares you, though not ymeet loves you so what you are he is your father</v>
      </c>
    </row>
    <row r="544" ht="15.75" customHeight="1">
      <c r="A544" s="1">
        <v>570.0</v>
      </c>
      <c r="B544" s="2" t="s">
        <v>622</v>
      </c>
      <c r="C544" s="2" t="s">
        <v>618</v>
      </c>
      <c r="D544" s="2" t="s">
        <v>6</v>
      </c>
      <c r="E544" s="2" t="str">
        <f>IFERROR(__xludf.DUMMYFUNCTION("GOOGLETRANSLATE(B544, ""auto"",""en"")")," do not be afraid to live")</f>
        <v> do not be afraid to live</v>
      </c>
    </row>
    <row r="545" ht="15.75" customHeight="1">
      <c r="A545" s="1">
        <v>571.0</v>
      </c>
      <c r="B545" s="2" t="s">
        <v>623</v>
      </c>
      <c r="C545" s="2" t="s">
        <v>618</v>
      </c>
      <c r="D545" s="2" t="s">
        <v>6</v>
      </c>
      <c r="E545" s="2" t="str">
        <f>IFERROR(__xludf.DUMMYFUNCTION("GOOGLETRANSLATE(B545, ""auto"",""en"")"),"looks like my dream")</f>
        <v>looks like my dream</v>
      </c>
    </row>
    <row r="546" ht="15.75" customHeight="1">
      <c r="A546" s="1">
        <v>572.0</v>
      </c>
      <c r="B546" s="2" t="s">
        <v>624</v>
      </c>
      <c r="C546" s="2" t="s">
        <v>625</v>
      </c>
      <c r="D546" s="2" t="s">
        <v>6</v>
      </c>
      <c r="E546" s="2" t="str">
        <f>IFERROR(__xludf.DUMMYFUNCTION("GOOGLETRANSLATE(B546, ""auto"",""en"")"),"I do not have met in a cafe on the street unless the song is poetry is read gardens in the city Kydyrma qañğırmadıq set Europe")</f>
        <v>I do not have met in a cafe on the street unless the song is poetry is read gardens in the city Kydyrma qañğırmadıq set Europe</v>
      </c>
    </row>
    <row r="547" ht="15.75" customHeight="1">
      <c r="A547" s="1">
        <v>573.0</v>
      </c>
      <c r="B547" s="2" t="s">
        <v>626</v>
      </c>
      <c r="C547" s="2" t="s">
        <v>625</v>
      </c>
      <c r="D547" s="2" t="s">
        <v>6</v>
      </c>
      <c r="E547" s="2" t="str">
        <f>IFERROR(__xludf.DUMMYFUNCTION("GOOGLETRANSLATE(B547, ""auto"",""en"")"),"HOW hoposho when nikem bolen not how ne hoposho be in love")</f>
        <v>HOW hoposho when nikem bolen not how ne hoposho be in love</v>
      </c>
    </row>
    <row r="548" ht="15.75" customHeight="1">
      <c r="A548" s="1">
        <v>575.0</v>
      </c>
      <c r="B548" s="2" t="s">
        <v>627</v>
      </c>
      <c r="C548" s="2" t="s">
        <v>625</v>
      </c>
      <c r="D548" s="2" t="s">
        <v>6</v>
      </c>
      <c r="E548" s="2" t="str">
        <f>IFERROR(__xludf.DUMMYFUNCTION("GOOGLETRANSLATE(B548, ""auto"",""en"")"),"friendship between women, there")</f>
        <v>friendship between women, there</v>
      </c>
    </row>
    <row r="549" ht="15.75" customHeight="1">
      <c r="A549" s="1">
        <v>576.0</v>
      </c>
      <c r="B549" s="2" t="s">
        <v>628</v>
      </c>
      <c r="C549" s="2" t="s">
        <v>625</v>
      </c>
      <c r="D549" s="2" t="s">
        <v>6</v>
      </c>
      <c r="E549" s="2" t="str">
        <f>IFERROR(__xludf.DUMMYFUNCTION("GOOGLETRANSLATE(B549, ""auto"",""en"")")," ne obestsenivayte chyzhie PROBLEMS potomy tolko chto vas byvalo and pohyzhe if ye kto is tired of the clockwise 5 raboty za 7 and you is not that they do not znachit mogli uctat znachit is not that they do not pozvoleno chuvstvovat what they chyvstvuyut "&amp;"ecli you chyvctvuete cebya xyzhe")</f>
        <v> ne obestsenivayte chyzhie PROBLEMS potomy tolko chto vas byvalo and pohyzhe if ye kto is tired of the clockwise 5 raboty za 7 and you is not that they do not znachit mogli uctat znachit is not that they do not pozvoleno chuvstvovat what they chyvstvuyut ecli you chyvctvuete cebya xyzhe</v>
      </c>
    </row>
    <row r="550" ht="15.75" customHeight="1">
      <c r="A550" s="1">
        <v>577.0</v>
      </c>
      <c r="B550" s="2" t="s">
        <v>629</v>
      </c>
      <c r="C550" s="2" t="s">
        <v>625</v>
      </c>
      <c r="D550" s="2" t="s">
        <v>6</v>
      </c>
      <c r="E550" s="2" t="str">
        <f>IFERROR(__xludf.DUMMYFUNCTION("GOOGLETRANSLATE(B550, ""auto"",""en"")"),"druzey author's Style deaddsouls")</f>
        <v>druzey author's Style deaddsouls</v>
      </c>
    </row>
    <row r="551" ht="15.75" customHeight="1">
      <c r="A551" s="1">
        <v>578.0</v>
      </c>
      <c r="B551" s="2" t="s">
        <v>630</v>
      </c>
      <c r="C551" s="2" t="s">
        <v>625</v>
      </c>
      <c r="D551" s="2" t="s">
        <v>6</v>
      </c>
      <c r="E551" s="2" t="str">
        <f>IFERROR(__xludf.DUMMYFUNCTION("GOOGLETRANSLATE(B551, ""auto"",""en"")"),"favorite gave birthday")</f>
        <v>favorite gave birthday</v>
      </c>
    </row>
    <row r="552" ht="15.75" customHeight="1">
      <c r="A552" s="1">
        <v>579.0</v>
      </c>
      <c r="B552" s="2" t="s">
        <v>631</v>
      </c>
      <c r="C552" s="2" t="s">
        <v>625</v>
      </c>
      <c r="D552" s="2" t="s">
        <v>6</v>
      </c>
      <c r="E552" s="2" t="str">
        <f>IFERROR(__xludf.DUMMYFUNCTION("GOOGLETRANSLATE(B552, ""auto"",""en"")"),"land creature dangerous to people")</f>
        <v>land creature dangerous to people</v>
      </c>
    </row>
    <row r="553" ht="15.75" customHeight="1">
      <c r="A553" s="1">
        <v>580.0</v>
      </c>
      <c r="B553" s="2" t="s">
        <v>632</v>
      </c>
      <c r="C553" s="2" t="s">
        <v>633</v>
      </c>
      <c r="D553" s="2" t="s">
        <v>6</v>
      </c>
      <c r="E553" s="2" t="str">
        <f>IFERROR(__xludf.DUMMYFUNCTION("GOOGLETRANSLATE(B553, ""auto"",""en"")"),"We welcome you quite a while did not conduct competitions with prizes, and now is the time we decided to hold it together with shadygeeks at stake just 4 Russian-language singles from the first appearance of famous heroes marvel wolverine punisher Spiderm"&amp;"an and Iron Man all this will get one winner who will make the next show completely")</f>
        <v>We welcome you quite a while did not conduct competitions with prizes, and now is the time we decided to hold it together with shadygeeks at stake just 4 Russian-language singles from the first appearance of famous heroes marvel wolverine punisher Spiderman and Iron Man all this will get one winner who will make the next show completely</v>
      </c>
    </row>
    <row r="554" ht="15.75" customHeight="1">
      <c r="A554" s="1">
        <v>581.0</v>
      </c>
      <c r="B554" s="2" t="s">
        <v>634</v>
      </c>
      <c r="C554" s="2" t="s">
        <v>633</v>
      </c>
      <c r="D554" s="2" t="s">
        <v>6</v>
      </c>
      <c r="E554" s="2" t="str">
        <f>IFERROR(__xludf.DUMMYFUNCTION("GOOGLETRANSLATE(B554, ""auto"",""en"")")," draw on the 5 winners of the prizes 1 bag e stpak show completely")</f>
        <v> draw on the 5 winners of the prizes 1 bag e stpak show completely</v>
      </c>
    </row>
    <row r="555" ht="15.75" customHeight="1">
      <c r="A555" s="1">
        <v>582.0</v>
      </c>
      <c r="B555" s="2" t="s">
        <v>635</v>
      </c>
      <c r="C555" s="2" t="s">
        <v>633</v>
      </c>
      <c r="D555" s="2" t="s">
        <v>6</v>
      </c>
      <c r="E555" s="2" t="str">
        <f>IFERROR(__xludf.DUMMYFUNCTION("GOOGLETRANSLATE(B555, ""auto"",""en"")"),"launching our first competition with unrealistically cool prizes that can win each of all three prizes will be the first place gets corduroys stone island shadow project second place gets pale blue polo fred perry m size takes third place consolation priz"&amp;"e in the form of purse lacoste show completely")</f>
        <v>launching our first competition with unrealistically cool prizes that can win each of all three prizes will be the first place gets corduroys stone island shadow project second place gets pale blue polo fred perry m size takes third place consolation prize in the form of purse lacoste show completely</v>
      </c>
    </row>
    <row r="556" ht="15.75" customHeight="1">
      <c r="A556" s="1">
        <v>583.0</v>
      </c>
      <c r="B556" s="2" t="s">
        <v>636</v>
      </c>
      <c r="C556" s="2" t="s">
        <v>633</v>
      </c>
      <c r="D556" s="2" t="s">
        <v>6</v>
      </c>
      <c r="E556" s="2" t="str">
        <f>IFERROR(__xludf.DUMMYFUNCTION("GOOGLETRANSLATE(B556, ""auto"",""en"")")," chief keef t shirt for free participation conditions to subscribe to 1 Avenue la meme 2 do repost this listing sponsor chiraq results of 20 November 19")</f>
        <v> chief keef t shirt for free participation conditions to subscribe to 1 Avenue la meme 2 do repost this listing sponsor chiraq results of 20 November 19</v>
      </c>
    </row>
    <row r="557" ht="15.75" customHeight="1">
      <c r="A557" s="1">
        <v>584.0</v>
      </c>
      <c r="B557" s="2" t="s">
        <v>637</v>
      </c>
      <c r="C557" s="2" t="s">
        <v>633</v>
      </c>
      <c r="D557" s="2" t="s">
        <v>6</v>
      </c>
      <c r="E557" s="2" t="str">
        <f>IFERROR(__xludf.DUMMYFUNCTION("GOOGLETRANSLATE(B557, ""auto"",""en"")"),"𝙝𝙖𝙥𝙥𝙮 𝙗𝙞𝙧𝙩𝙝𝙙𝙖𝙮 𝙨𝙞𝙧 𝙘𝙖𝙧𝙩𝙞𝙚𝙧")</f>
        <v>𝙝𝙖𝙥𝙥𝙮 𝙗𝙞𝙧𝙩𝙝𝙙𝙖𝙮 𝙨𝙞𝙧 𝙘𝙖𝙧𝙩𝙞𝙚𝙧</v>
      </c>
    </row>
    <row r="558" ht="15.75" customHeight="1">
      <c r="A558" s="1">
        <v>586.0</v>
      </c>
      <c r="B558" s="2" t="s">
        <v>638</v>
      </c>
      <c r="C558" s="2" t="s">
        <v>639</v>
      </c>
      <c r="D558" s="2" t="s">
        <v>6</v>
      </c>
      <c r="E558" s="2" t="str">
        <f>IFERROR(__xludf.DUMMYFUNCTION("GOOGLETRANSLATE(B558, ""auto"",""en"")"),"Hi")</f>
        <v>Hi</v>
      </c>
    </row>
    <row r="559" ht="15.75" customHeight="1">
      <c r="A559" s="1">
        <v>587.0</v>
      </c>
      <c r="B559" s="2" t="s">
        <v>640</v>
      </c>
      <c r="C559" s="2" t="s">
        <v>639</v>
      </c>
      <c r="D559" s="2" t="s">
        <v>6</v>
      </c>
      <c r="E559" s="2" t="str">
        <f>IFERROR(__xludf.DUMMYFUNCTION("GOOGLETRANSLATE(B559, ""auto"",""en"")"),"Try to become the people do not have the goal of tınbaytın dreams fulfilled other things, you step forward to analyzes your mistakes right now, click on the feeling of love can help others to carry out the purpose of Note obey orders qoymaytındığın what t"&amp;"hings are in no mood, however, of course, say that you can not lead to the desired results in the past two, it does not appear to be a problem in the back do not forget to proceed with joy")</f>
        <v>Try to become the people do not have the goal of tınbaytın dreams fulfilled other things, you step forward to analyzes your mistakes right now, click on the feeling of love can help others to carry out the purpose of Note obey orders qoymaytındığın what things are in no mood, however, of course, say that you can not lead to the desired results in the past two, it does not appear to be a problem in the back do not forget to proceed with joy</v>
      </c>
    </row>
    <row r="560" ht="15.75" customHeight="1">
      <c r="A560" s="1">
        <v>588.0</v>
      </c>
      <c r="B560" s="2" t="s">
        <v>641</v>
      </c>
      <c r="C560" s="2" t="s">
        <v>642</v>
      </c>
      <c r="D560" s="2" t="s">
        <v>6</v>
      </c>
      <c r="E560" s="2" t="str">
        <f>IFERROR(__xludf.DUMMYFUNCTION("GOOGLETRANSLATE(B560, ""auto"",""en"")"),"bloody shackles of suffering depression peace struggle for recognition desires attempt to find out who is digging in his own ego rampant pessimism desire black snow on rainy summer days")</f>
        <v>bloody shackles of suffering depression peace struggle for recognition desires attempt to find out who is digging in his own ego rampant pessimism desire black snow on rainy summer days</v>
      </c>
    </row>
    <row r="561" ht="15.75" customHeight="1">
      <c r="A561" s="1">
        <v>589.0</v>
      </c>
      <c r="B561" s="2" t="s">
        <v>643</v>
      </c>
      <c r="C561" s="2" t="s">
        <v>642</v>
      </c>
      <c r="D561" s="2" t="s">
        <v>6</v>
      </c>
      <c r="E561" s="2" t="str">
        <f>IFERROR(__xludf.DUMMYFUNCTION("GOOGLETRANSLATE(B561, ""auto"",""en"")"),"to mallow")</f>
        <v>to mallow</v>
      </c>
    </row>
    <row r="562" ht="15.75" customHeight="1">
      <c r="A562" s="1">
        <v>590.0</v>
      </c>
      <c r="B562" s="2" t="s">
        <v>644</v>
      </c>
      <c r="C562" s="2" t="s">
        <v>645</v>
      </c>
      <c r="D562" s="2" t="s">
        <v>6</v>
      </c>
      <c r="E562" s="2" t="str">
        <f>IFERROR(__xludf.DUMMYFUNCTION("GOOGLETRANSLATE(B562, ""auto"",""en"")"),"hello friends vatsapta c nom ketiñderşi 10 pupils left open software")</f>
        <v>hello friends vatsapta c nom ketiñderşi 10 pupils left open software</v>
      </c>
    </row>
    <row r="563" ht="15.75" customHeight="1">
      <c r="A563" s="1">
        <v>591.0</v>
      </c>
      <c r="B563" s="2" t="s">
        <v>646</v>
      </c>
      <c r="C563" s="2" t="s">
        <v>645</v>
      </c>
      <c r="D563" s="2" t="s">
        <v>6</v>
      </c>
      <c r="E563" s="2" t="str">
        <f>IFERROR(__xludf.DUMMYFUNCTION("GOOGLETRANSLATE(B563, ""auto"",""en"")"),"Like the head first and then if you want to see my first love in the following link vk com id0 2583175 If you saw the name of my love for alüaşqv record komentke States ignore the insult")</f>
        <v>Like the head first and then if you want to see my first love in the following link vk com id0 2583175 If you saw the name of my love for alüaşqv record komentke States ignore the insult</v>
      </c>
    </row>
    <row r="564" ht="15.75" customHeight="1">
      <c r="A564" s="1">
        <v>592.0</v>
      </c>
      <c r="B564" s="2" t="s">
        <v>647</v>
      </c>
      <c r="C564" s="2" t="s">
        <v>648</v>
      </c>
      <c r="D564" s="2" t="s">
        <v>6</v>
      </c>
      <c r="E564" s="2" t="str">
        <f>IFERROR(__xludf.DUMMYFUNCTION("GOOGLETRANSLATE(B564, ""auto"",""en"")"),"forgetting me today do not remember me tomorrow")</f>
        <v>forgetting me today do not remember me tomorrow</v>
      </c>
    </row>
    <row r="565" ht="15.75" customHeight="1">
      <c r="A565" s="1">
        <v>593.0</v>
      </c>
      <c r="B565" s="2" t="s">
        <v>649</v>
      </c>
      <c r="C565" s="2" t="s">
        <v>650</v>
      </c>
      <c r="D565" s="2" t="s">
        <v>6</v>
      </c>
      <c r="E565" s="2" t="str">
        <f>IFERROR(__xludf.DUMMYFUNCTION("GOOGLETRANSLATE(B565, ""auto"",""en"")"),"the kingdom of the dead")</f>
        <v>the kingdom of the dead</v>
      </c>
    </row>
    <row r="566" ht="15.75" customHeight="1">
      <c r="A566" s="1">
        <v>594.0</v>
      </c>
      <c r="B566" s="2" t="s">
        <v>651</v>
      </c>
      <c r="C566" s="2" t="s">
        <v>650</v>
      </c>
      <c r="D566" s="2" t="s">
        <v>6</v>
      </c>
      <c r="E566" s="2" t="str">
        <f>IFERROR(__xludf.DUMMYFUNCTION("GOOGLETRANSLATE(B566, ""auto"",""en"")"),"urges baginoname")</f>
        <v>urges baginoname</v>
      </c>
    </row>
    <row r="567" ht="15.75" customHeight="1">
      <c r="A567" s="1">
        <v>595.0</v>
      </c>
      <c r="B567" s="2" t="s">
        <v>652</v>
      </c>
      <c r="C567" s="2" t="s">
        <v>650</v>
      </c>
      <c r="D567" s="2" t="s">
        <v>6</v>
      </c>
      <c r="E567" s="2" t="str">
        <f>IFERROR(__xludf.DUMMYFUNCTION("GOOGLETRANSLATE(B567, ""auto"",""en"")"),"never smile")</f>
        <v>never smile</v>
      </c>
    </row>
    <row r="568" ht="15.75" customHeight="1">
      <c r="A568" s="1">
        <v>596.0</v>
      </c>
      <c r="B568" s="2" t="s">
        <v>653</v>
      </c>
      <c r="C568" s="2" t="s">
        <v>654</v>
      </c>
      <c r="D568" s="2" t="s">
        <v>6</v>
      </c>
      <c r="E568" s="2" t="str">
        <f>IFERROR(__xludf.DUMMYFUNCTION("GOOGLETRANSLATE(B568, ""auto"",""en"")")," 1000 want your kiwis write to the PM group want vk me whiteqz")</f>
        <v> 1000 want your kiwis write to the PM group want vk me whiteqz</v>
      </c>
    </row>
    <row r="569" ht="15.75" customHeight="1">
      <c r="A569" s="1">
        <v>597.0</v>
      </c>
      <c r="B569" s="2" t="s">
        <v>655</v>
      </c>
      <c r="C569" s="2" t="s">
        <v>654</v>
      </c>
      <c r="D569" s="2" t="s">
        <v>6</v>
      </c>
      <c r="E569" s="2" t="str">
        <f>IFERROR(__xludf.DUMMYFUNCTION("GOOGLETRANSLATE(B569, ""auto"",""en"")"),"man happy doing three things love interesting work and the opportunity to travel")</f>
        <v>man happy doing three things love interesting work and the opportunity to travel</v>
      </c>
    </row>
    <row r="570" ht="15.75" customHeight="1">
      <c r="A570" s="1">
        <v>598.0</v>
      </c>
      <c r="B570" s="2" t="s">
        <v>656</v>
      </c>
      <c r="C570" s="2" t="s">
        <v>398</v>
      </c>
      <c r="D570" s="2" t="s">
        <v>6</v>
      </c>
      <c r="E570" s="2" t="str">
        <f>IFERROR(__xludf.DUMMYFUNCTION("GOOGLETRANSLATE(B570, ""auto"",""en"")"),"new video channel teach uncle to ride Heelys tin mocked uncle https youtu be 9zg8gevmkvu")</f>
        <v>new video channel teach uncle to ride Heelys tin mocked uncle https youtu be 9zg8gevmkvu</v>
      </c>
    </row>
    <row r="571" ht="15.75" customHeight="1">
      <c r="A571" s="1">
        <v>599.0</v>
      </c>
      <c r="B571" s="2" t="s">
        <v>657</v>
      </c>
      <c r="C571" s="2" t="s">
        <v>398</v>
      </c>
      <c r="D571" s="2" t="s">
        <v>6</v>
      </c>
      <c r="E571" s="2" t="str">
        <f>IFERROR(__xludf.DUMMYFUNCTION("GOOGLETRANSLATE(B571, ""auto"",""en"")"),"friends have a new video on the channel nice view")</f>
        <v>friends have a new video on the channel nice view</v>
      </c>
    </row>
    <row r="572" ht="15.75" customHeight="1">
      <c r="A572" s="1">
        <v>600.0</v>
      </c>
      <c r="B572" s="2" t="s">
        <v>658</v>
      </c>
      <c r="C572" s="2" t="s">
        <v>398</v>
      </c>
      <c r="D572" s="2" t="s">
        <v>6</v>
      </c>
      <c r="E572" s="2" t="str">
        <f>IFERROR(__xludf.DUMMYFUNCTION("GOOGLETRANSLATE(B572, ""auto"",""en"")"),"hello friends rather see until you have removed the video when it is precisely this video it brought my link popularity has recently been with my channel removed without explaining the reasons we've fixed it as we think of it removed it last time but real"&amp;"ly there for that we do not know why can prove that it is removed soon see if you have not seen it yet and then suddenly removed and is https youtu be k4bja9qfuts")</f>
        <v>hello friends rather see until you have removed the video when it is precisely this video it brought my link popularity has recently been with my channel removed without explaining the reasons we've fixed it as we think of it removed it last time but really there for that we do not know why can prove that it is removed soon see if you have not seen it yet and then suddenly removed and is https youtu be k4bja9qfuts</v>
      </c>
    </row>
    <row r="573" ht="15.75" customHeight="1">
      <c r="A573" s="1">
        <v>601.0</v>
      </c>
      <c r="B573" s="2" t="s">
        <v>659</v>
      </c>
      <c r="C573" s="2" t="s">
        <v>398</v>
      </c>
      <c r="D573" s="2" t="s">
        <v>6</v>
      </c>
      <c r="E573" s="2" t="str">
        <f>IFERROR(__xludf.DUMMYFUNCTION("GOOGLETRANSLATE(B573, ""auto"",""en"")"),"share this video with your friends and take part in a mini competition on my page in the instagram https youtu be 69beg ucz6i")</f>
        <v>share this video with your friends and take part in a mini competition on my page in the instagram https youtu be 69beg ucz6i</v>
      </c>
    </row>
    <row r="574" ht="15.75" customHeight="1">
      <c r="A574" s="1">
        <v>602.0</v>
      </c>
      <c r="B574" s="2" t="s">
        <v>660</v>
      </c>
      <c r="C574" s="2" t="s">
        <v>398</v>
      </c>
      <c r="D574" s="2" t="s">
        <v>6</v>
      </c>
      <c r="E574" s="2" t="str">
        <f>IFERROR(__xludf.DUMMYFUNCTION("GOOGLETRANSLATE(B574, ""auto"",""en"")"),"new video on my channel game play with Alsou in Granny rather see")</f>
        <v>new video on my channel game play with Alsou in Granny rather see</v>
      </c>
    </row>
    <row r="575" ht="15.75" customHeight="1">
      <c r="A575" s="1">
        <v>603.0</v>
      </c>
      <c r="B575" s="2" t="s">
        <v>661</v>
      </c>
      <c r="C575" s="2" t="s">
        <v>398</v>
      </c>
      <c r="D575" s="2" t="s">
        <v>6</v>
      </c>
      <c r="E575" s="2" t="str">
        <f>IFERROR(__xludf.DUMMYFUNCTION("GOOGLETRANSLATE(B575, ""auto"",""en"")"),"friends took off for you a new fun Challenge Alsou rather see do not forget to share this video with your friends https youtu be 2v xgknsal0")</f>
        <v>friends took off for you a new fun Challenge Alsou rather see do not forget to share this video with your friends https youtu be 2v xgknsal0</v>
      </c>
    </row>
    <row r="576" ht="15.75" customHeight="1">
      <c r="A576" s="1">
        <v>604.0</v>
      </c>
      <c r="B576" s="2" t="s">
        <v>662</v>
      </c>
      <c r="C576" s="2" t="s">
        <v>398</v>
      </c>
      <c r="D576" s="2" t="s">
        <v>6</v>
      </c>
      <c r="E576" s="2" t="str">
        <f>IFERROR(__xludf.DUMMYFUNCTION("GOOGLETRANSLATE(B576, ""auto"",""en"")"),"watched the video well, judging by the views on it there is no more see the video in which you have fulfilled my dream of sharing with friends https youtu be knlkzi9vzve")</f>
        <v>watched the video well, judging by the views on it there is no more see the video in which you have fulfilled my dream of sharing with friends https youtu be knlkzi9vzve</v>
      </c>
    </row>
    <row r="577" ht="15.75" customHeight="1">
      <c r="A577" s="1">
        <v>605.0</v>
      </c>
      <c r="B577" s="2" t="s">
        <v>663</v>
      </c>
      <c r="C577" s="2" t="s">
        <v>398</v>
      </c>
      <c r="D577" s="2" t="s">
        <v>6</v>
      </c>
      <c r="E577" s="2" t="str">
        <f>IFERROR(__xludf.DUMMYFUNCTION("GOOGLETRANSLATE(B577, ""auto"",""en"")"),"Friends you have asked me to take off part 2 subscribers to manage my life share this video with friends, I will be pleased https youtu be 4hxzabyulq4")</f>
        <v>Friends you have asked me to take off part 2 subscribers to manage my life share this video with friends, I will be pleased https youtu be 4hxzabyulq4</v>
      </c>
    </row>
    <row r="578" ht="15.75" customHeight="1">
      <c r="A578" s="1">
        <v>606.0</v>
      </c>
      <c r="B578" s="2" t="s">
        <v>664</v>
      </c>
      <c r="C578" s="2" t="s">
        <v>398</v>
      </c>
      <c r="D578" s="2" t="s">
        <v>6</v>
      </c>
      <c r="E578" s="2" t="str">
        <f>IFERROR(__xludf.DUMMYFUNCTION("GOOGLETRANSLATE(B578, ""auto"",""en"")"),"see how subscribers manage my life share this video with your friends")</f>
        <v>see how subscribers manage my life share this video with your friends</v>
      </c>
    </row>
    <row r="579" ht="15.75" customHeight="1">
      <c r="A579" s="1">
        <v>607.0</v>
      </c>
      <c r="B579" s="2" t="s">
        <v>665</v>
      </c>
      <c r="C579" s="2" t="s">
        <v>398</v>
      </c>
      <c r="D579" s="2" t="s">
        <v>6</v>
      </c>
      <c r="E579" s="2" t="str">
        <f>IFERROR(__xludf.DUMMYFUNCTION("GOOGLETRANSLATE(B579, ""auto"",""en"")"),"hi friends for a long time you have asked me to make a video about how my day goes so well see more share this video in your social networks, I will be pleased pleasant viewing https youtu be d83ei108glc")</f>
        <v>hi friends for a long time you have asked me to make a video about how my day goes so well see more share this video in your social networks, I will be pleased pleasant viewing https youtu be d83ei108glc</v>
      </c>
    </row>
    <row r="580" ht="15.75" customHeight="1">
      <c r="A580" s="1">
        <v>608.0</v>
      </c>
      <c r="B580" s="2" t="s">
        <v>666</v>
      </c>
      <c r="C580" s="2" t="s">
        <v>667</v>
      </c>
      <c r="D580" s="2" t="s">
        <v>6</v>
      </c>
      <c r="E580" s="2" t="str">
        <f>IFERROR(__xludf.DUMMYFUNCTION("GOOGLETRANSLATE(B580, ""auto"",""en"")"),"Today was a beautiful sky")</f>
        <v>Today was a beautiful sky</v>
      </c>
    </row>
    <row r="581" ht="15.75" customHeight="1">
      <c r="A581" s="1">
        <v>609.0</v>
      </c>
      <c r="B581" s="2" t="s">
        <v>668</v>
      </c>
      <c r="C581" s="2" t="s">
        <v>669</v>
      </c>
      <c r="D581" s="2" t="s">
        <v>6</v>
      </c>
      <c r="E581" s="2" t="str">
        <f>IFERROR(__xludf.DUMMYFUNCTION("GOOGLETRANSLATE(B581, ""auto"",""en"")"),"oochen much I loved new cartoon forward to the continuation and you expect more pictures of me hazbin Hotel Charlie")</f>
        <v>oochen much I loved new cartoon forward to the continuation and you expect more pictures of me hazbin Hotel Charlie</v>
      </c>
    </row>
    <row r="582" ht="15.75" customHeight="1">
      <c r="A582" s="1">
        <v>610.0</v>
      </c>
      <c r="B582" s="2" t="s">
        <v>670</v>
      </c>
      <c r="C582" s="2" t="s">
        <v>669</v>
      </c>
      <c r="D582" s="2" t="s">
        <v>6</v>
      </c>
      <c r="E582" s="2" t="str">
        <f>IFERROR(__xludf.DUMMYFUNCTION("GOOGLETRANSLATE(B582, ""auto"",""en"")"),"CSB 彡")</f>
        <v>CSB 彡</v>
      </c>
    </row>
    <row r="583" ht="15.75" customHeight="1">
      <c r="A583" s="1">
        <v>611.0</v>
      </c>
      <c r="B583" s="2" t="s">
        <v>671</v>
      </c>
      <c r="C583" s="2" t="s">
        <v>669</v>
      </c>
      <c r="D583" s="2" t="s">
        <v>6</v>
      </c>
      <c r="E583" s="2" t="str">
        <f>IFERROR(__xludf.DUMMYFUNCTION("GOOGLETRANSLATE(B583, ""auto"",""en"")"),"all my Fortress will be the")</f>
        <v>all my Fortress will be the</v>
      </c>
    </row>
    <row r="584" ht="15.75" customHeight="1">
      <c r="A584" s="1">
        <v>612.0</v>
      </c>
      <c r="B584" s="2" t="s">
        <v>672</v>
      </c>
      <c r="C584" s="2" t="s">
        <v>669</v>
      </c>
      <c r="D584" s="2" t="s">
        <v>6</v>
      </c>
      <c r="E584" s="2" t="str">
        <f>IFERROR(__xludf.DUMMYFUNCTION("GOOGLETRANSLATE(B584, ""auto"",""en"")")," 彡")</f>
        <v> 彡</v>
      </c>
    </row>
    <row r="585" ht="15.75" customHeight="1">
      <c r="A585" s="1">
        <v>614.0</v>
      </c>
      <c r="B585" s="2" t="s">
        <v>673</v>
      </c>
      <c r="C585" s="2" t="s">
        <v>669</v>
      </c>
      <c r="D585" s="2" t="s">
        <v>6</v>
      </c>
      <c r="E585" s="2" t="str">
        <f>IFERROR(__xludf.DUMMYFUNCTION("GOOGLETRANSLATE(B585, ""auto"",""en"")")," when I offer help and I refused, I")</f>
        <v> when I offer help and I refused, I</v>
      </c>
    </row>
    <row r="586" ht="15.75" customHeight="1">
      <c r="A586" s="1">
        <v>615.0</v>
      </c>
      <c r="B586" s="2" t="s">
        <v>674</v>
      </c>
      <c r="C586" s="2" t="s">
        <v>669</v>
      </c>
      <c r="D586" s="2" t="s">
        <v>6</v>
      </c>
      <c r="E586" s="2" t="str">
        <f>IFERROR(__xludf.DUMMYFUNCTION("GOOGLETRANSLATE(B586, ""auto"",""en"")"),"I tried to paint watercolors in the little watercolor artbook game AFC Arena protagonist Isabella stolen soul mogilorozhdennye love this fraction but as luck would have them in the game have little")</f>
        <v>I tried to paint watercolors in the little watercolor artbook game AFC Arena protagonist Isabella stolen soul mogilorozhdennye love this fraction but as luck would have them in the game have little</v>
      </c>
    </row>
    <row r="587" ht="15.75" customHeight="1">
      <c r="A587" s="1">
        <v>617.0</v>
      </c>
      <c r="B587" s="2" t="s">
        <v>675</v>
      </c>
      <c r="C587" s="2" t="s">
        <v>669</v>
      </c>
      <c r="D587" s="2" t="s">
        <v>6</v>
      </c>
      <c r="E587" s="2" t="str">
        <f>IFERROR(__xludf.DUMMYFUNCTION("GOOGLETRANSLATE(B587, ""auto"",""en"")"),"huh what it draw every day theme inktober Looking Glass game indentityv character Marie Antoinette bloody queen sad fact that it executed its own people on this she seam on the neck but the color was better because her beautiful red dress is in that in th"&amp;"e mirror after it was executed")</f>
        <v>huh what it draw every day theme inktober Looking Glass game indentityv character Marie Antoinette bloody queen sad fact that it executed its own people on this she seam on the neck but the color was better because her beautiful red dress is in that in the mirror after it was executed</v>
      </c>
    </row>
    <row r="588" ht="15.75" customHeight="1">
      <c r="A588" s="1">
        <v>618.0</v>
      </c>
      <c r="B588" s="2" t="s">
        <v>676</v>
      </c>
      <c r="C588" s="2" t="s">
        <v>669</v>
      </c>
      <c r="D588" s="2" t="s">
        <v>6</v>
      </c>
      <c r="E588" s="2" t="str">
        <f>IFERROR(__xludf.DUMMYFUNCTION("GOOGLETRANSLATE(B588, ""auto"",""en"")"),"mind you have already accumulated with only pictures and posts where I have three in the morning and I look forward to holiday lighting brain's vacation boom of the second day I was okay")</f>
        <v>mind you have already accumulated with only pictures and posts where I have three in the morning and I look forward to holiday lighting brain's vacation boom of the second day I was okay</v>
      </c>
    </row>
    <row r="589" ht="15.75" customHeight="1">
      <c r="A589" s="1">
        <v>619.0</v>
      </c>
      <c r="B589" s="2" t="s">
        <v>677</v>
      </c>
      <c r="C589" s="2" t="s">
        <v>678</v>
      </c>
      <c r="D589" s="2" t="s">
        <v>6</v>
      </c>
      <c r="E589" s="2" t="str">
        <f>IFERROR(__xludf.DUMMYFUNCTION("GOOGLETRANSLATE(B589, ""auto"",""en"")"),"I want to be your bad habit")</f>
        <v>I want to be your bad habit</v>
      </c>
    </row>
    <row r="590" ht="15.75" customHeight="1">
      <c r="A590" s="1">
        <v>620.0</v>
      </c>
      <c r="B590" s="2" t="s">
        <v>679</v>
      </c>
      <c r="C590" s="2" t="s">
        <v>678</v>
      </c>
      <c r="D590" s="2" t="s">
        <v>6</v>
      </c>
      <c r="E590" s="2" t="str">
        <f>IFERROR(__xludf.DUMMYFUNCTION("GOOGLETRANSLATE(B590, ""auto"",""en"")"),"when my mother happy for me, all around me I become too happy with it, and vice versa for me it is like a mirror thank you that you have a love of their mothers")</f>
        <v>when my mother happy for me, all around me I become too happy with it, and vice versa for me it is like a mirror thank you that you have a love of their mothers</v>
      </c>
    </row>
    <row r="591" ht="15.75" customHeight="1">
      <c r="A591" s="1">
        <v>621.0</v>
      </c>
      <c r="B591" s="2" t="s">
        <v>680</v>
      </c>
      <c r="C591" s="2" t="s">
        <v>678</v>
      </c>
      <c r="D591" s="2" t="s">
        <v>6</v>
      </c>
      <c r="E591" s="2" t="str">
        <f>IFERROR(__xludf.DUMMYFUNCTION("GOOGLETRANSLATE(B591, ""auto"",""en"")"),"Forgive me God for every breath of air that I breathed forgetting about you")</f>
        <v>Forgive me God for every breath of air that I breathed forgetting about you</v>
      </c>
    </row>
    <row r="592" ht="15.75" customHeight="1">
      <c r="A592" s="1">
        <v>622.0</v>
      </c>
      <c r="B592" s="2" t="s">
        <v>681</v>
      </c>
      <c r="C592" s="2" t="s">
        <v>678</v>
      </c>
      <c r="D592" s="2" t="s">
        <v>6</v>
      </c>
      <c r="E592" s="2" t="str">
        <f>IFERROR(__xludf.DUMMYFUNCTION("GOOGLETRANSLATE(B592, ""auto"",""en"")")," good attitude to the Prophet Muhammad ﷺ women")</f>
        <v> good attitude to the Prophet Muhammad ﷺ women</v>
      </c>
    </row>
    <row r="593" ht="15.75" customHeight="1">
      <c r="A593" s="1">
        <v>623.0</v>
      </c>
      <c r="B593" s="2" t="s">
        <v>682</v>
      </c>
      <c r="C593" s="2" t="s">
        <v>683</v>
      </c>
      <c r="D593" s="2" t="s">
        <v>6</v>
      </c>
      <c r="E593" s="2" t="str">
        <f>IFERROR(__xludf.DUMMYFUNCTION("GOOGLETRANSLATE(B593, ""auto"",""en"")"),"what to do if your girl is sad to note guys")</f>
        <v>what to do if your girl is sad to note guys</v>
      </c>
    </row>
    <row r="594" ht="15.75" customHeight="1">
      <c r="A594" s="1">
        <v>624.0</v>
      </c>
      <c r="B594" s="2" t="s">
        <v>279</v>
      </c>
      <c r="C594" s="2" t="s">
        <v>684</v>
      </c>
      <c r="D594" s="2" t="s">
        <v>6</v>
      </c>
      <c r="E594" s="2" t="str">
        <f>IFERROR(__xludf.DUMMYFUNCTION("GOOGLETRANSLATE(B594, ""auto"",""en"")"),"live")</f>
        <v>live</v>
      </c>
    </row>
    <row r="595" ht="15.75" customHeight="1">
      <c r="A595" s="1">
        <v>625.0</v>
      </c>
      <c r="B595" s="2" t="s">
        <v>685</v>
      </c>
      <c r="C595" s="2" t="s">
        <v>684</v>
      </c>
      <c r="D595" s="2" t="s">
        <v>6</v>
      </c>
      <c r="E595" s="2" t="str">
        <f>IFERROR(__xludf.DUMMYFUNCTION("GOOGLETRANSLATE(B595, ""auto"",""en"")"),"we are launching a large-scale drawing 1 place 4000rub 24000 n 2nd place 2000 rubles 12000tg 3rd 1000 rubles 6000tg show completely")</f>
        <v>we are launching a large-scale drawing 1 place 4000rub 24000 n 2nd place 2000 rubles 12000tg 3rd 1000 rubles 6000tg show completely</v>
      </c>
    </row>
    <row r="596" ht="15.75" customHeight="1">
      <c r="A596" s="1">
        <v>626.0</v>
      </c>
      <c r="B596" s="2" t="s">
        <v>686</v>
      </c>
      <c r="C596" s="2" t="s">
        <v>684</v>
      </c>
      <c r="D596" s="2" t="s">
        <v>6</v>
      </c>
      <c r="E596" s="2" t="str">
        <f>IFERROR(__xludf.DUMMYFUNCTION("GOOGLETRANSLATE(B596, ""auto"",""en"")"),"afflicted külimdeymin reach the goal will not give up")</f>
        <v>afflicted külimdeymin reach the goal will not give up</v>
      </c>
    </row>
    <row r="597" ht="15.75" customHeight="1">
      <c r="A597" s="1">
        <v>627.0</v>
      </c>
      <c r="B597" s="2" t="s">
        <v>687</v>
      </c>
      <c r="C597" s="2" t="s">
        <v>684</v>
      </c>
      <c r="D597" s="2" t="s">
        <v>6</v>
      </c>
      <c r="E597" s="2" t="str">
        <f>IFERROR(__xludf.DUMMYFUNCTION("GOOGLETRANSLATE(B597, ""auto"",""en"")"),"I got the commission and examination 29ball 4 1ğana was a learned man did not get any points because oh god created replied and do not be shy to answer this question even consider himself a monkey created man uyalsın Habib nwrmagamedov")</f>
        <v>I got the commission and examination 29ball 4 1ğana was a learned man did not get any points because oh god created replied and do not be shy to answer this question even consider himself a monkey created man uyalsın Habib nwrmagamedov</v>
      </c>
    </row>
    <row r="598" ht="15.75" customHeight="1">
      <c r="A598" s="1">
        <v>628.0</v>
      </c>
      <c r="B598" s="2" t="s">
        <v>688</v>
      </c>
      <c r="C598" s="2" t="s">
        <v>684</v>
      </c>
      <c r="D598" s="2" t="s">
        <v>6</v>
      </c>
      <c r="E598" s="2" t="str">
        <f>IFERROR(__xludf.DUMMYFUNCTION("GOOGLETRANSLATE(B598, ""auto"",""en"")"),"Like a lot of girls naked was going to collect and how many heroes")</f>
        <v>Like a lot of girls naked was going to collect and how many heroes</v>
      </c>
    </row>
    <row r="599" ht="15.75" customHeight="1">
      <c r="A599" s="1">
        <v>629.0</v>
      </c>
      <c r="B599" s="2" t="s">
        <v>689</v>
      </c>
      <c r="C599" s="2" t="s">
        <v>684</v>
      </c>
      <c r="D599" s="2" t="s">
        <v>6</v>
      </c>
      <c r="E599" s="2" t="str">
        <f>IFERROR(__xludf.DUMMYFUNCTION("GOOGLETRANSLATE(B599, ""auto"",""en"")"),"I'm afraid I am not afraid of death and the death of jaqındarımnıñ")</f>
        <v>I'm afraid I am not afraid of death and the death of jaqındarımnıñ</v>
      </c>
    </row>
    <row r="600" ht="15.75" customHeight="1">
      <c r="A600" s="1">
        <v>630.0</v>
      </c>
      <c r="B600" s="2" t="s">
        <v>690</v>
      </c>
      <c r="C600" s="2" t="s">
        <v>684</v>
      </c>
      <c r="D600" s="2" t="s">
        <v>6</v>
      </c>
      <c r="E600" s="2" t="str">
        <f>IFERROR(__xludf.DUMMYFUNCTION("GOOGLETRANSLATE(B600, ""auto"",""en"")"),"Since the birth of the people must do it to please someone like me")</f>
        <v>Since the birth of the people must do it to please someone like me</v>
      </c>
    </row>
    <row r="601" ht="15.75" customHeight="1">
      <c r="A601" s="1">
        <v>631.0</v>
      </c>
      <c r="B601" s="2" t="s">
        <v>691</v>
      </c>
      <c r="C601" s="2" t="s">
        <v>684</v>
      </c>
      <c r="D601" s="2" t="s">
        <v>6</v>
      </c>
      <c r="E601" s="2" t="str">
        <f>IFERROR(__xludf.DUMMYFUNCTION("GOOGLETRANSLATE(B601, ""auto"",""en"")"),"Do not forget to call me to know the situation first contact for help")</f>
        <v>Do not forget to call me to know the situation first contact for help</v>
      </c>
    </row>
    <row r="602" ht="15.75" customHeight="1">
      <c r="A602" s="1">
        <v>632.0</v>
      </c>
      <c r="B602" s="2" t="s">
        <v>692</v>
      </c>
      <c r="C602" s="2" t="s">
        <v>684</v>
      </c>
      <c r="D602" s="2" t="s">
        <v>6</v>
      </c>
      <c r="E602" s="2" t="str">
        <f>IFERROR(__xludf.DUMMYFUNCTION("GOOGLETRANSLATE(B602, ""auto"",""en"")"),"jigitiñiñ did not leave despised the word of one of the girls gold SC")</f>
        <v>jigitiñiñ did not leave despised the word of one of the girls gold SC</v>
      </c>
    </row>
    <row r="603" ht="15.75" customHeight="1">
      <c r="A603" s="1">
        <v>633.0</v>
      </c>
      <c r="B603" s="2" t="s">
        <v>693</v>
      </c>
      <c r="C603" s="2" t="s">
        <v>684</v>
      </c>
      <c r="D603" s="2" t="s">
        <v>6</v>
      </c>
      <c r="E603" s="2" t="str">
        <f>IFERROR(__xludf.DUMMYFUNCTION("GOOGLETRANSLATE(B603, ""auto"",""en"")"),"I forgive you guys need to be rich to be a simple girl")</f>
        <v>I forgive you guys need to be rich to be a simple girl</v>
      </c>
    </row>
    <row r="604" ht="15.75" customHeight="1">
      <c r="A604" s="1">
        <v>634.0</v>
      </c>
      <c r="B604" s="2" t="s">
        <v>694</v>
      </c>
      <c r="C604" s="2" t="s">
        <v>695</v>
      </c>
      <c r="D604" s="2" t="s">
        <v>6</v>
      </c>
      <c r="E604" s="2" t="str">
        <f>IFERROR(__xludf.DUMMYFUNCTION("GOOGLETRANSLATE(B604, ""auto"",""en"")"),"hello friends etc. or Like when the following conditions if you place all my likes and koment pictures 1 2 3 https vk com pressing the left id564213571 etc. Like https vk com publiczhanerkrgroup up to 4 people to throw stenadağı etc. etc. complete the ful"&amp;"l terms of 5 to repost out lç")</f>
        <v>hello friends etc. or Like when the following conditions if you place all my likes and koment pictures 1 2 3 https vk com pressing the left id564213571 etc. Like https vk com publiczhanerkrgroup up to 4 people to throw stenadağı etc. etc. complete the full terms of 5 to repost out lç</v>
      </c>
    </row>
    <row r="605" ht="15.75" customHeight="1">
      <c r="A605" s="1">
        <v>635.0</v>
      </c>
      <c r="B605" s="2" t="s">
        <v>696</v>
      </c>
      <c r="C605" s="2" t="s">
        <v>695</v>
      </c>
      <c r="D605" s="2" t="s">
        <v>6</v>
      </c>
      <c r="E605" s="2" t="str">
        <f>IFERROR(__xludf.DUMMYFUNCTION("GOOGLETRANSLATE(B605, ""auto"",""en"")"),"Like returned basıñızdarşı")</f>
        <v>Like returned basıñızdarşı</v>
      </c>
    </row>
    <row r="606" ht="15.75" customHeight="1">
      <c r="A606" s="1">
        <v>636.0</v>
      </c>
      <c r="B606" s="2" t="s">
        <v>279</v>
      </c>
      <c r="C606" s="2" t="s">
        <v>697</v>
      </c>
      <c r="D606" s="2" t="s">
        <v>6</v>
      </c>
      <c r="E606" s="2" t="str">
        <f>IFERROR(__xludf.DUMMYFUNCTION("GOOGLETRANSLATE(B606, ""auto"",""en"")"),"live")</f>
        <v>live</v>
      </c>
    </row>
    <row r="607" ht="15.75" customHeight="1">
      <c r="A607" s="1">
        <v>637.0</v>
      </c>
      <c r="B607" s="2" t="s">
        <v>698</v>
      </c>
      <c r="C607" s="2" t="s">
        <v>699</v>
      </c>
      <c r="D607" s="2" t="s">
        <v>6</v>
      </c>
      <c r="E607" s="2" t="str">
        <f>IFERROR(__xludf.DUMMYFUNCTION("GOOGLETRANSLATE(B607, ""auto"",""en"")"),"Premier nurik smit menin qyzym prod smock sb show completely")</f>
        <v>Premier nurik smit menin qyzym prod smock sb show completely</v>
      </c>
    </row>
    <row r="608" ht="15.75" customHeight="1">
      <c r="A608" s="1">
        <v>638.0</v>
      </c>
      <c r="B608" s="2" t="s">
        <v>700</v>
      </c>
      <c r="C608" s="2" t="s">
        <v>699</v>
      </c>
      <c r="D608" s="2" t="s">
        <v>6</v>
      </c>
      <c r="E608" s="2" t="str">
        <f>IFERROR(__xludf.DUMMYFUNCTION("GOOGLETRANSLATE(B608, ""auto"",""en"")"),"sorrowfully")</f>
        <v>sorrowfully</v>
      </c>
    </row>
    <row r="609" ht="15.75" customHeight="1">
      <c r="A609" s="1">
        <v>639.0</v>
      </c>
      <c r="B609" s="2" t="s">
        <v>701</v>
      </c>
      <c r="C609" s="2" t="s">
        <v>702</v>
      </c>
      <c r="D609" s="2" t="s">
        <v>6</v>
      </c>
      <c r="E609" s="2" t="str">
        <f>IFERROR(__xludf.DUMMYFUNCTION("GOOGLETRANSLATE(B609, ""auto"",""en"")"),"you will need to drop everything الله يعطيك كل السعادة answer the question, Who is your Lord Allah question religion or set Europe")</f>
        <v>you will need to drop everything الله يعطيك كل السعادة answer the question, Who is your Lord Allah question religion or set Europe</v>
      </c>
    </row>
    <row r="610" ht="15.75" customHeight="1">
      <c r="A610" s="1">
        <v>640.0</v>
      </c>
      <c r="B610" s="2" t="s">
        <v>703</v>
      </c>
      <c r="C610" s="2" t="s">
        <v>704</v>
      </c>
      <c r="D610" s="2" t="s">
        <v>6</v>
      </c>
      <c r="E610" s="2" t="str">
        <f>IFERROR(__xludf.DUMMYFUNCTION("GOOGLETRANSLATE(B610, ""auto"",""en"")"),"Bach bolındar")</f>
        <v>Bach bolındar</v>
      </c>
    </row>
    <row r="611" ht="15.75" customHeight="1">
      <c r="A611" s="1">
        <v>641.0</v>
      </c>
      <c r="B611" s="2" t="s">
        <v>705</v>
      </c>
      <c r="C611" s="2" t="s">
        <v>704</v>
      </c>
      <c r="D611" s="2" t="s">
        <v>6</v>
      </c>
      <c r="E611" s="2" t="str">
        <f>IFERROR(__xludf.DUMMYFUNCTION("GOOGLETRANSLATE(B611, ""auto"",""en"")"),"mya mäke jınımma tïmeş software")</f>
        <v>mya mäke jınımma tïmeş software</v>
      </c>
    </row>
    <row r="612" ht="15.75" customHeight="1">
      <c r="A612" s="1">
        <v>642.0</v>
      </c>
      <c r="B612" s="2" t="s">
        <v>706</v>
      </c>
      <c r="C612" s="2" t="s">
        <v>704</v>
      </c>
      <c r="D612" s="2" t="s">
        <v>6</v>
      </c>
      <c r="E612" s="2" t="str">
        <f>IFERROR(__xludf.DUMMYFUNCTION("GOOGLETRANSLATE(B612, ""auto"",""en"")"),"xxx")</f>
        <v>xxx</v>
      </c>
    </row>
    <row r="613" ht="15.75" customHeight="1">
      <c r="A613" s="1">
        <v>643.0</v>
      </c>
      <c r="B613" s="2" t="s">
        <v>707</v>
      </c>
      <c r="C613" s="2" t="s">
        <v>704</v>
      </c>
      <c r="D613" s="2" t="s">
        <v>6</v>
      </c>
      <c r="E613" s="2" t="str">
        <f>IFERROR(__xludf.DUMMYFUNCTION("GOOGLETRANSLATE(B613, ""auto"",""en"")")," I must say that my mother vessels and jwayınşı BRIDE")</f>
        <v> I must say that my mother vessels and jwayınşı BRIDE</v>
      </c>
    </row>
    <row r="614" ht="15.75" customHeight="1">
      <c r="A614" s="1">
        <v>644.0</v>
      </c>
      <c r="B614" s="2" t="s">
        <v>708</v>
      </c>
      <c r="C614" s="2" t="s">
        <v>709</v>
      </c>
      <c r="D614" s="2" t="s">
        <v>6</v>
      </c>
      <c r="E614" s="2" t="str">
        <f>IFERROR(__xludf.DUMMYFUNCTION("GOOGLETRANSLATE(B614, ""auto"",""en"")"),"Do not forget to put back those who point to capital letters in the name of those who only")</f>
        <v>Do not forget to put back those who point to capital letters in the name of those who only</v>
      </c>
    </row>
    <row r="615" ht="15.75" customHeight="1">
      <c r="A615" s="1">
        <v>645.0</v>
      </c>
      <c r="B615" s="2" t="s">
        <v>710</v>
      </c>
      <c r="C615" s="2" t="s">
        <v>709</v>
      </c>
      <c r="D615" s="2" t="s">
        <v>6</v>
      </c>
      <c r="E615" s="2" t="str">
        <f>IFERROR(__xludf.DUMMYFUNCTION("GOOGLETRANSLATE(B615, ""auto"",""en"")"),"to the opportunity of Allah be with süyktinmen")</f>
        <v>to the opportunity of Allah be with süyktinmen</v>
      </c>
    </row>
    <row r="616" ht="15.75" customHeight="1">
      <c r="A616" s="1">
        <v>646.0</v>
      </c>
      <c r="B616" s="2" t="s">
        <v>711</v>
      </c>
      <c r="C616" s="2" t="s">
        <v>709</v>
      </c>
      <c r="D616" s="2" t="s">
        <v>6</v>
      </c>
      <c r="E616" s="2" t="str">
        <f>IFERROR(__xludf.DUMMYFUNCTION("GOOGLETRANSLATE(B616, ""auto"",""en"")"),"confidence in the men you love this because otherwise it is not love either one of the two şatasqanı heart bad third jarmasqanı")</f>
        <v>confidence in the men you love this because otherwise it is not love either one of the two şatasqanı heart bad third jarmasqanı</v>
      </c>
    </row>
    <row r="617" ht="15.75" customHeight="1">
      <c r="A617" s="1">
        <v>647.0</v>
      </c>
      <c r="B617" s="2" t="s">
        <v>712</v>
      </c>
      <c r="C617" s="2" t="s">
        <v>709</v>
      </c>
      <c r="D617" s="2" t="s">
        <v>6</v>
      </c>
      <c r="E617" s="2" t="str">
        <f>IFERROR(__xludf.DUMMYFUNCTION("GOOGLETRANSLATE(B617, ""auto"",""en"")"),"clean water to clean the outside world of the person's internal dünesin prayer")</f>
        <v>clean water to clean the outside world of the person's internal dünesin prayer</v>
      </c>
    </row>
    <row r="618" ht="15.75" customHeight="1">
      <c r="A618" s="1">
        <v>648.0</v>
      </c>
      <c r="B618" s="2" t="s">
        <v>713</v>
      </c>
      <c r="C618" s="2" t="s">
        <v>709</v>
      </c>
      <c r="D618" s="2" t="s">
        <v>6</v>
      </c>
      <c r="E618" s="2" t="str">
        <f>IFERROR(__xludf.DUMMYFUNCTION("GOOGLETRANSLATE(B618, ""auto"",""en"")"),"discipline man, father and mother to the discovery of fools cigarette Father creates the discovery of his mother")</f>
        <v>discipline man, father and mother to the discovery of fools cigarette Father creates the discovery of his mother</v>
      </c>
    </row>
    <row r="619" ht="15.75" customHeight="1">
      <c r="A619" s="1">
        <v>649.0</v>
      </c>
      <c r="B619" s="2" t="s">
        <v>714</v>
      </c>
      <c r="C619" s="2" t="s">
        <v>709</v>
      </c>
      <c r="D619" s="2" t="s">
        <v>6</v>
      </c>
      <c r="E619" s="2" t="str">
        <f>IFERROR(__xludf.DUMMYFUNCTION("GOOGLETRANSLATE(B619, ""auto"",""en"")"),"Many speak little bılşıldağanşa speak quiet good otqan")</f>
        <v>Many speak little bılşıldağanşa speak quiet good otqan</v>
      </c>
    </row>
    <row r="620" ht="15.75" customHeight="1">
      <c r="A620" s="1">
        <v>650.0</v>
      </c>
      <c r="B620" s="2" t="s">
        <v>715</v>
      </c>
      <c r="C620" s="2" t="s">
        <v>709</v>
      </c>
      <c r="D620" s="2" t="s">
        <v>6</v>
      </c>
      <c r="E620" s="2" t="str">
        <f>IFERROR(__xludf.DUMMYFUNCTION("GOOGLETRANSLATE(B620, ""auto"",""en"")"),"When the brothers to be your friends kömektespeseñ dirty this factor")</f>
        <v>When the brothers to be your friends kömektespeseñ dirty this factor</v>
      </c>
    </row>
    <row r="621" ht="15.75" customHeight="1">
      <c r="A621" s="1">
        <v>651.0</v>
      </c>
      <c r="B621" s="2" t="s">
        <v>716</v>
      </c>
      <c r="C621" s="2" t="s">
        <v>717</v>
      </c>
      <c r="D621" s="2" t="s">
        <v>6</v>
      </c>
      <c r="E621" s="2" t="str">
        <f>IFERROR(__xludf.DUMMYFUNCTION("GOOGLETRANSLATE(B621, ""auto"",""en"")"),"to advise the other it is necessary to know only too well that the other but it is hard for in order to know each one must first know yourself well and to recognize the need themselves for so long that there is no time to learn a different and even more s"&amp;"o to judge him Nikolai Gogol")</f>
        <v>to advise the other it is necessary to know only too well that the other but it is hard for in order to know each one must first know yourself well and to recognize the need themselves for so long that there is no time to learn a different and even more so to judge him Nikolai Gogol</v>
      </c>
    </row>
    <row r="622" ht="15.75" customHeight="1">
      <c r="A622" s="1">
        <v>653.0</v>
      </c>
      <c r="B622" s="2" t="s">
        <v>718</v>
      </c>
      <c r="C622" s="2" t="s">
        <v>717</v>
      </c>
      <c r="D622" s="2" t="s">
        <v>6</v>
      </c>
      <c r="E622" s="2" t="str">
        <f>IFERROR(__xludf.DUMMYFUNCTION("GOOGLETRANSLATE(B622, ""auto"",""en"")"),"I poctoyanno zadyhalcya vo cne and peshil postavit kamepu uznat chtoby chto ppoichodit nochyu")</f>
        <v>I poctoyanno zadyhalcya vo cne and peshil postavit kamepu uznat chtoby chto ppoichodit nochyu</v>
      </c>
    </row>
    <row r="623" ht="15.75" customHeight="1">
      <c r="A623" s="1">
        <v>654.0</v>
      </c>
      <c r="B623" s="2" t="s">
        <v>719</v>
      </c>
      <c r="C623" s="2" t="s">
        <v>717</v>
      </c>
      <c r="D623" s="2" t="s">
        <v>6</v>
      </c>
      <c r="E623" s="2" t="str">
        <f>IFERROR(__xludf.DUMMYFUNCTION("GOOGLETRANSLATE(B623, ""auto"",""en"")"),"compilation for fans of crime series")</f>
        <v>compilation for fans of crime series</v>
      </c>
    </row>
    <row r="624" ht="15.75" customHeight="1">
      <c r="A624" s="1">
        <v>655.0</v>
      </c>
      <c r="B624" s="2" t="s">
        <v>720</v>
      </c>
      <c r="C624" s="2" t="s">
        <v>717</v>
      </c>
      <c r="D624" s="2" t="s">
        <v>6</v>
      </c>
      <c r="E624" s="2" t="str">
        <f>IFERROR(__xludf.DUMMYFUNCTION("GOOGLETRANSLATE(B624, ""auto"",""en"")"),"no upper classes no man raises only his heart Gustave Flaubert Sentimental Education")</f>
        <v>no upper classes no man raises only his heart Gustave Flaubert Sentimental Education</v>
      </c>
    </row>
    <row r="625" ht="15.75" customHeight="1">
      <c r="A625" s="1">
        <v>656.0</v>
      </c>
      <c r="B625" s="2" t="s">
        <v>721</v>
      </c>
      <c r="C625" s="2" t="s">
        <v>722</v>
      </c>
      <c r="D625" s="2" t="s">
        <v>6</v>
      </c>
      <c r="E625" s="2" t="str">
        <f>IFERROR(__xludf.DUMMYFUNCTION("GOOGLETRANSLATE(B625, ""auto"",""en"")"),"ckott edkuns otmschehie 2o19 in 1o8o1b genre boevuk krumunal prectupnuky dayut in tyupme otgul vo vremya kotopogo OH sbegaet uz pod nablyudenuya u nachunaet mctut people kotopye cdelalu the plug hladnokpovnym ubuytsey")</f>
        <v>ckott edkuns otmschehie 2o19 in 1o8o1b genre boevuk krumunal prectupnuky dayut in tyupme otgul vo vremya kotopogo OH sbegaet uz pod nablyudenuya u nachunaet mctut people kotopye cdelalu the plug hladnokpovnym ubuytsey</v>
      </c>
    </row>
    <row r="626" ht="15.75" customHeight="1">
      <c r="A626" s="1">
        <v>657.0</v>
      </c>
      <c r="B626" s="2" t="s">
        <v>723</v>
      </c>
      <c r="C626" s="2" t="s">
        <v>722</v>
      </c>
      <c r="D626" s="2" t="s">
        <v>6</v>
      </c>
      <c r="E626" s="2" t="str">
        <f>IFERROR(__xludf.DUMMYFUNCTION("GOOGLETRANSLATE(B626, ""auto"",""en"")"),"o6e chasti zhytkogo fulma k0llektsioner 3a6uray wall 18 u smotru in lyu6oe udobnoe vremya kollektsuonep 20o9 kollektsuoner 2 2o12")</f>
        <v>o6e chasti zhytkogo fulma k0llektsioner 3a6uray wall 18 u smotru in lyu6oe udobnoe vremya kollektsuonep 20o9 kollektsuoner 2 2o12</v>
      </c>
    </row>
    <row r="627" ht="15.75" customHeight="1">
      <c r="A627" s="1">
        <v>658.0</v>
      </c>
      <c r="B627" s="2" t="s">
        <v>724</v>
      </c>
      <c r="C627" s="2" t="s">
        <v>722</v>
      </c>
      <c r="D627" s="2" t="s">
        <v>6</v>
      </c>
      <c r="E627" s="2" t="str">
        <f>IFERROR(__xludf.DUMMYFUNCTION("GOOGLETRANSLATE(B627, ""auto"",""en"")"),"mahdalopets 2019 new1 2seriya genre fiction adventure thriller odinoky mandalorets naemnuk zhivet nA kpayu o6utaemoy galaktiki kyda dotyaguvaetcya ne zakon hovoy respu6luku ppedctavutel nekogda moguchey racy 6lagopodnyx vounov tepep vynyzhden vlachut zhal"&amp;"koe syschectvovanie spedi otbpocov o6schestva")</f>
        <v>mahdalopets 2019 new1 2seriya genre fiction adventure thriller odinoky mandalorets naemnuk zhivet nA kpayu o6utaemoy galaktiki kyda dotyaguvaetcya ne zakon hovoy respu6luku ppedctavutel nekogda moguchey racy 6lagopodnyx vounov tepep vynyzhden vlachut zhalkoe syschectvovanie spedi otbpocov o6schestva</v>
      </c>
    </row>
    <row r="628" ht="15.75" customHeight="1">
      <c r="A628" s="1">
        <v>659.0</v>
      </c>
      <c r="B628" s="2" t="s">
        <v>725</v>
      </c>
      <c r="C628" s="2" t="s">
        <v>722</v>
      </c>
      <c r="D628" s="2" t="s">
        <v>6</v>
      </c>
      <c r="E628" s="2" t="str">
        <f>IFERROR(__xludf.DUMMYFUNCTION("GOOGLETRANSLATE(B628, ""auto"",""en"")"),"zheleznoe hebo 2012 16 fantasy x movie comedy x movie 70 let nazad nedobitye natsicty uleteli nA moon tepep kogda their gigantcky fleet vozmezdiya almost doctpoen they peshili uctpoit zemle new blitskpig tem vpemenem ppezident csha gotova nA vco to go nA "&amp;"vto.poy cpok dazhe pazvyazat in kocmoce war za ppipodnye pecupcy a tscheclavny ofitsep chetveptogo peyha klauc zadumal ppedat fyupepa and zapoluchit vlact nad zemloy boevye tseppeliny uzhe out nA opbitu zemnye gopoda under ppitselom pohozhe mipa only want"&amp;" dvoe naivnaya uchitelnitsa c penate moon and former actponavt dzheymc vashington")</f>
        <v>zheleznoe hebo 2012 16 fantasy x movie comedy x movie 70 let nazad nedobitye natsicty uleteli nA moon tepep kogda their gigantcky fleet vozmezdiya almost doctpoen they peshili uctpoit zemle new blitskpig tem vpemenem ppezident csha gotova nA vco to go nA vto.poy cpok dazhe pazvyazat in kocmoce war za ppipodnye pecupcy a tscheclavny ofitsep chetveptogo peyha klauc zadumal ppedat fyupepa and zapoluchit vlact nad zemloy boevye tseppeliny uzhe out nA opbitu zemnye gopoda under ppitselom pohozhe mipa only want dvoe naivnaya uchitelnitsa c penate moon and former actponavt dzheymc vashington</v>
      </c>
    </row>
    <row r="629" ht="15.75" customHeight="1">
      <c r="A629" s="1">
        <v>660.0</v>
      </c>
      <c r="B629" s="2" t="s">
        <v>726</v>
      </c>
      <c r="C629" s="2" t="s">
        <v>722</v>
      </c>
      <c r="D629" s="2" t="s">
        <v>6</v>
      </c>
      <c r="E629" s="2" t="str">
        <f>IFERROR(__xludf.DUMMYFUNCTION("GOOGLETRANSLATE(B629, ""auto"",""en"")"),"oho 2019 hobinka18 horrors x movie vtoraya chast ekranuzatsuu cult romana stuvena kunga passed 27 to let teh far HOW gruppa shkolnukov stolknulas with chudovuschnym clown detoubuytsey pennuvayzom gerou povzroslelu razehalus u zazhulu calm zhuznyu poka ne "&amp;"poluchulu vestochku uz past it vernulos")</f>
        <v>oho 2019 hobinka18 horrors x movie vtoraya chast ekranuzatsuu cult romana stuvena kunga passed 27 to let teh far HOW gruppa shkolnukov stolknulas with chudovuschnym clown detoubuytsey pennuvayzom gerou povzroslelu razehalus u zazhulu calm zhuznyu poka ne poluchulu vestochku uz past it vernulos</v>
      </c>
    </row>
    <row r="630" ht="15.75" customHeight="1">
      <c r="A630" s="1">
        <v>661.0</v>
      </c>
      <c r="B630" s="2" t="s">
        <v>727</v>
      </c>
      <c r="C630" s="2" t="s">
        <v>722</v>
      </c>
      <c r="D630" s="2" t="s">
        <v>6</v>
      </c>
      <c r="E630" s="2" t="str">
        <f>IFERROR(__xludf.DUMMYFUNCTION("GOOGLETRANSLATE(B630, ""auto"",""en"")"),"Top 3 hovyh fantasticheskih film 3abipay on stenu for ppocmotra a convenient On Time inoplanetny xuschnuk 2o19 lyubov cmert and robots patsany 2o19 2o19")</f>
        <v>Top 3 hovyh fantasticheskih film 3abipay on stenu for ppocmotra a convenient On Time inoplanetny xuschnuk 2o19 lyubov cmert and robots patsany 2o19 2o19</v>
      </c>
    </row>
    <row r="631" ht="15.75" customHeight="1">
      <c r="A631" s="1">
        <v>662.0</v>
      </c>
      <c r="B631" s="2" t="s">
        <v>728</v>
      </c>
      <c r="C631" s="2" t="s">
        <v>722</v>
      </c>
      <c r="D631" s="2" t="s">
        <v>6</v>
      </c>
      <c r="E631" s="2" t="str">
        <f>IFERROR(__xludf.DUMMYFUNCTION("GOOGLETRANSLATE(B631, ""auto"",""en"")"),"aiikbamieh 2oi8 genre fiction fantasy thriller adventure deyistvue fulima razvorachuvaetsya in neo6yatnom and can trap nogvognom muire cemu moipey and Plot of znakomut zruteley with ustoriey nrouskhozhdeniya noluchieloveka noluiatlanta aptiura kaippu and "&amp;"klyuchevymu sobytuyami his zhuzni temu that zactavyat ero not only ctolknutsya with camim coboy but vyyacnit doctoin lu he 6yt those who emu cuzhdeno tsaipem")</f>
        <v>aiikbamieh 2oi8 genre fiction fantasy thriller adventure deyistvue fulima razvorachuvaetsya in neo6yatnom and can trap nogvognom muire cemu moipey and Plot of znakomut zruteley with ustoriey nrouskhozhdeniya noluchieloveka noluiatlanta aptiura kaippu and klyuchevymu sobytuyami his zhuzni temu that zactavyat ero not only ctolknutsya with camim coboy but vyyacnit doctoin lu he 6yt those who emu cuzhdeno tsaipem</v>
      </c>
    </row>
    <row r="632" ht="15.75" customHeight="1">
      <c r="A632" s="1">
        <v>663.0</v>
      </c>
      <c r="B632" s="2" t="s">
        <v>729</v>
      </c>
      <c r="C632" s="2" t="s">
        <v>722</v>
      </c>
      <c r="D632" s="2" t="s">
        <v>6</v>
      </c>
      <c r="E632" s="2" t="str">
        <f>IFERROR(__xludf.DUMMYFUNCTION("GOOGLETRANSLATE(B632, ""auto"",""en"")"),"based on real events boyha b kapmuze 2019 Genre Action Crime Thriller military history 3axvatyvayuschaya uctopuya yuccefa al macpu ofutsepa egupetckoy polutsuu uz of the Area kapmyz in alekcandpuu cyuzhet pazvopachuvaetcya vo vpemena ppavlenuya kopolya fa"&amp;"pyka nezadolgo do pevolyutsuu 1952 goda")</f>
        <v>based on real events boyha b kapmuze 2019 Genre Action Crime Thriller military history 3axvatyvayuschaya uctopuya yuccefa al macpu ofutsepa egupetckoy polutsuu uz of the Area kapmyz in alekcandpuu cyuzhet pazvopachuvaetcya vo vpemena ppavlenuya kopolya fapyka nezadolgo do pevolyutsuu 1952 goda</v>
      </c>
    </row>
    <row r="633" ht="15.75" customHeight="1">
      <c r="A633" s="1">
        <v>664.0</v>
      </c>
      <c r="B633" s="2" t="s">
        <v>730</v>
      </c>
      <c r="C633" s="2" t="s">
        <v>722</v>
      </c>
      <c r="D633" s="2" t="s">
        <v>6</v>
      </c>
      <c r="E633" s="2" t="str">
        <f>IFERROR(__xludf.DUMMYFUNCTION("GOOGLETRANSLATE(B633, ""auto"",""en"")"),"Sea Battle 2012 Genre Action thriller fiction we send signals into space and waiting for a response but we what we want to believe him to get that if aliens are potentially dangerous in 2009 at a conference in Washington astronaut Edgar Mitchell walked on"&amp;" the moon made a sensational statement about the existence of extraterrestrial life, we are now know the contact is not only possible it is inevitable")</f>
        <v>Sea Battle 2012 Genre Action thriller fiction we send signals into space and waiting for a response but we what we want to believe him to get that if aliens are potentially dangerous in 2009 at a conference in Washington astronaut Edgar Mitchell walked on the moon made a sensational statement about the existence of extraterrestrial life, we are now know the contact is not only possible it is inevitable</v>
      </c>
    </row>
    <row r="634" ht="15.75" customHeight="1">
      <c r="A634" s="1">
        <v>665.0</v>
      </c>
      <c r="B634" s="2" t="s">
        <v>731</v>
      </c>
      <c r="C634" s="2" t="s">
        <v>732</v>
      </c>
      <c r="D634" s="2" t="s">
        <v>6</v>
      </c>
      <c r="E634" s="2" t="str">
        <f>IFERROR(__xludf.DUMMYFUNCTION("GOOGLETRANSLATE(B634, ""auto"",""en"")")," ᴀ ʜᴏʀᴏsʜᴇᴇ ᴍɴᴇ ᴛᴏʟ ᴋᴏ sɴɪᴛsʏᴀ 20 ０８ ２０１８г 21 48")</f>
        <v> ᴀ ʜᴏʀᴏsʜᴇᴇ ᴍɴᴇ ᴛᴏʟ ᴋᴏ sɴɪᴛsʏᴀ 20 ０８ ２０１８г 21 48</v>
      </c>
    </row>
    <row r="635" ht="15.75" customHeight="1">
      <c r="A635" s="1">
        <v>666.0</v>
      </c>
      <c r="B635" s="2" t="s">
        <v>733</v>
      </c>
      <c r="C635" s="2" t="s">
        <v>732</v>
      </c>
      <c r="D635" s="2" t="s">
        <v>6</v>
      </c>
      <c r="E635" s="2" t="str">
        <f>IFERROR(__xludf.DUMMYFUNCTION("GOOGLETRANSLATE(B635, ""auto"",""en"")"),"Say subhan allah say alhamdulillah say la ilaha illah allah say allahu akbar astagfirullah say now do you repost and they will receive a reward from Allah John Shaa Allah")</f>
        <v>Say subhan allah say alhamdulillah say la ilaha illah allah say allahu akbar astagfirullah say now do you repost and they will receive a reward from Allah John Shaa Allah</v>
      </c>
    </row>
    <row r="636" ht="15.75" customHeight="1">
      <c r="A636" s="1">
        <v>667.0</v>
      </c>
      <c r="B636" s="2" t="s">
        <v>734</v>
      </c>
      <c r="C636" s="2" t="s">
        <v>735</v>
      </c>
      <c r="D636" s="2" t="s">
        <v>6</v>
      </c>
      <c r="E636" s="2" t="str">
        <f>IFERROR(__xludf.DUMMYFUNCTION("GOOGLETRANSLATE(B636, ""auto"",""en"")"),"No one century Prophet Muhammad saxabbalarımen are talking the same talk so much about these things saxabbalarına says is true tarazına Doomsday tomorrow will bring my ümbbetterimdi angels and he sees the whole human race that started back to the prophet "&amp;"people to the last generation of the dead person sees all the same scales set Europe on Doomsday")</f>
        <v>No one century Prophet Muhammad saxabbalarımen are talking the same talk so much about these things saxabbalarına says is true tarazına Doomsday tomorrow will bring my ümbbetterimdi angels and he sees the whole human race that started back to the prophet people to the last generation of the dead person sees all the same scales set Europe on Doomsday</v>
      </c>
    </row>
    <row r="637" ht="15.75" customHeight="1">
      <c r="A637" s="1">
        <v>668.0</v>
      </c>
      <c r="B637" s="2" t="s">
        <v>736</v>
      </c>
      <c r="C637" s="2" t="s">
        <v>735</v>
      </c>
      <c r="D637" s="2" t="s">
        <v>6</v>
      </c>
      <c r="E637" s="2" t="str">
        <f>IFERROR(__xludf.DUMMYFUNCTION("GOOGLETRANSLATE(B637, ""auto"",""en"")"),"she hand phone and said hello girl wrote sms 22 30 22 35 22 37 girl you want to welcome a guy that she stands 22 to 50 yes Show set for a Man")</f>
        <v>she hand phone and said hello girl wrote sms 22 30 22 35 22 37 girl you want to welcome a guy that she stands 22 to 50 yes Show set for a Man</v>
      </c>
    </row>
    <row r="638" ht="15.75" customHeight="1">
      <c r="A638" s="1">
        <v>669.0</v>
      </c>
      <c r="B638" s="2" t="s">
        <v>737</v>
      </c>
      <c r="C638" s="2" t="s">
        <v>735</v>
      </c>
      <c r="D638" s="2" t="s">
        <v>6</v>
      </c>
      <c r="E638" s="2" t="str">
        <f>IFERROR(__xludf.DUMMYFUNCTION("GOOGLETRANSLATE(B638, ""auto"",""en"")"),"Do you talk with strangers test true that you are what your speaker by answering the following questions, and you know that you can be your friend with a stranger 1 Are you worried when you first met one person set Europe")</f>
        <v>Do you talk with strangers test true that you are what your speaker by answering the following questions, and you know that you can be your friend with a stranger 1 Are you worried when you first met one person set Europe</v>
      </c>
    </row>
    <row r="639" ht="15.75" customHeight="1">
      <c r="A639" s="1">
        <v>670.0</v>
      </c>
      <c r="B639" s="2" t="s">
        <v>738</v>
      </c>
      <c r="C639" s="2" t="s">
        <v>735</v>
      </c>
      <c r="D639" s="2" t="s">
        <v>6</v>
      </c>
      <c r="E639" s="2" t="str">
        <f>IFERROR(__xludf.DUMMYFUNCTION("GOOGLETRANSLATE(B639, ""auto"",""en"")"),"pathogenic 4 speech a lot more sleep much you eat a lot of love set Europe")</f>
        <v>pathogenic 4 speech a lot more sleep much you eat a lot of love set Europe</v>
      </c>
    </row>
    <row r="640" ht="15.75" customHeight="1">
      <c r="A640" s="1">
        <v>671.0</v>
      </c>
      <c r="B640" s="2" t="s">
        <v>739</v>
      </c>
      <c r="C640" s="2" t="s">
        <v>735</v>
      </c>
      <c r="D640" s="2" t="s">
        <v>6</v>
      </c>
      <c r="E640" s="2" t="str">
        <f>IFERROR(__xludf.DUMMYFUNCTION("GOOGLETRANSLATE(B640, ""auto"",""en"")"),"one day with one person reading this note unexpected swbxanallax he then set Europe")</f>
        <v>one day with one person reading this note unexpected swbxanallax he then set Europe</v>
      </c>
    </row>
    <row r="641" ht="15.75" customHeight="1">
      <c r="A641" s="1">
        <v>672.0</v>
      </c>
      <c r="B641" s="2" t="s">
        <v>740</v>
      </c>
      <c r="C641" s="2" t="s">
        <v>735</v>
      </c>
      <c r="D641" s="2" t="s">
        <v>6</v>
      </c>
      <c r="E641" s="2" t="str">
        <f>IFERROR(__xludf.DUMMYFUNCTION("GOOGLETRANSLATE(B641, ""auto"",""en"")"),"Remember Surah Fatiha is not no prophet before you just you just given you two nurmenen süyinşileymin these Surah Fatiha and Surah of the Board If you read the last two verses of this desire there is most certainly a good Muslim Fatikha healer of all dise"&amp;"ases Bayhaqee set Europe")</f>
        <v>Remember Surah Fatiha is not no prophet before you just you just given you two nurmenen süyinşileymin these Surah Fatiha and Surah of the Board If you read the last two verses of this desire there is most certainly a good Muslim Fatikha healer of all diseases Bayhaqee set Europe</v>
      </c>
    </row>
    <row r="642" ht="15.75" customHeight="1">
      <c r="A642" s="1">
        <v>673.0</v>
      </c>
      <c r="B642" s="2" t="s">
        <v>741</v>
      </c>
      <c r="C642" s="2" t="s">
        <v>742</v>
      </c>
      <c r="D642" s="2" t="s">
        <v>6</v>
      </c>
      <c r="E642" s="2" t="str">
        <f>IFERROR(__xludf.DUMMYFUNCTION("GOOGLETRANSLATE(B642, ""auto"",""en"")"),"Like anyone Like Add layknu turn on me notified of new posts")</f>
        <v>Like anyone Like Add layknu turn on me notified of new posts</v>
      </c>
    </row>
    <row r="643" ht="15.75" customHeight="1">
      <c r="A643" s="1">
        <v>674.0</v>
      </c>
      <c r="B643" s="2" t="s">
        <v>743</v>
      </c>
      <c r="C643" s="2" t="s">
        <v>742</v>
      </c>
      <c r="D643" s="2" t="s">
        <v>6</v>
      </c>
      <c r="E643" s="2" t="str">
        <f>IFERROR(__xludf.DUMMYFUNCTION("GOOGLETRANSLATE(B643, ""auto"",""en"")"),"Like anyone Like Add layknu")</f>
        <v>Like anyone Like Add layknu</v>
      </c>
    </row>
    <row r="644" ht="15.75" customHeight="1">
      <c r="A644" s="1">
        <v>675.0</v>
      </c>
      <c r="B644" s="2" t="s">
        <v>744</v>
      </c>
      <c r="C644" s="2" t="s">
        <v>742</v>
      </c>
      <c r="D644" s="2" t="s">
        <v>6</v>
      </c>
      <c r="E644" s="2" t="str">
        <f>IFERROR(__xludf.DUMMYFUNCTION("GOOGLETRANSLATE(B644, ""auto"",""en"")"),"Temirlan here and the day came when I wrote you post we communicate with you for a long time ever since I became involved in Notification you can always listen to me to support the bunch is everything constantly persecuting me sleep often Orem why somethi"&amp;"ng to remember you are not alone, I always I will be there thanks to you I now many call the tycoon gaskets sun ahaha call me with love Anya")</f>
        <v>Temirlan here and the day came when I wrote you post we communicate with you for a long time ever since I became involved in Notification you can always listen to me to support the bunch is everything constantly persecuting me sleep often Orem why something to remember you are not alone, I always I will be there thanks to you I now many call the tycoon gaskets sun ahaha call me with love Anya</v>
      </c>
    </row>
    <row r="645" ht="15.75" customHeight="1">
      <c r="A645" s="1">
        <v>676.0</v>
      </c>
      <c r="B645" s="2" t="s">
        <v>745</v>
      </c>
      <c r="C645" s="2" t="s">
        <v>742</v>
      </c>
      <c r="D645" s="2" t="s">
        <v>6</v>
      </c>
      <c r="E645" s="2" t="str">
        <f>IFERROR(__xludf.DUMMYFUNCTION("GOOGLETRANSLATE(B645, ""auto"",""en"")"),"do you like nicotine but we are not affiliated ҕrff")</f>
        <v>do you like nicotine but we are not affiliated ҕrff</v>
      </c>
    </row>
    <row r="646" ht="15.75" customHeight="1">
      <c r="A646" s="1">
        <v>677.0</v>
      </c>
      <c r="B646" s="2" t="s">
        <v>746</v>
      </c>
      <c r="C646" s="2" t="s">
        <v>742</v>
      </c>
      <c r="D646" s="2" t="s">
        <v>6</v>
      </c>
      <c r="E646" s="2" t="str">
        <f>IFERROR(__xludf.DUMMYFUNCTION("GOOGLETRANSLATE(B646, ""auto"",""en"")"),"ҕᴇz tᴇҕya mnᴇ skʏchno")</f>
        <v>ҕᴇz tᴇҕya mnᴇ skʏchno</v>
      </c>
    </row>
    <row r="647" ht="15.75" customHeight="1">
      <c r="A647" s="1">
        <v>678.0</v>
      </c>
      <c r="B647" s="2" t="s">
        <v>747</v>
      </c>
      <c r="C647" s="2" t="s">
        <v>742</v>
      </c>
      <c r="D647" s="2" t="s">
        <v>6</v>
      </c>
      <c r="E647" s="2" t="str">
        <f>IFERROR(__xludf.DUMMYFUNCTION("GOOGLETRANSLATE(B647, ""auto"",""en"")"),"this wall protects filatova")</f>
        <v>this wall protects filatova</v>
      </c>
    </row>
    <row r="648" ht="15.75" customHeight="1">
      <c r="A648" s="1">
        <v>679.0</v>
      </c>
      <c r="B648" s="2" t="s">
        <v>748</v>
      </c>
      <c r="C648" s="2" t="s">
        <v>742</v>
      </c>
      <c r="D648" s="2" t="s">
        <v>6</v>
      </c>
      <c r="E648" s="2" t="str">
        <f>IFERROR(__xludf.DUMMYFUNCTION("GOOGLETRANSLATE(B648, ""auto"",""en"")"),"fucked in the mouth deleted confirmed")</f>
        <v>fucked in the mouth deleted confirmed</v>
      </c>
    </row>
    <row r="649" ht="15.75" customHeight="1">
      <c r="A649" s="1">
        <v>680.0</v>
      </c>
      <c r="B649" s="2" t="s">
        <v>749</v>
      </c>
      <c r="C649" s="2" t="s">
        <v>742</v>
      </c>
      <c r="D649" s="2" t="s">
        <v>6</v>
      </c>
      <c r="E649" s="2" t="str">
        <f>IFERROR(__xludf.DUMMYFUNCTION("GOOGLETRANSLATE(B649, ""auto"",""en"")"),"oh to fuck you vkurse it is the ahuenny shmuck")</f>
        <v>oh to fuck you vkurse it is the ahuenny shmuck</v>
      </c>
    </row>
    <row r="650" ht="15.75" customHeight="1">
      <c r="A650" s="1">
        <v>681.0</v>
      </c>
      <c r="B650" s="2" t="s">
        <v>750</v>
      </c>
      <c r="C650" s="2" t="s">
        <v>742</v>
      </c>
      <c r="D650" s="2" t="s">
        <v>6</v>
      </c>
      <c r="E650" s="2" t="str">
        <f>IFERROR(__xludf.DUMMYFUNCTION("GOOGLETRANSLATE(B650, ""auto"",""en"")"),"I fell in love with you as a porn")</f>
        <v>I fell in love with you as a porn</v>
      </c>
    </row>
    <row r="651" ht="15.75" customHeight="1">
      <c r="A651" s="1">
        <v>682.0</v>
      </c>
      <c r="B651" s="2" t="s">
        <v>751</v>
      </c>
      <c r="C651" s="2" t="s">
        <v>742</v>
      </c>
      <c r="D651" s="2" t="s">
        <v>6</v>
      </c>
      <c r="E651" s="2" t="str">
        <f>IFERROR(__xludf.DUMMYFUNCTION("GOOGLETRANSLATE(B651, ""auto"",""en"")"),"and so pripozdyshi male and female is under the protection of Stora roflika all adored especially this wonder of the world a moment of attention mandavoshki offend this miracle you can fucking run away to another life I will not offend my miracle show com"&amp;"pletely")</f>
        <v>and so pripozdyshi male and female is under the protection of Stora roflika all adored especially this wonder of the world a moment of attention mandavoshki offend this miracle you can fucking run away to another life I will not offend my miracle show completely</v>
      </c>
    </row>
    <row r="652" ht="15.75" customHeight="1">
      <c r="A652" s="1">
        <v>683.0</v>
      </c>
      <c r="B652" s="2" t="s">
        <v>752</v>
      </c>
      <c r="C652" s="2" t="s">
        <v>753</v>
      </c>
      <c r="D652" s="2" t="s">
        <v>6</v>
      </c>
      <c r="E652" s="2" t="str">
        <f>IFERROR(__xludf.DUMMYFUNCTION("GOOGLETRANSLATE(B652, ""auto"",""en"")"),"Rejoice that you have to not be sad about what is not")</f>
        <v>Rejoice that you have to not be sad about what is not</v>
      </c>
    </row>
    <row r="653" ht="15.75" customHeight="1">
      <c r="A653" s="1">
        <v>684.0</v>
      </c>
      <c r="B653" s="2" t="s">
        <v>754</v>
      </c>
      <c r="C653" s="2" t="s">
        <v>755</v>
      </c>
      <c r="D653" s="2" t="s">
        <v>6</v>
      </c>
      <c r="E653" s="2" t="str">
        <f>IFERROR(__xludf.DUMMYFUNCTION("GOOGLETRANSLATE(B653, ""auto"",""en"")"),"when I die, remember me with a happy smile")</f>
        <v>when I die, remember me with a happy smile</v>
      </c>
    </row>
    <row r="654" ht="15.75" customHeight="1">
      <c r="A654" s="1">
        <v>685.0</v>
      </c>
      <c r="B654" s="2" t="s">
        <v>756</v>
      </c>
      <c r="C654" s="2" t="s">
        <v>757</v>
      </c>
      <c r="D654" s="2" t="s">
        <v>6</v>
      </c>
      <c r="E654" s="2" t="str">
        <f>IFERROR(__xludf.DUMMYFUNCTION("GOOGLETRANSLATE(B654, ""auto"",""en"")"),"ayfon4s Beat sell 8mınga sroçna 77473545840 77771045553 nomırge ızvanda bolsandar ızvanda Almaty have one AC yutıp")</f>
        <v>ayfon4s Beat sell 8mınga sroçna 77473545840 77771045553 nomırge ızvanda bolsandar ızvanda Almaty have one AC yutıp</v>
      </c>
    </row>
    <row r="655" ht="15.75" customHeight="1">
      <c r="A655" s="1">
        <v>686.0</v>
      </c>
      <c r="B655" s="2" t="s">
        <v>758</v>
      </c>
      <c r="C655" s="2" t="s">
        <v>757</v>
      </c>
      <c r="D655" s="2" t="s">
        <v>6</v>
      </c>
      <c r="E655" s="2" t="str">
        <f>IFERROR(__xludf.DUMMYFUNCTION("GOOGLETRANSLATE(B655, ""auto"",""en"")"),"Do you have this kind of man occupational comment")</f>
        <v>Do you have this kind of man occupational comment</v>
      </c>
    </row>
    <row r="656" ht="15.75" customHeight="1">
      <c r="A656" s="1">
        <v>687.0</v>
      </c>
      <c r="B656" s="2" t="s">
        <v>759</v>
      </c>
      <c r="C656" s="2" t="s">
        <v>760</v>
      </c>
      <c r="D656" s="2" t="s">
        <v>6</v>
      </c>
      <c r="E656" s="2" t="str">
        <f>IFERROR(__xludf.DUMMYFUNCTION("GOOGLETRANSLATE(B656, ""auto"",""en"")"),"kamila manapova Ekaterina Ivanova Irina Razumova Adel Konurbaev victoria Ismailova Timur Myl'nikov Sanjar aysarov Elxan Nurmukhamet Ilia Potters nazira rahmedinova bolatbek toremuratov Victor Borisov Islam sathanov Karina Kamaeva ramina mansur aleksej Cou"&amp;"nt alina hakau jean Hayrulla kostya Kalinin Yerasyl supiyan dmitrij Urazov timirlan bekbuzarov Andrew Kudryavtsev kamilla zeyngalieva Elizabeth Pototskaya Anastasia Sokolova thanks for all I'll miss you bored family love you")</f>
        <v>kamila manapova Ekaterina Ivanova Irina Razumova Adel Konurbaev victoria Ismailova Timur Myl'nikov Sanjar aysarov Elxan Nurmukhamet Ilia Potters nazira rahmedinova bolatbek toremuratov Victor Borisov Islam sathanov Karina Kamaeva ramina mansur aleksej Count alina hakau jean Hayrulla kostya Kalinin Yerasyl supiyan dmitrij Urazov timirlan bekbuzarov Andrew Kudryavtsev kamilla zeyngalieva Elizabeth Pototskaya Anastasia Sokolova thanks for all I'll miss you bored family love you</v>
      </c>
    </row>
    <row r="657" ht="15.75" customHeight="1">
      <c r="A657" s="1">
        <v>688.0</v>
      </c>
      <c r="B657" s="2" t="s">
        <v>761</v>
      </c>
      <c r="C657" s="2" t="s">
        <v>760</v>
      </c>
      <c r="D657" s="2" t="s">
        <v>6</v>
      </c>
      <c r="E657" s="2" t="str">
        <f>IFERROR(__xludf.DUMMYFUNCTION("GOOGLETRANSLATE(B657, ""auto"",""en"")"),"Sometimes we lose friends and it is inevitable")</f>
        <v>Sometimes we lose friends and it is inevitable</v>
      </c>
    </row>
    <row r="658" ht="15.75" customHeight="1">
      <c r="A658" s="1">
        <v>689.0</v>
      </c>
      <c r="B658" s="2" t="s">
        <v>762</v>
      </c>
      <c r="C658" s="2" t="s">
        <v>760</v>
      </c>
      <c r="D658" s="2" t="s">
        <v>6</v>
      </c>
      <c r="E658" s="2" t="str">
        <f>IFERROR(__xludf.DUMMYFUNCTION("GOOGLETRANSLATE(B658, ""auto"",""en"")")," I was with my bᴇzᴘᴀzlichiᴇm ʙdvoᴇᴍ pᴘᴏᴛiv vsᴇx")</f>
        <v> I was with my bᴇzᴘᴀzlichiᴇm ʙdvoᴇᴍ pᴘᴏᴛiv vsᴇx</v>
      </c>
    </row>
    <row r="659" ht="15.75" customHeight="1">
      <c r="A659" s="1">
        <v>691.0</v>
      </c>
      <c r="B659" s="2" t="s">
        <v>763</v>
      </c>
      <c r="C659" s="2" t="s">
        <v>760</v>
      </c>
      <c r="D659" s="2" t="s">
        <v>6</v>
      </c>
      <c r="E659" s="2" t="str">
        <f>IFERROR(__xludf.DUMMYFUNCTION("GOOGLETRANSLATE(B659, ""auto"",""en"")"),"You can not change the past but you can create a beautiful future")</f>
        <v>You can not change the past but you can create a beautiful future</v>
      </c>
    </row>
    <row r="660" ht="15.75" customHeight="1">
      <c r="A660" s="1">
        <v>692.0</v>
      </c>
      <c r="B660" s="2" t="s">
        <v>764</v>
      </c>
      <c r="C660" s="2" t="s">
        <v>760</v>
      </c>
      <c r="D660" s="2" t="s">
        <v>6</v>
      </c>
      <c r="E660" s="2" t="str">
        <f>IFERROR(__xludf.DUMMYFUNCTION("GOOGLETRANSLATE(B660, ""auto"",""en"")"),"most ahuennoe feeling is when you're getting to fuck the one who liked him for a long time")</f>
        <v>most ahuennoe feeling is when you're getting to fuck the one who liked him for a long time</v>
      </c>
    </row>
    <row r="661" ht="15.75" customHeight="1">
      <c r="A661" s="1">
        <v>693.0</v>
      </c>
      <c r="B661" s="2" t="s">
        <v>765</v>
      </c>
      <c r="C661" s="2" t="s">
        <v>760</v>
      </c>
      <c r="D661" s="2" t="s">
        <v>6</v>
      </c>
      <c r="E661" s="2" t="str">
        <f>IFERROR(__xludf.DUMMYFUNCTION("GOOGLETRANSLATE(B661, ""auto"",""en"")"),"you ready ")</f>
        <v>you ready </v>
      </c>
    </row>
    <row r="662" ht="15.75" customHeight="1">
      <c r="A662" s="1">
        <v>694.0</v>
      </c>
      <c r="B662" s="2" t="s">
        <v>766</v>
      </c>
      <c r="C662" s="2" t="s">
        <v>760</v>
      </c>
      <c r="D662" s="2" t="s">
        <v>6</v>
      </c>
      <c r="E662" s="2" t="str">
        <f>IFERROR(__xludf.DUMMYFUNCTION("GOOGLETRANSLATE(B662, ""auto"",""en"")"),"I do not pretend my friend, when in fact you do not care about me")</f>
        <v>I do not pretend my friend, when in fact you do not care about me</v>
      </c>
    </row>
    <row r="663" ht="15.75" customHeight="1">
      <c r="A663" s="1">
        <v>695.0</v>
      </c>
      <c r="B663" s="2" t="s">
        <v>767</v>
      </c>
      <c r="C663" s="2" t="s">
        <v>760</v>
      </c>
      <c r="D663" s="2" t="s">
        <v>6</v>
      </c>
      <c r="E663" s="2" t="str">
        <f>IFERROR(__xludf.DUMMYFUNCTION("GOOGLETRANSLATE(B663, ""auto"",""en"")"),"ᴍɪ ɴᴇ ᴍᴏᴢʜᴇᴍ ɴʀᴀᴠɪᴛ sʏᴀ ᴠsᴇᴍ ᴠᴇᴅ ᴋᴀᴢʜᴅɪʏ ᴠɪᴅɪᴛ ᴘᴏ ᴄᴠᴏᴇᴍᴜ ")</f>
        <v>ᴍɪ ɴᴇ ᴍᴏᴢʜᴇᴍ ɴʀᴀᴠɪᴛ sʏᴀ ᴠsᴇᴍ ᴠᴇᴅ ᴋᴀᴢʜᴅɪʏ ᴠɪᴅɪᴛ ᴘᴏ ᴄᴠᴏᴇᴍᴜ </v>
      </c>
    </row>
    <row r="664" ht="15.75" customHeight="1">
      <c r="A664" s="1">
        <v>696.0</v>
      </c>
      <c r="B664" s="2" t="s">
        <v>768</v>
      </c>
      <c r="C664" s="2" t="s">
        <v>769</v>
      </c>
      <c r="D664" s="2" t="s">
        <v>6</v>
      </c>
      <c r="E664" s="2" t="str">
        <f>IFERROR(__xludf.DUMMYFUNCTION("GOOGLETRANSLATE(B664, ""auto"",""en"")"),"Slysh aferist you why I was not in the vidio I also Belovo")</f>
        <v>Slysh aferist you why I was not in the vidio I also Belovo</v>
      </c>
    </row>
    <row r="665" ht="15.75" customHeight="1">
      <c r="A665" s="1">
        <v>697.0</v>
      </c>
      <c r="B665" s="2" t="s">
        <v>770</v>
      </c>
      <c r="C665" s="2" t="s">
        <v>769</v>
      </c>
      <c r="D665" s="2" t="s">
        <v>6</v>
      </c>
      <c r="E665" s="2" t="str">
        <f>IFERROR(__xludf.DUMMYFUNCTION("GOOGLETRANSLATE(B665, ""auto"",""en"")"),"dadova")</f>
        <v>dadova</v>
      </c>
    </row>
    <row r="666" ht="15.75" customHeight="1">
      <c r="A666" s="1">
        <v>698.0</v>
      </c>
      <c r="B666" s="2" t="s">
        <v>771</v>
      </c>
      <c r="C666" s="2" t="s">
        <v>769</v>
      </c>
      <c r="D666" s="2" t="s">
        <v>6</v>
      </c>
      <c r="E666" s="2" t="str">
        <f>IFERROR(__xludf.DUMMYFUNCTION("GOOGLETRANSLATE(B666, ""auto"",""en"")"),"sly")</f>
        <v>sly</v>
      </c>
    </row>
    <row r="667" ht="15.75" customHeight="1">
      <c r="A667" s="1">
        <v>699.0</v>
      </c>
      <c r="B667" s="2" t="s">
        <v>772</v>
      </c>
      <c r="C667" s="2" t="s">
        <v>769</v>
      </c>
      <c r="D667" s="2" t="s">
        <v>6</v>
      </c>
      <c r="E667" s="2" t="str">
        <f>IFERROR(__xludf.DUMMYFUNCTION("GOOGLETRANSLATE(B667, ""auto"",""en"")"),"Remy Obama")</f>
        <v>Remy Obama</v>
      </c>
    </row>
    <row r="668" ht="15.75" customHeight="1">
      <c r="A668" s="1">
        <v>700.0</v>
      </c>
      <c r="B668" s="2" t="s">
        <v>773</v>
      </c>
      <c r="C668" s="2" t="s">
        <v>769</v>
      </c>
      <c r="D668" s="2" t="s">
        <v>6</v>
      </c>
      <c r="E668" s="2" t="str">
        <f>IFERROR(__xludf.DUMMYFUNCTION("GOOGLETRANSLATE(B668, ""auto"",""en"")"),"Again this Penguin")</f>
        <v>Again this Penguin</v>
      </c>
    </row>
    <row r="669" ht="15.75" customHeight="1">
      <c r="A669" s="1">
        <v>701.0</v>
      </c>
      <c r="B669" s="2" t="s">
        <v>774</v>
      </c>
      <c r="C669" s="2" t="s">
        <v>769</v>
      </c>
      <c r="D669" s="2" t="s">
        <v>6</v>
      </c>
      <c r="E669" s="2" t="str">
        <f>IFERROR(__xludf.DUMMYFUNCTION("GOOGLETRANSLATE(B669, ""auto"",""en"")"),"want to play other then copy the link and send to your friends https vk com call id 563265155")</f>
        <v>want to play other then copy the link and send to your friends https vk com call id 563265155</v>
      </c>
    </row>
    <row r="670" ht="15.75" customHeight="1">
      <c r="A670" s="1">
        <v>702.0</v>
      </c>
      <c r="B670" s="2" t="s">
        <v>775</v>
      </c>
      <c r="C670" s="2" t="s">
        <v>769</v>
      </c>
      <c r="D670" s="2" t="s">
        <v>6</v>
      </c>
      <c r="E670" s="2" t="str">
        <f>IFERROR(__xludf.DUMMYFUNCTION("GOOGLETRANSLATE(B670, ""auto"",""en"")"),"obeme I sent you congratulations and you did not answer hnyyyk")</f>
        <v>obeme I sent you congratulations and you did not answer hnyyyk</v>
      </c>
    </row>
    <row r="671" ht="15.75" customHeight="1">
      <c r="A671" s="1">
        <v>703.0</v>
      </c>
      <c r="B671" s="2" t="s">
        <v>776</v>
      </c>
      <c r="C671" s="2" t="s">
        <v>769</v>
      </c>
      <c r="D671" s="2" t="s">
        <v>6</v>
      </c>
      <c r="E671" s="2" t="str">
        <f>IFERROR(__xludf.DUMMYFUNCTION("GOOGLETRANSLATE(B671, ""auto"",""en"")"),"with the past")</f>
        <v>with the past</v>
      </c>
    </row>
    <row r="672" ht="15.75" customHeight="1">
      <c r="A672" s="1">
        <v>704.0</v>
      </c>
      <c r="B672" s="2" t="s">
        <v>777</v>
      </c>
      <c r="C672" s="2" t="s">
        <v>769</v>
      </c>
      <c r="D672" s="2" t="s">
        <v>6</v>
      </c>
      <c r="E672" s="2" t="str">
        <f>IFERROR(__xludf.DUMMYFUNCTION("GOOGLETRANSLATE(B672, ""auto"",""en"")"),"with past abemee")</f>
        <v>with past abemee</v>
      </c>
    </row>
    <row r="673" ht="15.75" customHeight="1">
      <c r="A673" s="1">
        <v>705.0</v>
      </c>
      <c r="B673" s="2" t="s">
        <v>778</v>
      </c>
      <c r="C673" s="2" t="s">
        <v>769</v>
      </c>
      <c r="D673" s="2" t="s">
        <v>6</v>
      </c>
      <c r="E673" s="2" t="str">
        <f>IFERROR(__xludf.DUMMYFUNCTION("GOOGLETRANSLATE(B673, ""auto"",""en"")"),"komu tea yes luik")</f>
        <v>komu tea yes luik</v>
      </c>
    </row>
    <row r="674" ht="15.75" customHeight="1">
      <c r="A674" s="1">
        <v>706.0</v>
      </c>
      <c r="B674" s="2" t="s">
        <v>779</v>
      </c>
      <c r="C674" s="2" t="s">
        <v>769</v>
      </c>
      <c r="D674" s="2" t="s">
        <v>6</v>
      </c>
      <c r="E674" s="2" t="str">
        <f>IFERROR(__xludf.DUMMYFUNCTION("GOOGLETRANSLATE(B674, ""auto"",""en"")"),"three days to die")</f>
        <v>three days to die</v>
      </c>
    </row>
    <row r="675" ht="15.75" customHeight="1">
      <c r="A675" s="1">
        <v>707.0</v>
      </c>
      <c r="B675" s="2" t="s">
        <v>780</v>
      </c>
      <c r="C675" s="2" t="s">
        <v>769</v>
      </c>
      <c r="D675" s="2" t="s">
        <v>6</v>
      </c>
      <c r="E675" s="2" t="str">
        <f>IFERROR(__xludf.DUMMYFUNCTION("GOOGLETRANSLATE(B675, ""auto"",""en"")"),"ahaha you see white at the back do not really FEC")</f>
        <v>ahaha you see white at the back do not really FEC</v>
      </c>
    </row>
    <row r="676" ht="15.75" customHeight="1">
      <c r="A676" s="1">
        <v>708.0</v>
      </c>
      <c r="B676" s="2" t="s">
        <v>781</v>
      </c>
      <c r="C676" s="2" t="s">
        <v>769</v>
      </c>
      <c r="D676" s="2" t="s">
        <v>6</v>
      </c>
      <c r="E676" s="2" t="str">
        <f>IFERROR(__xludf.DUMMYFUNCTION("GOOGLETRANSLATE(B676, ""auto"",""en"")"),"Bottom dalbaob uses Photoshop")</f>
        <v>Bottom dalbaob uses Photoshop</v>
      </c>
    </row>
    <row r="677" ht="15.75" customHeight="1">
      <c r="A677" s="1">
        <v>709.0</v>
      </c>
      <c r="B677" s="2" t="s">
        <v>782</v>
      </c>
      <c r="C677" s="2" t="s">
        <v>783</v>
      </c>
      <c r="D677" s="2" t="s">
        <v>6</v>
      </c>
      <c r="E677" s="2" t="str">
        <f>IFERROR(__xludf.DUMMYFUNCTION("GOOGLETRANSLATE(B677, ""auto"",""en"")"),"live live and bustling suddenly appears in your life")</f>
        <v>live live and bustling suddenly appears in your life</v>
      </c>
    </row>
    <row r="678" ht="15.75" customHeight="1">
      <c r="A678" s="1">
        <v>710.0</v>
      </c>
      <c r="B678" s="2" t="s">
        <v>784</v>
      </c>
      <c r="C678" s="2" t="s">
        <v>783</v>
      </c>
      <c r="D678" s="2" t="s">
        <v>6</v>
      </c>
      <c r="E678" s="2" t="str">
        <f>IFERROR(__xludf.DUMMYFUNCTION("GOOGLETRANSLATE(B678, ""auto"",""en"")"),"xochetsya be in a house surrounded by forest to sit on the porch and watch the rain tea vdyhat cvezhy smell of pine forest to enjoy nature kpasotoy")</f>
        <v>xochetsya be in a house surrounded by forest to sit on the porch and watch the rain tea vdyhat cvezhy smell of pine forest to enjoy nature kpasotoy</v>
      </c>
    </row>
    <row r="679" ht="15.75" customHeight="1">
      <c r="A679" s="1">
        <v>711.0</v>
      </c>
      <c r="B679" s="2" t="s">
        <v>785</v>
      </c>
      <c r="C679" s="2" t="s">
        <v>783</v>
      </c>
      <c r="D679" s="2" t="s">
        <v>6</v>
      </c>
      <c r="E679" s="2" t="str">
        <f>IFERROR(__xludf.DUMMYFUNCTION("GOOGLETRANSLATE(B679, ""auto"",""en"")")," we are the ones who have chosen to be")</f>
        <v> we are the ones who have chosen to be</v>
      </c>
    </row>
    <row r="680" ht="15.75" customHeight="1">
      <c r="A680" s="1">
        <v>712.0</v>
      </c>
      <c r="B680" s="2" t="s">
        <v>786</v>
      </c>
      <c r="C680" s="2" t="s">
        <v>783</v>
      </c>
      <c r="D680" s="2" t="s">
        <v>6</v>
      </c>
      <c r="E680" s="2" t="str">
        <f>IFERROR(__xludf.DUMMYFUNCTION("GOOGLETRANSLATE(B680, ""auto"",""en"")"),"to the people, sooner or later always comes happiness with Remarque")</f>
        <v>to the people, sooner or later always comes happiness with Remarque</v>
      </c>
    </row>
    <row r="681" ht="15.75" customHeight="1">
      <c r="A681" s="1">
        <v>713.0</v>
      </c>
      <c r="B681" s="2" t="s">
        <v>787</v>
      </c>
      <c r="C681" s="2" t="s">
        <v>783</v>
      </c>
      <c r="D681" s="2" t="s">
        <v>6</v>
      </c>
      <c r="E681" s="2" t="str">
        <f>IFERROR(__xludf.DUMMYFUNCTION("GOOGLETRANSLATE(B681, ""auto"",""en"")"),"I nikogdα nobody predαvαlα people left sαmi it was solely their choice")</f>
        <v>I nikogdα nobody predαvαlα people left sαmi it was solely their choice</v>
      </c>
    </row>
    <row r="682" ht="15.75" customHeight="1">
      <c r="A682" s="1">
        <v>714.0</v>
      </c>
      <c r="B682" s="2" t="s">
        <v>788</v>
      </c>
      <c r="C682" s="2" t="s">
        <v>783</v>
      </c>
      <c r="D682" s="2" t="s">
        <v>6</v>
      </c>
      <c r="E682" s="2" t="str">
        <f>IFERROR(__xludf.DUMMYFUNCTION("GOOGLETRANSLATE(B682, ""auto"",""en"")"),"according to astronomy when you make a wish on a falling star, you're late for a few million years, this star is dead as your dreams")</f>
        <v>according to astronomy when you make a wish on a falling star, you're late for a few million years, this star is dead as your dreams</v>
      </c>
    </row>
    <row r="683" ht="15.75" customHeight="1">
      <c r="A683" s="1">
        <v>715.0</v>
      </c>
      <c r="B683" s="2" t="s">
        <v>789</v>
      </c>
      <c r="C683" s="2" t="s">
        <v>783</v>
      </c>
      <c r="D683" s="2" t="s">
        <v>6</v>
      </c>
      <c r="E683" s="2" t="str">
        <f>IFERROR(__xludf.DUMMYFUNCTION("GOOGLETRANSLATE(B683, ""auto"",""en"")"),"it happens all the time, people lose interest in me getting tired of me suddenly they are no longer thought to write my conversations are shorter, they forget about me and become a distant memory")</f>
        <v>it happens all the time, people lose interest in me getting tired of me suddenly they are no longer thought to write my conversations are shorter, they forget about me and become a distant memory</v>
      </c>
    </row>
    <row r="684" ht="15.75" customHeight="1">
      <c r="A684" s="1">
        <v>716.0</v>
      </c>
      <c r="B684" s="2" t="s">
        <v>790</v>
      </c>
      <c r="C684" s="2" t="s">
        <v>783</v>
      </c>
      <c r="D684" s="2" t="s">
        <v>6</v>
      </c>
      <c r="E684" s="2" t="str">
        <f>IFERROR(__xludf.DUMMYFUNCTION("GOOGLETRANSLATE(B684, ""auto"",""en"")"),"skrillex diplo mind feat kai official video ")</f>
        <v>skrillex diplo mind feat kai official video </v>
      </c>
    </row>
    <row r="685" ht="15.75" customHeight="1">
      <c r="A685" s="1">
        <v>717.0</v>
      </c>
      <c r="B685" s="2" t="s">
        <v>791</v>
      </c>
      <c r="C685" s="2" t="s">
        <v>783</v>
      </c>
      <c r="D685" s="2" t="s">
        <v>6</v>
      </c>
      <c r="E685" s="2" t="str">
        <f>IFERROR(__xludf.DUMMYFUNCTION("GOOGLETRANSLATE(B685, ""auto"",""en"")"),"often more charismatic villains smart talented charming than the goodies and that's the most offensive is going on when the end of the good places evil on his knees and brutally kills a shame though you ask is it right in each to see the villain of course"&amp;" because everyone is a villain really is not obvious Bernard Shaw")</f>
        <v>often more charismatic villains smart talented charming than the goodies and that's the most offensive is going on when the end of the good places evil on his knees and brutally kills a shame though you ask is it right in each to see the villain of course because everyone is a villain really is not obvious Bernard Shaw</v>
      </c>
    </row>
    <row r="686" ht="15.75" customHeight="1">
      <c r="A686" s="1">
        <v>718.0</v>
      </c>
      <c r="B686" s="2" t="s">
        <v>792</v>
      </c>
      <c r="C686" s="2" t="s">
        <v>793</v>
      </c>
      <c r="D686" s="2" t="s">
        <v>6</v>
      </c>
      <c r="E686" s="2" t="str">
        <f>IFERROR(__xludf.DUMMYFUNCTION("GOOGLETRANSLATE(B686, ""auto"",""en"")")," I delete this post when I get right")</f>
        <v> I delete this post when I get right</v>
      </c>
    </row>
    <row r="687" ht="15.75" customHeight="1">
      <c r="A687" s="1">
        <v>719.0</v>
      </c>
      <c r="B687" s="2" t="s">
        <v>794</v>
      </c>
      <c r="C687" s="2" t="s">
        <v>795</v>
      </c>
      <c r="D687" s="2" t="s">
        <v>6</v>
      </c>
      <c r="E687" s="2" t="str">
        <f>IFERROR(__xludf.DUMMYFUNCTION("GOOGLETRANSLATE(B687, ""auto"",""en"")"),"Telegram to subscribe to the channel and win daily freebie here https vk cc 9ygkva")</f>
        <v>Telegram to subscribe to the channel and win daily freebie here https vk cc 9ygkva</v>
      </c>
    </row>
    <row r="688" ht="15.75" customHeight="1">
      <c r="A688" s="1">
        <v>720.0</v>
      </c>
      <c r="B688" s="2" t="s">
        <v>796</v>
      </c>
      <c r="C688" s="2" t="s">
        <v>795</v>
      </c>
      <c r="D688" s="2" t="s">
        <v>6</v>
      </c>
      <c r="E688" s="2" t="str">
        <f>IFERROR(__xludf.DUMMYFUNCTION("GOOGLETRANSLATE(B688, ""auto"",""en"")"),"All chactu lyu6umogo u camogo volshe6nogo fulma Harry Potter in 1080. Save the host on the wall u smotpute with ydovolstviem 1 garri potter u filosofckuy stone 2001 2 garpi potter u taynaya room 2002 show completely")</f>
        <v>All chactu lyu6umogo u camogo volshe6nogo fulma Harry Potter in 1080. Save the host on the wall u smotpute with ydovolstviem 1 garri potter u filosofckuy stone 2001 2 garpi potter u taynaya room 2002 show completely</v>
      </c>
    </row>
    <row r="689" ht="15.75" customHeight="1">
      <c r="A689" s="1">
        <v>721.0</v>
      </c>
      <c r="B689" s="2" t="s">
        <v>797</v>
      </c>
      <c r="C689" s="2" t="s">
        <v>795</v>
      </c>
      <c r="D689" s="2" t="s">
        <v>6</v>
      </c>
      <c r="E689" s="2" t="str">
        <f>IFERROR(__xludf.DUMMYFUNCTION("GOOGLETRANSLATE(B689, ""auto"",""en"")"),"elegant fantastic trilogy of criminal rudduke climbs on the wall and enjoy watching chornaya dypa 2000 hronuku rudduka 2004 rudduk 2013")</f>
        <v>elegant fantastic trilogy of criminal rudduke climbs on the wall and enjoy watching chornaya dypa 2000 hronuku rudduka 2004 rudduk 2013</v>
      </c>
    </row>
    <row r="690" ht="15.75" customHeight="1">
      <c r="A690" s="1">
        <v>722.0</v>
      </c>
      <c r="B690" s="2" t="s">
        <v>798</v>
      </c>
      <c r="C690" s="2" t="s">
        <v>795</v>
      </c>
      <c r="D690" s="2" t="s">
        <v>6</v>
      </c>
      <c r="E690" s="2" t="str">
        <f>IFERROR(__xludf.DUMMYFUNCTION("GOOGLETRANSLATE(B690, ""auto"",""en"")"),"Jackie Chan pytsap tehey mezhdu ih and yah 16 2019 fantasy thriller genre comedy pucatel u oxotnuk nA demonov py cynlun paccledyet uccheznovenue devochku u vtopzhenue zlobnyx monctpov uz papallelnogo uzmepenuya")</f>
        <v>Jackie Chan pytsap tehey mezhdu ih and yah 16 2019 fantasy thriller genre comedy pucatel u oxotnuk nA demonov py cynlun paccledyet uccheznovenue devochku u vtopzhenue zlobnyx monctpov uz papallelnogo uzmepenuya</v>
      </c>
    </row>
    <row r="691" ht="15.75" customHeight="1">
      <c r="A691" s="1">
        <v>723.0</v>
      </c>
      <c r="B691" s="2" t="s">
        <v>799</v>
      </c>
      <c r="C691" s="2" t="s">
        <v>795</v>
      </c>
      <c r="D691" s="2" t="s">
        <v>6</v>
      </c>
      <c r="E691" s="2" t="str">
        <f>IFERROR(__xludf.DUMMYFUNCTION("GOOGLETRANSLATE(B691, ""auto"",""en"")"),"Top 3 hovyh fantactucheckih film zabupay to wall for pposmotpa in ydobnoe vremya inoplanetny xuschnuk 2019 mumuya vozrozhdaetsya 2019 3ybactuku new zagul 2019")</f>
        <v>Top 3 hovyh fantactucheckih film zabupay to wall for pposmotpa in ydobnoe vremya inoplanetny xuschnuk 2019 mumuya vozrozhdaetsya 2019 3ybactuku new zagul 2019</v>
      </c>
    </row>
    <row r="692" ht="15.75" customHeight="1">
      <c r="A692" s="1">
        <v>724.0</v>
      </c>
      <c r="B692" s="2" t="s">
        <v>800</v>
      </c>
      <c r="C692" s="2" t="s">
        <v>795</v>
      </c>
      <c r="D692" s="2" t="s">
        <v>6</v>
      </c>
      <c r="E692" s="2" t="str">
        <f>IFERROR(__xludf.DUMMYFUNCTION("GOOGLETRANSLATE(B692, ""auto"",""en"")"),"magic zhabe kung ~y 2019 novelty genre thriller fantasy 18 years posle ischeznovenuya vseh sects in Jian xy in gopode vnezapno poyavlyaetcya bezymyanny gepoy and vmecte so potomok doliny toads kogda umperatop uznaet chto y gepoya in pukah naxodutsya cvito"&amp;"k zhabego kyngfy he tyt same otpravlyaet svouh people nA ego pouski not zhelaya octavlyat gopod vo vlacti beschectnogo pravitelya man otvazhno spazhaetcya c his henchmen in pyckaya The course volshebny kamen ppedkov zhabe kyng u fu neuomnoe zhelanie vo th"&amp;"at have become verily HU stalo nactoyaschum gepoem")</f>
        <v>magic zhabe kung ~y 2019 novelty genre thriller fantasy 18 years posle ischeznovenuya vseh sects in Jian xy in gopode vnezapno poyavlyaetcya bezymyanny gepoy and vmecte so potomok doliny toads kogda umperatop uznaet chto y gepoya in pukah naxodutsya cvitok zhabego kyngfy he tyt same otpravlyaet svouh people nA ego pouski not zhelaya octavlyat gopod vo vlacti beschectnogo pravitelya man otvazhno spazhaetcya c his henchmen in pyckaya The course volshebny kamen ppedkov zhabe kyng u fu neuomnoe zhelanie vo that have become verily HU stalo nactoyaschum gepoem</v>
      </c>
    </row>
    <row r="693" ht="15.75" customHeight="1">
      <c r="A693" s="1">
        <v>725.0</v>
      </c>
      <c r="B693" s="2" t="s">
        <v>801</v>
      </c>
      <c r="C693" s="2" t="s">
        <v>795</v>
      </c>
      <c r="D693" s="2" t="s">
        <v>6</v>
      </c>
      <c r="E693" s="2" t="str">
        <f>IFERROR(__xludf.DUMMYFUNCTION("GOOGLETRANSLATE(B693, ""auto"",""en"")"),"batalon 2019 16 genre boevuk voenny drama deystvue fulma razvernetsya 1999 kogda yugoslavuya naxodulac nA puke Decomposition voyna golod pazpyxa u mapodepctvo albanckoe naselenue xochet navsegda uzbavut cvoyu land from sepbov aeropopt gopoda prushtuna imp"&amp;"ortant ctpategucheckuy obekt u eclu the plug Takes armuya osvobozhdenuya Kosovo during glave c bpaxumom muhaul babuchev verily mestnye albantsy yctroyat nactoyaschuy genotsud cepbckogo naroda komandovanue roccuu ppunumaet reshenue zaxvatut aepoport pepvym"&amp;"u for togo to udepzhat aepoport do ppuhoda batalona u ne dopuctut pepedachu oryzhuya u tehnuku kocovskum boevukam nA obekt send group cpetsnazovtsev gpu sutuatsuya oslozhnyaetcya the chto oryzhuya net vozdyshnoe prostpanstvo zakpyto a do bluzhayshego poss"&amp;"uyckogo batalona pochtu 10 chasov xodby edunstvennym who mozhet pomoch u get vooruzhenue ostaetsya pazvedchuk Andrei makcum scheglov ranee embedded in apmuyu kosovo odnako vypolnut zadanue Andrea meshayut tsygane pohutuvshue benery doch brahuma in koto.pu"&amp;"yu love pysskuy razvedchuk andpeyu neobhodumo ppunyat clozhnoe reshenue mezhdy dolgom Before recommissioning podunoy u zaschutoy chectu lyubumoy neobxodumo vybrat devushku chto verily one")</f>
        <v>batalon 2019 16 genre boevuk voenny drama deystvue fulma razvernetsya 1999 kogda yugoslavuya naxodulac nA puke Decomposition voyna golod pazpyxa u mapodepctvo albanckoe naselenue xochet navsegda uzbavut cvoyu land from sepbov aeropopt gopoda prushtuna important ctpategucheckuy obekt u eclu the plug Takes armuya osvobozhdenuya Kosovo during glave c bpaxumom muhaul babuchev verily mestnye albantsy yctroyat nactoyaschuy genotsud cepbckogo naroda komandovanue roccuu ppunumaet reshenue zaxvatut aepoport pepvymu for togo to udepzhat aepoport do ppuhoda batalona u ne dopuctut pepedachu oryzhuya u tehnuku kocovskum boevukam nA obekt send group cpetsnazovtsev gpu sutuatsuya oslozhnyaetcya the chto oryzhuya net vozdyshnoe prostpanstvo zakpyto a do bluzhayshego possuyckogo batalona pochtu 10 chasov xodby edunstvennym who mozhet pomoch u get vooruzhenue ostaetsya pazvedchuk Andrei makcum scheglov ranee embedded in apmuyu kosovo odnako vypolnut zadanue Andrea meshayut tsygane pohutuvshue benery doch brahuma in koto.puyu love pysskuy razvedchuk andpeyu neobhodumo ppunyat clozhnoe reshenue mezhdy dolgom Before recommissioning podunoy u zaschutoy chectu lyubumoy neobxodumo vybrat devushku chto verily one</v>
      </c>
    </row>
    <row r="694" ht="15.75" customHeight="1">
      <c r="A694" s="1">
        <v>726.0</v>
      </c>
      <c r="B694" s="2" t="s">
        <v>802</v>
      </c>
      <c r="C694" s="2" t="s">
        <v>795</v>
      </c>
      <c r="D694" s="2" t="s">
        <v>6</v>
      </c>
      <c r="E694" s="2" t="str">
        <f>IFERROR(__xludf.DUMMYFUNCTION("GOOGLETRANSLATE(B694, ""auto"",""en"")"),"Yes No write")</f>
        <v>Yes No write</v>
      </c>
    </row>
    <row r="695" ht="15.75" customHeight="1">
      <c r="A695" s="1">
        <v>727.0</v>
      </c>
      <c r="B695" s="2" t="s">
        <v>803</v>
      </c>
      <c r="C695" s="2" t="s">
        <v>795</v>
      </c>
      <c r="D695" s="2" t="s">
        <v>6</v>
      </c>
      <c r="E695" s="2" t="str">
        <f>IFERROR(__xludf.DUMMYFUNCTION("GOOGLETRANSLATE(B695, ""auto"",""en"")"),"arıkï yaponïï nactolko çïctı about what had transpired in the x jïvyt Fish p s our fish, otherwise the meeting will be an exhibition")</f>
        <v>arıkï yaponïï nactolko çïctı about what had transpired in the x jïvyt Fish p s our fish, otherwise the meeting will be an exhibition</v>
      </c>
    </row>
    <row r="696" ht="15.75" customHeight="1">
      <c r="A696" s="1">
        <v>728.0</v>
      </c>
      <c r="B696" s="2" t="s">
        <v>804</v>
      </c>
      <c r="C696" s="2" t="s">
        <v>795</v>
      </c>
      <c r="D696" s="2" t="s">
        <v>6</v>
      </c>
      <c r="E696" s="2" t="str">
        <f>IFERROR(__xludf.DUMMYFUNCTION("GOOGLETRANSLATE(B696, ""auto"",""en"")"),"and you are a man")</f>
        <v>and you are a man</v>
      </c>
    </row>
    <row r="697" ht="15.75" customHeight="1">
      <c r="A697" s="1">
        <v>730.0</v>
      </c>
      <c r="B697" s="2" t="s">
        <v>805</v>
      </c>
      <c r="C697" s="2" t="s">
        <v>806</v>
      </c>
      <c r="D697" s="2" t="s">
        <v>6</v>
      </c>
      <c r="E697" s="2" t="str">
        <f>IFERROR(__xludf.DUMMYFUNCTION("GOOGLETRANSLATE(B697, ""auto"",""en"")"),"Never ignore a person who cares about you")</f>
        <v>Never ignore a person who cares about you</v>
      </c>
    </row>
    <row r="698" ht="15.75" customHeight="1">
      <c r="A698" s="1">
        <v>731.0</v>
      </c>
      <c r="B698" s="2" t="s">
        <v>807</v>
      </c>
      <c r="C698" s="2" t="s">
        <v>806</v>
      </c>
      <c r="D698" s="2" t="s">
        <v>6</v>
      </c>
      <c r="E698" s="2" t="str">
        <f>IFERROR(__xludf.DUMMYFUNCTION("GOOGLETRANSLATE(B698, ""auto"",""en"")"),"In this issue kinoblogsokola movie review it 2 pleasant viewing https youtu be zfffugoijoe https youtu be zfffugoijoe https youtu be zfffugoijoe")</f>
        <v>In this issue kinoblogsokola movie review it 2 pleasant viewing https youtu be zfffugoijoe https youtu be zfffugoijoe https youtu be zfffugoijoe</v>
      </c>
    </row>
    <row r="699" ht="15.75" customHeight="1">
      <c r="A699" s="1">
        <v>732.0</v>
      </c>
      <c r="B699" s="2" t="s">
        <v>808</v>
      </c>
      <c r="C699" s="2" t="s">
        <v>806</v>
      </c>
      <c r="D699" s="2" t="s">
        <v>6</v>
      </c>
      <c r="E699" s="2" t="str">
        <f>IFERROR(__xludf.DUMMYFUNCTION("GOOGLETRANSLATE(B699, ""auto"",""en"")")," I do not go I will not")</f>
        <v> I do not go I will not</v>
      </c>
    </row>
    <row r="700" ht="15.75" customHeight="1">
      <c r="A700" s="1">
        <v>733.0</v>
      </c>
      <c r="B700" s="2" t="s">
        <v>809</v>
      </c>
      <c r="C700" s="2" t="s">
        <v>810</v>
      </c>
      <c r="D700" s="2" t="s">
        <v>6</v>
      </c>
      <c r="E700" s="2" t="str">
        <f>IFERROR(__xludf.DUMMYFUNCTION("GOOGLETRANSLATE(B700, ""auto"",""en"")"),"Premier track my girl was held August 23, 2018 subscribe to the official page of artist eshliview https vk com eshliview")</f>
        <v>Premier track my girl was held August 23, 2018 subscribe to the official page of artist eshliview https vk com eshliview</v>
      </c>
    </row>
    <row r="701" ht="15.75" customHeight="1">
      <c r="A701" s="1">
        <v>734.0</v>
      </c>
      <c r="B701" s="2" t="s">
        <v>811</v>
      </c>
      <c r="C701" s="2" t="s">
        <v>812</v>
      </c>
      <c r="D701" s="2" t="s">
        <v>6</v>
      </c>
      <c r="E701" s="2" t="str">
        <f>IFERROR(__xludf.DUMMYFUNCTION("GOOGLETRANSLATE(B701, ""auto"",""en"")"),"and besought him, and Jacob, Awaza heymeregi areas ugbazının longer çolengiiji aajı Hayman and the Be a man çassıg kaygamçıktıg Planet çannıg brain dunmam")</f>
        <v>and besought him, and Jacob, Awaza heymeregi areas ugbazının longer çolengiiji aajı Hayman and the Be a man çassıg kaygamçıktıg Planet çannıg brain dunmam</v>
      </c>
    </row>
    <row r="702" ht="15.75" customHeight="1">
      <c r="A702" s="1">
        <v>735.0</v>
      </c>
      <c r="B702" s="2" t="s">
        <v>813</v>
      </c>
      <c r="C702" s="2" t="s">
        <v>812</v>
      </c>
      <c r="D702" s="2" t="s">
        <v>6</v>
      </c>
      <c r="E702" s="2" t="str">
        <f>IFERROR(__xludf.DUMMYFUNCTION("GOOGLETRANSLATE(B702, ""auto"",""en"")"),"I'm sorry but I just do not have the ideal ulyubki and super straight teeth, I do not always say what you want to hear and I can laugh at the fact that it is not funny I do not have perfect slender body and a wasp waist no photos where I am in a bathing s"&amp;"uit I'm shy so photographed show full")</f>
        <v>I'm sorry but I just do not have the ideal ulyubki and super straight teeth, I do not always say what you want to hear and I can laugh at the fact that it is not funny I do not have perfect slender body and a wasp waist no photos where I am in a bathing suit I'm shy so photographed show full</v>
      </c>
    </row>
    <row r="703" ht="15.75" customHeight="1">
      <c r="A703" s="1">
        <v>736.0</v>
      </c>
      <c r="B703" s="2" t="s">
        <v>814</v>
      </c>
      <c r="C703" s="2" t="s">
        <v>812</v>
      </c>
      <c r="D703" s="2" t="s">
        <v>6</v>
      </c>
      <c r="E703" s="2" t="str">
        <f>IFERROR(__xludf.DUMMYFUNCTION("GOOGLETRANSLATE(B703, ""auto"",""en"")"),"do not play the love is not a toy united two hearts and love they thought they turned out forever but suddenly something happened to show full")</f>
        <v>do not play the love is not a toy united two hearts and love they thought they turned out forever but suddenly something happened to show full</v>
      </c>
    </row>
    <row r="704" ht="15.75" customHeight="1">
      <c r="A704" s="1">
        <v>737.0</v>
      </c>
      <c r="B704" s="2" t="s">
        <v>815</v>
      </c>
      <c r="C704" s="2" t="s">
        <v>812</v>
      </c>
      <c r="D704" s="2" t="s">
        <v>6</v>
      </c>
      <c r="E704" s="2" t="str">
        <f>IFERROR(__xludf.DUMMYFUNCTION("GOOGLETRANSLATE(B704, ""auto"",""en"")"),"Insert measures çastın .Art options çastuşkalap playing hogleen nayısılal hoorayıvıs beldiringe Asian tovunge two hemdaa special rapporteur to give two GTA rather cruel Ch'mon Changyr commotion spruce çaaskaanzırap comes liver")</f>
        <v>Insert measures çastın .Art options çastuşkalap playing hogleen nayısılal hoorayıvıs beldiringe Asian tovunge two hemdaa special rapporteur to give two GTA rather cruel Ch'mon Changyr commotion spruce çaaskaanzırap comes liver</v>
      </c>
    </row>
    <row r="705" ht="15.75" customHeight="1">
      <c r="A705" s="1">
        <v>738.0</v>
      </c>
      <c r="B705" s="2" t="s">
        <v>816</v>
      </c>
      <c r="C705" s="2" t="s">
        <v>812</v>
      </c>
      <c r="D705" s="2" t="s">
        <v>6</v>
      </c>
      <c r="E705" s="2" t="str">
        <f>IFERROR(__xludf.DUMMYFUNCTION("GOOGLETRANSLATE(B705, ""auto"",""en"")"),"community care, and as I waited tuale Exotic things that Hun dalajıksap amdıı çıldıg dried amıradıp saying there mungaradıp suffered insensitive Send Tadhana")</f>
        <v>community care, and as I waited tuale Exotic things that Hun dalajıksap amdıı çıldıg dried amıradıp saying there mungaradıp suffered insensitive Send Tadhana</v>
      </c>
    </row>
    <row r="706" ht="15.75" customHeight="1">
      <c r="A706" s="1">
        <v>739.0</v>
      </c>
      <c r="B706" s="2" t="s">
        <v>817</v>
      </c>
      <c r="C706" s="2" t="s">
        <v>812</v>
      </c>
      <c r="D706" s="2" t="s">
        <v>6</v>
      </c>
      <c r="E706" s="2" t="str">
        <f>IFERROR(__xludf.DUMMYFUNCTION("GOOGLETRANSLATE(B706, ""auto"",""en"")"),"Choctaw Bavarian comes pox good Every click Insert contribution came ahead saazınga writings, but careful not to know how to have came in to build when they Filmul rather Sound Asleep Tadhana")</f>
        <v>Choctaw Bavarian comes pox good Every click Insert contribution came ahead saazınga writings, but careful not to know how to have came in to build when they Filmul rather Sound Asleep Tadhana</v>
      </c>
    </row>
    <row r="707" ht="15.75" customHeight="1">
      <c r="A707" s="1">
        <v>740.0</v>
      </c>
      <c r="B707" s="2" t="s">
        <v>818</v>
      </c>
      <c r="C707" s="2" t="s">
        <v>812</v>
      </c>
      <c r="D707" s="2" t="s">
        <v>6</v>
      </c>
      <c r="E707" s="2" t="str">
        <f>IFERROR(__xludf.DUMMYFUNCTION("GOOGLETRANSLATE(B707, ""auto"",""en"")"),"cut çaaşkın round Every çureem holzedi revolutions are far from me mungarattı")</f>
        <v>cut çaaşkın round Every çureem holzedi revolutions are far from me mungarattı</v>
      </c>
    </row>
    <row r="708" ht="15.75" customHeight="1">
      <c r="A708" s="1">
        <v>741.0</v>
      </c>
      <c r="B708" s="2" t="s">
        <v>819</v>
      </c>
      <c r="C708" s="2" t="s">
        <v>812</v>
      </c>
      <c r="D708" s="2" t="s">
        <v>6</v>
      </c>
      <c r="E708" s="2" t="str">
        <f>IFERROR(__xludf.DUMMYFUNCTION("GOOGLETRANSLATE(B708, ""auto"",""en"")"),"I never knew how to show his love nor mother nor father nor mother to me people, I can not just go and tell the person that I love him, I can not comfort and reassure the person if it is bad it's probably terrible and my family think I'm some the callous "&amp;"but I love them more than")</f>
        <v>I never knew how to show his love nor mother nor father nor mother to me people, I can not just go and tell the person that I love him, I can not comfort and reassure the person if it is bad it's probably terrible and my family think I'm some the callous but I love them more than</v>
      </c>
    </row>
    <row r="709" ht="15.75" customHeight="1">
      <c r="A709" s="1">
        <v>742.0</v>
      </c>
      <c r="B709" s="2" t="s">
        <v>820</v>
      </c>
      <c r="C709" s="2" t="s">
        <v>821</v>
      </c>
      <c r="D709" s="2" t="s">
        <v>6</v>
      </c>
      <c r="E709" s="2" t="str">
        <f>IFERROR(__xludf.DUMMYFUNCTION("GOOGLETRANSLATE(B709, ""auto"",""en"")"),"opşçım yesterday in an interesting situation was confused yesterday came another sister uzaty wedding, I transferred Gentiles of the other girls boys lost to other nations who ask that this never went into the wedding feast, but one brought taaaaza own na"&amp;"tional traditions man among a small wedding It was the rest of all Kazakh Kazakh Kazakh wish to thank Allah bless Kazakh songs was a celebration of the African nations do not go to the wedding uzaty wonder what do you think the answer to that evening I wr"&amp;"ite jawabııı ıı Kurdish ağayındarğoy Allah be pleased with these men")</f>
        <v>opşçım yesterday in an interesting situation was confused yesterday came another sister uzaty wedding, I transferred Gentiles of the other girls boys lost to other nations who ask that this never went into the wedding feast, but one brought taaaaza own national traditions man among a small wedding It was the rest of all Kazakh Kazakh Kazakh wish to thank Allah bless Kazakh songs was a celebration of the African nations do not go to the wedding uzaty wonder what do you think the answer to that evening I write jawabııı ıı Kurdish ağayındarğoy Allah be pleased with these men</v>
      </c>
    </row>
    <row r="710" ht="15.75" customHeight="1">
      <c r="A710" s="1">
        <v>743.0</v>
      </c>
      <c r="B710" s="2" t="s">
        <v>822</v>
      </c>
      <c r="C710" s="2" t="s">
        <v>821</v>
      </c>
      <c r="D710" s="2" t="s">
        <v>6</v>
      </c>
      <c r="E710" s="2" t="str">
        <f>IFERROR(__xludf.DUMMYFUNCTION("GOOGLETRANSLATE(B710, ""auto"",""en"")"),"heading ağamızdıñ private groups join")</f>
        <v>heading ağamızdıñ private groups join</v>
      </c>
    </row>
    <row r="711" ht="15.75" customHeight="1">
      <c r="A711" s="1">
        <v>744.0</v>
      </c>
      <c r="B711" s="2" t="s">
        <v>823</v>
      </c>
      <c r="C711" s="2" t="s">
        <v>821</v>
      </c>
      <c r="D711" s="2" t="s">
        <v>6</v>
      </c>
      <c r="E711" s="2" t="str">
        <f>IFERROR(__xludf.DUMMYFUNCTION("GOOGLETRANSLATE(B711, ""auto"",""en"")"),"Boys fan page")</f>
        <v>Boys fan page</v>
      </c>
    </row>
    <row r="712" ht="15.75" customHeight="1">
      <c r="A712" s="1">
        <v>745.0</v>
      </c>
      <c r="B712" s="2" t="s">
        <v>824</v>
      </c>
      <c r="C712" s="2" t="s">
        <v>821</v>
      </c>
      <c r="D712" s="2" t="s">
        <v>6</v>
      </c>
      <c r="E712" s="2" t="str">
        <f>IFERROR(__xludf.DUMMYFUNCTION("GOOGLETRANSLATE(B712, ""auto"",""en"")"),"hello crowd")</f>
        <v>hello crowd</v>
      </c>
    </row>
    <row r="713" ht="15.75" customHeight="1">
      <c r="A713" s="1">
        <v>746.0</v>
      </c>
      <c r="B713" s="2" t="s">
        <v>825</v>
      </c>
      <c r="C713" s="2" t="s">
        <v>821</v>
      </c>
      <c r="D713" s="2" t="s">
        <v>6</v>
      </c>
      <c r="E713" s="2" t="str">
        <f>IFERROR(__xludf.DUMMYFUNCTION("GOOGLETRANSLATE(B713, ""auto"",""en"")"),"Dear followers, why do you hid himself podpïsçïkqa guys sq account of the friendship Please send")</f>
        <v>Dear followers, why do you hid himself podpïsçïkqa guys sq account of the friendship Please send</v>
      </c>
    </row>
    <row r="714" ht="15.75" customHeight="1">
      <c r="A714" s="1">
        <v>747.0</v>
      </c>
      <c r="B714" s="2" t="s">
        <v>826</v>
      </c>
      <c r="C714" s="2" t="s">
        <v>821</v>
      </c>
      <c r="D714" s="2" t="s">
        <v>6</v>
      </c>
      <c r="E714" s="2" t="str">
        <f>IFERROR(__xludf.DUMMYFUNCTION("GOOGLETRANSLATE(B714, ""auto"",""en"")"),"Erdos Cana young daughter")</f>
        <v>Erdos Cana young daughter</v>
      </c>
    </row>
    <row r="715" ht="15.75" customHeight="1">
      <c r="A715" s="1">
        <v>748.0</v>
      </c>
      <c r="B715" s="2" t="s">
        <v>827</v>
      </c>
      <c r="C715" s="2" t="s">
        <v>821</v>
      </c>
      <c r="D715" s="2" t="s">
        <v>6</v>
      </c>
      <c r="E715" s="2" t="str">
        <f>IFERROR(__xludf.DUMMYFUNCTION("GOOGLETRANSLATE(B715, ""auto"",""en"")")," Myrzakhan Mahaney 15 years male quartet http vk com jigitter kvkz hello friends Myrzakhan ağamındın accept another new song, a new song əkelerimizdi appreciate his uncle authors heartfelt try to reach the heart of the world is certainly accept that price"&amp;" you can set Europe")</f>
        <v> Myrzakhan Mahaney 15 years male quartet http vk com jigitter kvkz hello friends Myrzakhan ağamındın accept another new song, a new song əkelerimizdi appreciate his uncle authors heartfelt try to reach the heart of the world is certainly accept that price you can set Europe</v>
      </c>
    </row>
    <row r="716" ht="15.75" customHeight="1">
      <c r="A716" s="1">
        <v>749.0</v>
      </c>
      <c r="B716" s="2" t="s">
        <v>828</v>
      </c>
      <c r="C716" s="2" t="s">
        <v>821</v>
      </c>
      <c r="D716" s="2" t="s">
        <v>6</v>
      </c>
      <c r="E716" s="2" t="str">
        <f>IFERROR(__xludf.DUMMYFUNCTION("GOOGLETRANSLATE(B716, ""auto"",""en"")"),"instagram Zhigitter sq.km.")</f>
        <v>instagram Zhigitter sq.km.</v>
      </c>
    </row>
    <row r="717" ht="15.75" customHeight="1">
      <c r="A717" s="1">
        <v>750.0</v>
      </c>
      <c r="B717" s="2" t="s">
        <v>829</v>
      </c>
      <c r="C717" s="2" t="s">
        <v>821</v>
      </c>
      <c r="D717" s="2" t="s">
        <v>6</v>
      </c>
      <c r="E717" s="2" t="str">
        <f>IFERROR(__xludf.DUMMYFUNCTION("GOOGLETRANSLATE(B717, ""auto"",""en"")"),"good afternoon everybody")</f>
        <v>good afternoon everybody</v>
      </c>
    </row>
    <row r="718" ht="15.75" customHeight="1">
      <c r="A718" s="1">
        <v>752.0</v>
      </c>
      <c r="B718" s="2" t="s">
        <v>830</v>
      </c>
      <c r="C718" s="2" t="s">
        <v>831</v>
      </c>
      <c r="D718" s="2" t="s">
        <v>6</v>
      </c>
      <c r="E718" s="2" t="str">
        <f>IFERROR(__xludf.DUMMYFUNCTION("GOOGLETRANSLATE(B718, ""auto"",""en"")"),"table mountain")</f>
        <v>table mountain</v>
      </c>
    </row>
    <row r="719" ht="15.75" customHeight="1">
      <c r="A719" s="1">
        <v>753.0</v>
      </c>
      <c r="B719" s="2" t="s">
        <v>832</v>
      </c>
      <c r="C719" s="2" t="s">
        <v>831</v>
      </c>
      <c r="D719" s="2" t="s">
        <v>6</v>
      </c>
      <c r="E719" s="2" t="str">
        <f>IFERROR(__xludf.DUMMYFUNCTION("GOOGLETRANSLATE(B719, ""auto"",""en"")"),"go on the right track come to me deee")</f>
        <v>go on the right track come to me deee</v>
      </c>
    </row>
    <row r="720" ht="15.75" customHeight="1">
      <c r="A720" s="1">
        <v>754.0</v>
      </c>
      <c r="B720" s="2" t="s">
        <v>833</v>
      </c>
      <c r="C720" s="2" t="s">
        <v>831</v>
      </c>
      <c r="D720" s="2" t="s">
        <v>6</v>
      </c>
      <c r="E720" s="2" t="str">
        <f>IFERROR(__xludf.DUMMYFUNCTION("GOOGLETRANSLATE(B720, ""auto"",""en"")"),"be strong")</f>
        <v>be strong</v>
      </c>
    </row>
    <row r="721" ht="15.75" customHeight="1">
      <c r="A721" s="1">
        <v>755.0</v>
      </c>
      <c r="B721" s="2" t="s">
        <v>834</v>
      </c>
      <c r="C721" s="2" t="s">
        <v>831</v>
      </c>
      <c r="D721" s="2" t="s">
        <v>6</v>
      </c>
      <c r="E721" s="2" t="str">
        <f>IFERROR(__xludf.DUMMYFUNCTION("GOOGLETRANSLATE(B721, ""auto"",""en"")"),"I am just me oylaş")</f>
        <v>I am just me oylaş</v>
      </c>
    </row>
    <row r="722" ht="15.75" customHeight="1">
      <c r="A722" s="1">
        <v>756.0</v>
      </c>
      <c r="B722" s="2" t="s">
        <v>835</v>
      </c>
      <c r="C722" s="2" t="s">
        <v>831</v>
      </c>
      <c r="D722" s="2" t="s">
        <v>6</v>
      </c>
      <c r="E722" s="2" t="str">
        <f>IFERROR(__xludf.DUMMYFUNCTION("GOOGLETRANSLATE(B722, ""auto"",""en"")"),"constantly ask for a photo with their eyes open well, here's a p s i close my eyes to show your makeup so it can best be seen and looks nice")</f>
        <v>constantly ask for a photo with their eyes open well, here's a p s i close my eyes to show your makeup so it can best be seen and looks nice</v>
      </c>
    </row>
    <row r="723" ht="15.75" customHeight="1">
      <c r="A723" s="1">
        <v>757.0</v>
      </c>
      <c r="B723" s="2" t="s">
        <v>836</v>
      </c>
      <c r="C723" s="2" t="s">
        <v>831</v>
      </c>
      <c r="D723" s="2" t="s">
        <v>6</v>
      </c>
      <c r="E723" s="2" t="str">
        <f>IFERROR(__xludf.DUMMYFUNCTION("GOOGLETRANSLATE(B723, ""auto"",""en"")"),"taste for life begins with love for yourself")</f>
        <v>taste for life begins with love for yourself</v>
      </c>
    </row>
    <row r="724" ht="15.75" customHeight="1">
      <c r="A724" s="1">
        <v>758.0</v>
      </c>
      <c r="B724" s="2" t="s">
        <v>837</v>
      </c>
      <c r="C724" s="2" t="s">
        <v>831</v>
      </c>
      <c r="D724" s="2" t="s">
        <v>6</v>
      </c>
      <c r="E724" s="2" t="str">
        <f>IFERROR(__xludf.DUMMYFUNCTION("GOOGLETRANSLATE(B724, ""auto"",""en"")"),"surrounds himself with only those people who will pull you over")</f>
        <v>surrounds himself with only those people who will pull you over</v>
      </c>
    </row>
    <row r="725" ht="15.75" customHeight="1">
      <c r="A725" s="1">
        <v>759.0</v>
      </c>
      <c r="B725" s="2" t="s">
        <v>838</v>
      </c>
      <c r="C725" s="2" t="s">
        <v>831</v>
      </c>
      <c r="D725" s="2" t="s">
        <v>6</v>
      </c>
      <c r="E725" s="2" t="str">
        <f>IFERROR(__xludf.DUMMYFUNCTION("GOOGLETRANSLATE(B725, ""auto"",""en"")"),"you can not go back and change your start but you can start now and change your finish")</f>
        <v>you can not go back and change your start but you can start now and change your finish</v>
      </c>
    </row>
    <row r="726" ht="15.75" customHeight="1">
      <c r="A726" s="1">
        <v>761.0</v>
      </c>
      <c r="B726" s="2" t="s">
        <v>839</v>
      </c>
      <c r="C726" s="2" t="s">
        <v>840</v>
      </c>
      <c r="D726" s="2" t="s">
        <v>6</v>
      </c>
      <c r="E726" s="2" t="str">
        <f>IFERROR(__xludf.DUMMYFUNCTION("GOOGLETRANSLATE(B726, ""auto"",""en"")"),"mood")</f>
        <v>mood</v>
      </c>
    </row>
    <row r="727" ht="15.75" customHeight="1">
      <c r="A727" s="1">
        <v>762.0</v>
      </c>
      <c r="B727" s="2" t="s">
        <v>841</v>
      </c>
      <c r="C727" s="2" t="s">
        <v>840</v>
      </c>
      <c r="D727" s="2" t="s">
        <v>6</v>
      </c>
      <c r="E727" s="2" t="str">
        <f>IFERROR(__xludf.DUMMYFUNCTION("GOOGLETRANSLATE(B727, ""auto"",""en"")")," we are one")</f>
        <v> we are one</v>
      </c>
    </row>
    <row r="728" ht="15.75" customHeight="1">
      <c r="A728" s="1">
        <v>763.0</v>
      </c>
      <c r="B728" s="2" t="s">
        <v>842</v>
      </c>
      <c r="C728" s="2" t="s">
        <v>843</v>
      </c>
      <c r="D728" s="2" t="s">
        <v>6</v>
      </c>
      <c r="E728" s="2" t="str">
        <f>IFERROR(__xludf.DUMMYFUNCTION("GOOGLETRANSLATE(B728, ""auto"",""en"")"),"Do not get upset because people are still going to die")</f>
        <v>Do not get upset because people are still going to die</v>
      </c>
    </row>
    <row r="729" ht="15.75" customHeight="1">
      <c r="A729" s="1">
        <v>764.0</v>
      </c>
      <c r="B729" s="2" t="s">
        <v>844</v>
      </c>
      <c r="C729" s="2" t="s">
        <v>845</v>
      </c>
      <c r="D729" s="2" t="s">
        <v>6</v>
      </c>
      <c r="E729" s="2" t="str">
        <f>IFERROR(__xludf.DUMMYFUNCTION("GOOGLETRANSLATE(B729, ""auto"",""en"")"),"never because you can not say with certainty what place occupy in the lives of others f Fitzgerald Tender Is the Night")</f>
        <v>never because you can not say with certainty what place occupy in the lives of others f Fitzgerald Tender Is the Night</v>
      </c>
    </row>
    <row r="730" ht="15.75" customHeight="1">
      <c r="A730" s="1">
        <v>766.0</v>
      </c>
      <c r="B730" s="2" t="s">
        <v>846</v>
      </c>
      <c r="C730" s="2" t="s">
        <v>847</v>
      </c>
      <c r="D730" s="2" t="s">
        <v>6</v>
      </c>
      <c r="E730" s="2" t="str">
        <f>IFERROR(__xludf.DUMMYFUNCTION("GOOGLETRANSLATE(B730, ""auto"",""en"")"),"ᅠ ᅠ ᅠ ᅠ ᅠ ᅠ ᅠ ᅠ ᅠ ᅠ lately I've been such a morose people in buses think I have someone died maybe they do not make mistakes when you yourself inside you die you do that counts as a significant loss in the recent hate crowd in the midst of universal happi"&amp;"ness most acutely felt own unhappiness people around running a marathon pass me on lap two find love affair life the winning ticket in his pocket cashmere coat and I'm standing in the middle of the road not knowing where to take and what to show full")</f>
        <v>ᅠ ᅠ ᅠ ᅠ ᅠ ᅠ ᅠ ᅠ ᅠ ᅠ lately I've been such a morose people in buses think I have someone died maybe they do not make mistakes when you yourself inside you die you do that counts as a significant loss in the recent hate crowd in the midst of universal happiness most acutely felt own unhappiness people around running a marathon pass me on lap two find love affair life the winning ticket in his pocket cashmere coat and I'm standing in the middle of the road not knowing where to take and what to show full</v>
      </c>
    </row>
    <row r="731" ht="15.75" customHeight="1">
      <c r="A731" s="1">
        <v>767.0</v>
      </c>
      <c r="B731" s="2" t="s">
        <v>848</v>
      </c>
      <c r="C731" s="2" t="s">
        <v>849</v>
      </c>
      <c r="D731" s="2" t="s">
        <v>6</v>
      </c>
      <c r="E731" s="2" t="str">
        <f>IFERROR(__xludf.DUMMYFUNCTION("GOOGLETRANSLATE(B731, ""auto"",""en"")"),"officially my debut song soon hope to make a video can be found in the song will be released soon in the shazam apple music")</f>
        <v>officially my debut song soon hope to make a video can be found in the song will be released soon in the shazam apple music</v>
      </c>
    </row>
    <row r="732" ht="15.75" customHeight="1">
      <c r="A732" s="1">
        <v>768.0</v>
      </c>
      <c r="B732" s="2" t="s">
        <v>850</v>
      </c>
      <c r="C732" s="2" t="s">
        <v>849</v>
      </c>
      <c r="D732" s="2" t="s">
        <v>6</v>
      </c>
      <c r="E732" s="2" t="str">
        <f>IFERROR(__xludf.DUMMYFUNCTION("GOOGLETRANSLATE(B732, ""auto"",""en"")"),"our cover, we do not judge strictly beginners")</f>
        <v>our cover, we do not judge strictly beginners</v>
      </c>
    </row>
    <row r="733" ht="15.75" customHeight="1">
      <c r="A733" s="1">
        <v>769.0</v>
      </c>
      <c r="B733" s="2" t="s">
        <v>851</v>
      </c>
      <c r="C733" s="2" t="s">
        <v>852</v>
      </c>
      <c r="D733" s="2" t="s">
        <v>6</v>
      </c>
      <c r="E733" s="2" t="str">
        <f>IFERROR(__xludf.DUMMYFUNCTION("GOOGLETRANSLATE(B733, ""auto"",""en"")"),"sharp visors 2013 all series 16 series kinomania drama kinomania crime kinomania series tells the story of a criminal gang operating in the early twentieth century in Birmingham numerous family Shelby is at the head of gangster gang engaged in robbery and"&amp;" gambling, they were able not only to gain prestige in the city but also to become one of the most violent and most influential groups of the postwar period of their distinguishing feature is the secret sign sewn into the visor cap sharpened blade during "&amp;"the next about raking gang becomes the owner of a large consignment of weapons destined for African colonies of Britain and the country's leadership can not leave this incident without attention")</f>
        <v>sharp visors 2013 all series 16 series kinomania drama kinomania crime kinomania series tells the story of a criminal gang operating in the early twentieth century in Birmingham numerous family Shelby is at the head of gangster gang engaged in robbery and gambling, they were able not only to gain prestige in the city but also to become one of the most violent and most influential groups of the postwar period of their distinguishing feature is the secret sign sewn into the visor cap sharpened blade during the next about raking gang becomes the owner of a large consignment of weapons destined for African colonies of Britain and the country's leadership can not leave this incident without attention</v>
      </c>
    </row>
    <row r="734" ht="15.75" customHeight="1">
      <c r="A734" s="1">
        <v>770.0</v>
      </c>
      <c r="B734" s="2" t="s">
        <v>853</v>
      </c>
      <c r="C734" s="2" t="s">
        <v>852</v>
      </c>
      <c r="D734" s="2" t="s">
        <v>6</v>
      </c>
      <c r="E734" s="2" t="str">
        <f>IFERROR(__xludf.DUMMYFUNCTION("GOOGLETRANSLATE(B734, ""auto"",""en"")"),"mate for God's sake remember that the mother and one worthy of the girls a lot of love only a mother she alone knows how to wait")</f>
        <v>mate for God's sake remember that the mother and one worthy of the girls a lot of love only a mother she alone knows how to wait</v>
      </c>
    </row>
    <row r="735" ht="15.75" customHeight="1">
      <c r="A735" s="1">
        <v>771.0</v>
      </c>
      <c r="B735" s="2" t="s">
        <v>854</v>
      </c>
      <c r="C735" s="2" t="s">
        <v>852</v>
      </c>
      <c r="D735" s="2" t="s">
        <v>6</v>
      </c>
      <c r="E735" s="2" t="str">
        <f>IFERROR(__xludf.DUMMYFUNCTION("GOOGLETRANSLATE(B735, ""auto"",""en"")"),"omnia fert aetas time kills everything")</f>
        <v>omnia fert aetas time kills everything</v>
      </c>
    </row>
    <row r="736" ht="15.75" customHeight="1">
      <c r="A736" s="1">
        <v>772.0</v>
      </c>
      <c r="B736" s="2" t="s">
        <v>855</v>
      </c>
      <c r="C736" s="2" t="s">
        <v>856</v>
      </c>
      <c r="D736" s="2" t="s">
        <v>6</v>
      </c>
      <c r="E736" s="2" t="str">
        <f>IFERROR(__xludf.DUMMYFUNCTION("GOOGLETRANSLATE(B736, ""auto"",""en"")"),"NU that medicine")</f>
        <v>NU that medicine</v>
      </c>
    </row>
    <row r="737" ht="15.75" customHeight="1">
      <c r="A737" s="1">
        <v>773.0</v>
      </c>
      <c r="B737" s="2" t="s">
        <v>857</v>
      </c>
      <c r="C737" s="2" t="s">
        <v>856</v>
      </c>
      <c r="D737" s="2" t="s">
        <v>6</v>
      </c>
      <c r="E737" s="2" t="str">
        <f>IFERROR(__xludf.DUMMYFUNCTION("GOOGLETRANSLATE(B737, ""auto"",""en"")"),"hello go muddied")</f>
        <v>hello go muddied</v>
      </c>
    </row>
    <row r="738" ht="15.75" customHeight="1">
      <c r="A738" s="1">
        <v>774.0</v>
      </c>
      <c r="B738" s="2" t="s">
        <v>858</v>
      </c>
      <c r="C738" s="2" t="s">
        <v>856</v>
      </c>
      <c r="D738" s="2" t="s">
        <v>6</v>
      </c>
      <c r="E738" s="2" t="str">
        <f>IFERROR(__xludf.DUMMYFUNCTION("GOOGLETRANSLATE(B738, ""auto"",""en"")"),"love and suffer")</f>
        <v>love and suffer</v>
      </c>
    </row>
    <row r="739" ht="15.75" customHeight="1">
      <c r="A739" s="1">
        <v>775.0</v>
      </c>
      <c r="B739" s="2" t="s">
        <v>859</v>
      </c>
      <c r="C739" s="2" t="s">
        <v>860</v>
      </c>
      <c r="D739" s="2" t="s">
        <v>6</v>
      </c>
      <c r="E739" s="2" t="str">
        <f>IFERROR(__xludf.DUMMYFUNCTION("GOOGLETRANSLATE(B739, ""auto"",""en"")"),"so nice to look at when your mom happy")</f>
        <v>so nice to look at when your mom happy</v>
      </c>
    </row>
    <row r="740" ht="15.75" customHeight="1">
      <c r="A740" s="1">
        <v>776.0</v>
      </c>
      <c r="B740" s="2" t="s">
        <v>861</v>
      </c>
      <c r="C740" s="2" t="s">
        <v>862</v>
      </c>
      <c r="D740" s="2" t="s">
        <v>6</v>
      </c>
      <c r="E740" s="2" t="str">
        <f>IFERROR(__xludf.DUMMYFUNCTION("GOOGLETRANSLATE(B740, ""auto"",""en"")"),"and the boy was a thief to steal the girl went and every day he gave flowers to the question of where the money is picked up, he answered her not worry dear, I did not steal")</f>
        <v>and the boy was a thief to steal the girl went and every day he gave flowers to the question of where the money is picked up, he answered her not worry dear, I did not steal</v>
      </c>
    </row>
    <row r="741" ht="15.75" customHeight="1">
      <c r="A741" s="1">
        <v>777.0</v>
      </c>
      <c r="B741" s="2" t="s">
        <v>863</v>
      </c>
      <c r="C741" s="2" t="s">
        <v>862</v>
      </c>
      <c r="D741" s="2" t="s">
        <v>6</v>
      </c>
      <c r="E741" s="2" t="str">
        <f>IFERROR(__xludf.DUMMYFUNCTION("GOOGLETRANSLATE(B741, ""auto"",""en"")"),"most importantly spend time with those who honestly want to spend it with you")</f>
        <v>most importantly spend time with those who honestly want to spend it with you</v>
      </c>
    </row>
    <row r="742" ht="15.75" customHeight="1">
      <c r="A742" s="1">
        <v>778.0</v>
      </c>
      <c r="B742" s="2" t="s">
        <v>864</v>
      </c>
      <c r="C742" s="2" t="s">
        <v>862</v>
      </c>
      <c r="D742" s="2" t="s">
        <v>6</v>
      </c>
      <c r="E742" s="2" t="str">
        <f>IFERROR(__xludf.DUMMYFUNCTION("GOOGLETRANSLATE(B742, ""auto"",""en"")"),"I can include a fool, and you can turn off the fool")</f>
        <v>I can include a fool, and you can turn off the fool</v>
      </c>
    </row>
    <row r="743" ht="15.75" customHeight="1">
      <c r="A743" s="1">
        <v>780.0</v>
      </c>
      <c r="B743" s="2" t="s">
        <v>865</v>
      </c>
      <c r="C743" s="2" t="s">
        <v>862</v>
      </c>
      <c r="D743" s="2" t="s">
        <v>6</v>
      </c>
      <c r="E743" s="2" t="str">
        <f>IFERROR(__xludf.DUMMYFUNCTION("GOOGLETRANSLATE(B743, ""auto"",""en"")"),"killed the words were finished in silence")</f>
        <v>killed the words were finished in silence</v>
      </c>
    </row>
    <row r="744" ht="15.75" customHeight="1">
      <c r="A744" s="1">
        <v>781.0</v>
      </c>
      <c r="B744" s="2" t="s">
        <v>866</v>
      </c>
      <c r="C744" s="2" t="s">
        <v>862</v>
      </c>
      <c r="D744" s="2" t="s">
        <v>6</v>
      </c>
      <c r="E744" s="2" t="str">
        <f>IFERROR(__xludf.DUMMYFUNCTION("GOOGLETRANSLATE(B744, ""auto"",""en"")"),"Life does not break those guys")</f>
        <v>Life does not break those guys</v>
      </c>
    </row>
    <row r="745" ht="15.75" customHeight="1">
      <c r="A745" s="1">
        <v>782.0</v>
      </c>
      <c r="B745" s="2" t="s">
        <v>867</v>
      </c>
      <c r="C745" s="2" t="s">
        <v>862</v>
      </c>
      <c r="D745" s="2" t="s">
        <v>6</v>
      </c>
      <c r="E745" s="2" t="str">
        <f>IFERROR(__xludf.DUMMYFUNCTION("GOOGLETRANSLATE(B745, ""auto"",""en"")"),"Love runs away from those who are chasing her and those who runs rushes off to the neck")</f>
        <v>Love runs away from those who are chasing her and those who runs rushes off to the neck</v>
      </c>
    </row>
    <row r="746" ht="15.75" customHeight="1">
      <c r="A746" s="1">
        <v>783.0</v>
      </c>
      <c r="B746" s="2" t="s">
        <v>868</v>
      </c>
      <c r="C746" s="2" t="s">
        <v>862</v>
      </c>
      <c r="D746" s="2" t="s">
        <v>6</v>
      </c>
      <c r="E746" s="2" t="str">
        <f>IFERROR(__xludf.DUMMYFUNCTION("GOOGLETRANSLATE(B746, ""auto"",""en"")"),"love")</f>
        <v>love</v>
      </c>
    </row>
    <row r="747" ht="15.75" customHeight="1">
      <c r="A747" s="1">
        <v>784.0</v>
      </c>
      <c r="B747" s="2" t="s">
        <v>869</v>
      </c>
      <c r="C747" s="2" t="s">
        <v>870</v>
      </c>
      <c r="D747" s="2" t="s">
        <v>6</v>
      </c>
      <c r="E747" s="2" t="str">
        <f>IFERROR(__xludf.DUMMYFUNCTION("GOOGLETRANSLATE(B747, ""auto"",""en"")"),"How much more expensive if the person you are so precious to me")</f>
        <v>How much more expensive if the person you are so precious to me</v>
      </c>
    </row>
    <row r="748" ht="15.75" customHeight="1">
      <c r="A748" s="1">
        <v>785.0</v>
      </c>
      <c r="B748" s="2" t="s">
        <v>871</v>
      </c>
      <c r="C748" s="2" t="s">
        <v>872</v>
      </c>
      <c r="D748" s="2" t="s">
        <v>6</v>
      </c>
      <c r="E748" s="2" t="str">
        <f>IFERROR(__xludf.DUMMYFUNCTION("GOOGLETRANSLATE(B748, ""auto"",""en"")"),"I will achieve your goals")</f>
        <v>I will achieve your goals</v>
      </c>
    </row>
    <row r="749" ht="15.75" customHeight="1">
      <c r="A749" s="1">
        <v>786.0</v>
      </c>
      <c r="B749" s="2" t="s">
        <v>873</v>
      </c>
      <c r="C749" s="2" t="s">
        <v>872</v>
      </c>
      <c r="D749" s="2" t="s">
        <v>6</v>
      </c>
      <c r="E749" s="2" t="str">
        <f>IFERROR(__xludf.DUMMYFUNCTION("GOOGLETRANSLATE(B749, ""auto"",""en"")"),"do not act like a cheap product available to everyone")</f>
        <v>do not act like a cheap product available to everyone</v>
      </c>
    </row>
    <row r="750" ht="15.75" customHeight="1">
      <c r="A750" s="1">
        <v>787.0</v>
      </c>
      <c r="B750" s="2" t="s">
        <v>874</v>
      </c>
      <c r="C750" s="2" t="s">
        <v>875</v>
      </c>
      <c r="D750" s="2" t="s">
        <v>6</v>
      </c>
      <c r="E750" s="2" t="str">
        <f>IFERROR(__xludf.DUMMYFUNCTION("GOOGLETRANSLATE(B750, ""auto"",""en"")"),"one day inshallah")</f>
        <v>one day inshallah</v>
      </c>
    </row>
    <row r="751" ht="15.75" customHeight="1">
      <c r="A751" s="1">
        <v>788.0</v>
      </c>
      <c r="B751" s="2" t="s">
        <v>876</v>
      </c>
      <c r="C751" s="2" t="s">
        <v>877</v>
      </c>
      <c r="D751" s="2" t="s">
        <v>6</v>
      </c>
      <c r="E751" s="2" t="str">
        <f>IFERROR(__xludf.DUMMYFUNCTION("GOOGLETRANSLATE(B751, ""auto"",""en"")"),"do not worry you will grant")</f>
        <v>do not worry you will grant</v>
      </c>
    </row>
    <row r="752" ht="15.75" customHeight="1">
      <c r="A752" s="1">
        <v>789.0</v>
      </c>
      <c r="B752" s="2" t="s">
        <v>878</v>
      </c>
      <c r="C752" s="2" t="s">
        <v>877</v>
      </c>
      <c r="D752" s="2" t="s">
        <v>6</v>
      </c>
      <c r="E752" s="2" t="str">
        <f>IFERROR(__xludf.DUMMYFUNCTION("GOOGLETRANSLATE(B752, ""auto"",""en"")"),"devyshkam for happiness not nado mnogo βcego byketik favorite pionov")</f>
        <v>devyshkam for happiness not nado mnogo βcego byketik favorite pionov</v>
      </c>
    </row>
    <row r="753" ht="15.75" customHeight="1">
      <c r="A753" s="1">
        <v>790.0</v>
      </c>
      <c r="B753" s="2" t="s">
        <v>879</v>
      </c>
      <c r="C753" s="2" t="s">
        <v>877</v>
      </c>
      <c r="D753" s="2" t="s">
        <v>6</v>
      </c>
      <c r="E753" s="2" t="str">
        <f>IFERROR(__xludf.DUMMYFUNCTION("GOOGLETRANSLATE(B753, ""auto"",""en"")"),"and I know how you are now not enough and also not enough yesterday and tomorrow will be missed just as well")</f>
        <v>and I know how you are now not enough and also not enough yesterday and tomorrow will be missed just as well</v>
      </c>
    </row>
    <row r="754" ht="15.75" customHeight="1">
      <c r="A754" s="1">
        <v>792.0</v>
      </c>
      <c r="B754" s="2" t="s">
        <v>880</v>
      </c>
      <c r="C754" s="2" t="s">
        <v>877</v>
      </c>
      <c r="D754" s="2" t="s">
        <v>6</v>
      </c>
      <c r="E754" s="2" t="str">
        <f>IFERROR(__xludf.DUMMYFUNCTION("GOOGLETRANSLATE(B754, ""auto"",""en"")"),"fuckers are discussing my life")</f>
        <v>fuckers are discussing my life</v>
      </c>
    </row>
    <row r="755" ht="15.75" customHeight="1">
      <c r="A755" s="1">
        <v>793.0</v>
      </c>
      <c r="B755" s="2" t="s">
        <v>881</v>
      </c>
      <c r="C755" s="2" t="s">
        <v>882</v>
      </c>
      <c r="D755" s="2" t="s">
        <v>6</v>
      </c>
      <c r="E755" s="2" t="str">
        <f>IFERROR(__xludf.DUMMYFUNCTION("GOOGLETRANSLATE(B755, ""auto"",""en"")"),"sıñarıñnıñ whim love to be pleased with wax külkine")</f>
        <v>sıñarıñnıñ whim love to be pleased with wax külkine</v>
      </c>
    </row>
    <row r="756" ht="15.75" customHeight="1">
      <c r="A756" s="1">
        <v>794.0</v>
      </c>
      <c r="B756" s="2" t="s">
        <v>101</v>
      </c>
      <c r="C756" s="2" t="s">
        <v>882</v>
      </c>
      <c r="D756" s="2" t="s">
        <v>6</v>
      </c>
      <c r="E756" s="2" t="str">
        <f>IFERROR(__xludf.DUMMYFUNCTION("GOOGLETRANSLATE(B756, ""auto"",""en"")"),"#VALUE!")</f>
        <v>#VALUE!</v>
      </c>
    </row>
    <row r="757" ht="15.75" customHeight="1">
      <c r="A757" s="1">
        <v>795.0</v>
      </c>
      <c r="B757" s="2" t="s">
        <v>883</v>
      </c>
      <c r="C757" s="2" t="s">
        <v>882</v>
      </c>
      <c r="D757" s="2" t="s">
        <v>6</v>
      </c>
      <c r="E757" s="2" t="str">
        <f>IFERROR(__xludf.DUMMYFUNCTION("GOOGLETRANSLATE(B757, ""auto"",""en"")"),"Everything was perfect because temporary jartılğan")</f>
        <v>Everything was perfect because temporary jartılğan</v>
      </c>
    </row>
    <row r="758" ht="15.75" customHeight="1">
      <c r="A758" s="1">
        <v>796.0</v>
      </c>
      <c r="B758" s="2" t="s">
        <v>884</v>
      </c>
      <c r="C758" s="2" t="s">
        <v>885</v>
      </c>
      <c r="D758" s="2" t="s">
        <v>6</v>
      </c>
      <c r="E758" s="2" t="str">
        <f>IFERROR(__xludf.DUMMYFUNCTION("GOOGLETRANSLATE(B758, ""auto"",""en"")"),"my problem is that I can not be angry for a long time in the end I always forgive people, even if they do not deserve")</f>
        <v>my problem is that I can not be angry for a long time in the end I always forgive people, even if they do not deserve</v>
      </c>
    </row>
    <row r="759" ht="15.75" customHeight="1">
      <c r="A759" s="1">
        <v>797.0</v>
      </c>
      <c r="B759" s="2" t="s">
        <v>886</v>
      </c>
      <c r="C759" s="2" t="s">
        <v>887</v>
      </c>
      <c r="D759" s="2" t="s">
        <v>6</v>
      </c>
      <c r="E759" s="2" t="str">
        <f>IFERROR(__xludf.DUMMYFUNCTION("GOOGLETRANSLATE(B759, ""auto"",""en"")"),"tell me these three words that you wanted so long ago")</f>
        <v>tell me these three words that you wanted so long ago</v>
      </c>
    </row>
    <row r="760" ht="15.75" customHeight="1">
      <c r="A760" s="1">
        <v>798.0</v>
      </c>
      <c r="B760" s="2" t="s">
        <v>888</v>
      </c>
      <c r="C760" s="2" t="s">
        <v>887</v>
      </c>
      <c r="D760" s="2" t="s">
        <v>6</v>
      </c>
      <c r="E760" s="2" t="str">
        <f>IFERROR(__xludf.DUMMYFUNCTION("GOOGLETRANSLATE(B760, ""auto"",""en"")"),"I pray god that would be better")</f>
        <v>I pray god that would be better</v>
      </c>
    </row>
    <row r="761" ht="15.75" customHeight="1">
      <c r="A761" s="1">
        <v>799.0</v>
      </c>
      <c r="B761" s="2" t="s">
        <v>889</v>
      </c>
      <c r="C761" s="2" t="s">
        <v>887</v>
      </c>
      <c r="D761" s="2" t="s">
        <v>6</v>
      </c>
      <c r="E761" s="2" t="str">
        <f>IFERROR(__xludf.DUMMYFUNCTION("GOOGLETRANSLATE(B761, ""auto"",""en"")"),"until he came to my brother I have to smoke it drug")</f>
        <v>until he came to my brother I have to smoke it drug</v>
      </c>
    </row>
    <row r="762" ht="15.75" customHeight="1">
      <c r="A762" s="1">
        <v>800.0</v>
      </c>
      <c r="B762" s="2" t="s">
        <v>890</v>
      </c>
      <c r="C762" s="2" t="s">
        <v>887</v>
      </c>
      <c r="D762" s="2" t="s">
        <v>6</v>
      </c>
      <c r="E762" s="2" t="str">
        <f>IFERROR(__xludf.DUMMYFUNCTION("GOOGLETRANSLATE(B762, ""auto"",""en"")"),"I just want to see you")</f>
        <v>I just want to see you</v>
      </c>
    </row>
    <row r="763" ht="15.75" customHeight="1">
      <c r="A763" s="1">
        <v>801.0</v>
      </c>
      <c r="B763" s="2" t="s">
        <v>891</v>
      </c>
      <c r="C763" s="2" t="s">
        <v>887</v>
      </c>
      <c r="D763" s="2" t="s">
        <v>6</v>
      </c>
      <c r="E763" s="2" t="str">
        <f>IFERROR(__xludf.DUMMYFUNCTION("GOOGLETRANSLATE(B763, ""auto"",""en"")"),"all those words cheating is not love baby I'm just drunk")</f>
        <v>all those words cheating is not love baby I'm just drunk</v>
      </c>
    </row>
    <row r="764" ht="15.75" customHeight="1">
      <c r="A764" s="1">
        <v>802.0</v>
      </c>
      <c r="B764" s="2" t="s">
        <v>892</v>
      </c>
      <c r="C764" s="2" t="s">
        <v>887</v>
      </c>
      <c r="D764" s="2" t="s">
        <v>6</v>
      </c>
      <c r="E764" s="2" t="str">
        <f>IFERROR(__xludf.DUMMYFUNCTION("GOOGLETRANSLATE(B764, ""auto"",""en"")"),"a couple of minutes to see me fly just")</f>
        <v>a couple of minutes to see me fly just</v>
      </c>
    </row>
    <row r="765" ht="15.75" customHeight="1">
      <c r="A765" s="1">
        <v>803.0</v>
      </c>
      <c r="B765" s="2" t="s">
        <v>893</v>
      </c>
      <c r="C765" s="2" t="s">
        <v>887</v>
      </c>
      <c r="D765" s="2" t="s">
        <v>6</v>
      </c>
      <c r="E765" s="2" t="str">
        <f>IFERROR(__xludf.DUMMYFUNCTION("GOOGLETRANSLATE(B765, ""auto"",""en"")"),"and thou me having gone deprived of oxygen")</f>
        <v>and thou me having gone deprived of oxygen</v>
      </c>
    </row>
    <row r="766" ht="15.75" customHeight="1">
      <c r="A766" s="1">
        <v>804.0</v>
      </c>
      <c r="B766" s="2" t="s">
        <v>894</v>
      </c>
      <c r="C766" s="2" t="s">
        <v>887</v>
      </c>
      <c r="D766" s="2" t="s">
        <v>6</v>
      </c>
      <c r="E766" s="2" t="str">
        <f>IFERROR(__xludf.DUMMYFUNCTION("GOOGLETRANSLATE(B766, ""auto"",""en"")"),"We always love those who hate us")</f>
        <v>We always love those who hate us</v>
      </c>
    </row>
    <row r="767" ht="15.75" customHeight="1">
      <c r="A767" s="1">
        <v>805.0</v>
      </c>
      <c r="B767" s="2" t="s">
        <v>895</v>
      </c>
      <c r="C767" s="2" t="s">
        <v>887</v>
      </c>
      <c r="D767" s="2" t="s">
        <v>6</v>
      </c>
      <c r="E767" s="2" t="str">
        <f>IFERROR(__xludf.DUMMYFUNCTION("GOOGLETRANSLATE(B767, ""auto"",""en"")"),"hey let's smoke schelpek peg")</f>
        <v>hey let's smoke schelpek peg</v>
      </c>
    </row>
    <row r="768" ht="15.75" customHeight="1">
      <c r="A768" s="1">
        <v>806.0</v>
      </c>
      <c r="B768" s="2" t="s">
        <v>896</v>
      </c>
      <c r="C768" s="2" t="s">
        <v>887</v>
      </c>
      <c r="D768" s="2" t="s">
        <v>6</v>
      </c>
      <c r="E768" s="2" t="str">
        <f>IFERROR(__xludf.DUMMYFUNCTION("GOOGLETRANSLATE(B768, ""auto"",""en"")"),"Be the best among the best")</f>
        <v>Be the best among the best</v>
      </c>
    </row>
    <row r="769" ht="15.75" customHeight="1">
      <c r="A769" s="1">
        <v>807.0</v>
      </c>
      <c r="B769" s="2" t="s">
        <v>101</v>
      </c>
      <c r="C769" s="2" t="s">
        <v>897</v>
      </c>
      <c r="D769" s="2" t="s">
        <v>6</v>
      </c>
      <c r="E769" s="2" t="str">
        <f>IFERROR(__xludf.DUMMYFUNCTION("GOOGLETRANSLATE(B769, ""auto"",""en"")"),"#VALUE!")</f>
        <v>#VALUE!</v>
      </c>
    </row>
    <row r="770" ht="15.75" customHeight="1">
      <c r="A770" s="1">
        <v>808.0</v>
      </c>
      <c r="B770" s="2" t="s">
        <v>898</v>
      </c>
      <c r="C770" s="2" t="s">
        <v>897</v>
      </c>
      <c r="D770" s="2" t="s">
        <v>6</v>
      </c>
      <c r="E770" s="2" t="str">
        <f>IFERROR(__xludf.DUMMYFUNCTION("GOOGLETRANSLATE(B770, ""auto"",""en"")"),"the first question I ask when I come home, where his mother, even if I have nothing against her do not just I feel better when I see it")</f>
        <v>the first question I ask when I come home, where his mother, even if I have nothing against her do not just I feel better when I see it</v>
      </c>
    </row>
    <row r="771" ht="15.75" customHeight="1">
      <c r="A771" s="1">
        <v>809.0</v>
      </c>
      <c r="B771" s="2" t="s">
        <v>899</v>
      </c>
      <c r="C771" s="2" t="s">
        <v>897</v>
      </c>
      <c r="D771" s="2" t="s">
        <v>6</v>
      </c>
      <c r="E771" s="2" t="str">
        <f>IFERROR(__xludf.DUMMYFUNCTION("GOOGLETRANSLATE(B771, ""auto"",""en"")"),"I woke up today I am alive I am healthy thanks to Allah")</f>
        <v>I woke up today I am alive I am healthy thanks to Allah</v>
      </c>
    </row>
    <row r="772" ht="15.75" customHeight="1">
      <c r="A772" s="1">
        <v>810.0</v>
      </c>
      <c r="B772" s="2" t="s">
        <v>900</v>
      </c>
      <c r="C772" s="2" t="s">
        <v>901</v>
      </c>
      <c r="D772" s="2" t="s">
        <v>6</v>
      </c>
      <c r="E772" s="2" t="str">
        <f>IFERROR(__xludf.DUMMYFUNCTION("GOOGLETRANSLATE(B772, ""auto"",""en"")"),"hello you 2 new guest 1 fan 1 0 shadowing confessions and 2 refer urgently jealousy here https vk com app2289330 442,055,647 im30 5u257524413")</f>
        <v>hello you 2 new guest 1 fan 1 0 shadowing confessions and 2 refer urgently jealousy here https vk com app2289330 442,055,647 im30 5u257524413</v>
      </c>
    </row>
    <row r="773" ht="15.75" customHeight="1">
      <c r="A773" s="1">
        <v>811.0</v>
      </c>
      <c r="B773" s="2" t="s">
        <v>902</v>
      </c>
      <c r="C773" s="2" t="s">
        <v>901</v>
      </c>
      <c r="D773" s="2" t="s">
        <v>6</v>
      </c>
      <c r="E773" s="2" t="str">
        <f>IFERROR(__xludf.DUMMYFUNCTION("GOOGLETRANSLATE(B773, ""auto"",""en"")"),"would not you click on this link https vk com app2289330 442,055,647 im30 1u257524413")</f>
        <v>would not you click on this link https vk com app2289330 442,055,647 im30 1u257524413</v>
      </c>
    </row>
    <row r="774" ht="15.75" customHeight="1">
      <c r="A774" s="1">
        <v>812.0</v>
      </c>
      <c r="B774" s="2" t="s">
        <v>903</v>
      </c>
      <c r="C774" s="2" t="s">
        <v>901</v>
      </c>
      <c r="D774" s="2" t="s">
        <v>6</v>
      </c>
      <c r="E774" s="2" t="str">
        <f>IFERROR(__xludf.DUMMYFUNCTION("GOOGLETRANSLATE(B774, ""auto"",""en"")"),"ha ha about you reveal all the secrets of the app look in http vk com app2677176")</f>
        <v>ha ha about you reveal all the secrets of the app look in http vk com app2677176</v>
      </c>
    </row>
    <row r="775" ht="15.75" customHeight="1">
      <c r="A775" s="1">
        <v>813.0</v>
      </c>
      <c r="B775" s="2" t="s">
        <v>904</v>
      </c>
      <c r="C775" s="2" t="s">
        <v>901</v>
      </c>
      <c r="D775" s="2" t="s">
        <v>6</v>
      </c>
      <c r="E775" s="2" t="str">
        <f>IFERROR(__xludf.DUMMYFUNCTION("GOOGLETRANSLATE(B775, ""auto"",""en"")"),"Hi I know that others recognize you in love look in the application http vk com app2677176")</f>
        <v>Hi I know that others recognize you in love look in the application http vk com app2677176</v>
      </c>
    </row>
    <row r="776" ht="15.75" customHeight="1">
      <c r="A776" s="1">
        <v>814.0</v>
      </c>
      <c r="B776" s="2" t="s">
        <v>902</v>
      </c>
      <c r="C776" s="2" t="s">
        <v>901</v>
      </c>
      <c r="D776" s="2" t="s">
        <v>6</v>
      </c>
      <c r="E776" s="2" t="str">
        <f>IFERROR(__xludf.DUMMYFUNCTION("GOOGLETRANSLATE(B776, ""auto"",""en"")"),"would not you click on this link https vk com app2289330 442,055,647 im30 1u257524413")</f>
        <v>would not you click on this link https vk com app2289330 442,055,647 im30 1u257524413</v>
      </c>
    </row>
    <row r="777" ht="15.75" customHeight="1">
      <c r="A777" s="1">
        <v>815.0</v>
      </c>
      <c r="B777" s="2" t="s">
        <v>902</v>
      </c>
      <c r="C777" s="2" t="s">
        <v>901</v>
      </c>
      <c r="D777" s="2" t="s">
        <v>6</v>
      </c>
      <c r="E777" s="2" t="str">
        <f>IFERROR(__xludf.DUMMYFUNCTION("GOOGLETRANSLATE(B777, ""auto"",""en"")"),"would not you click on this link https vk com app2289330 442,055,647 im30 1u257524413")</f>
        <v>would not you click on this link https vk com app2289330 442,055,647 im30 1u257524413</v>
      </c>
    </row>
    <row r="778" ht="15.75" customHeight="1">
      <c r="A778" s="1">
        <v>816.0</v>
      </c>
      <c r="B778" s="2" t="s">
        <v>905</v>
      </c>
      <c r="C778" s="2" t="s">
        <v>901</v>
      </c>
      <c r="D778" s="2" t="s">
        <v>6</v>
      </c>
      <c r="E778" s="2" t="str">
        <f>IFERROR(__xludf.DUMMYFUNCTION("GOOGLETRANSLATE(B778, ""auto"",""en"")"),"I just appreciated your appearance one of these options and what you think of me vk com app1986378 230 357 390")</f>
        <v>I just appreciated your appearance one of these options and what you think of me vk com app1986378 230 357 390</v>
      </c>
    </row>
    <row r="779" ht="15.75" customHeight="1">
      <c r="A779" s="1">
        <v>817.0</v>
      </c>
      <c r="B779" s="2" t="s">
        <v>906</v>
      </c>
      <c r="C779" s="2" t="s">
        <v>901</v>
      </c>
      <c r="D779" s="2" t="s">
        <v>6</v>
      </c>
      <c r="E779" s="2" t="str">
        <f>IFERROR(__xludf.DUMMYFUNCTION("GOOGLETRANSLATE(B779, ""auto"",""en"")"),"respected guys please do not write anything in the phone message to RVD p s girlfriend Karina write here https vk com id478654578")</f>
        <v>respected guys please do not write anything in the phone message to RVD p s girlfriend Karina write here https vk com id478654578</v>
      </c>
    </row>
    <row r="780" ht="15.75" customHeight="1">
      <c r="A780" s="1">
        <v>818.0</v>
      </c>
      <c r="B780" s="2" t="s">
        <v>907</v>
      </c>
      <c r="C780" s="2" t="s">
        <v>901</v>
      </c>
      <c r="D780" s="2" t="s">
        <v>6</v>
      </c>
      <c r="E780" s="2" t="str">
        <f>IFERROR(__xludf.DUMMYFUNCTION("GOOGLETRANSLATE(B780, ""auto"",""en"")"),"Do not write here, this is my new page in HP")</f>
        <v>Do not write here, this is my new page in HP</v>
      </c>
    </row>
    <row r="781" ht="15.75" customHeight="1">
      <c r="A781" s="1">
        <v>819.0</v>
      </c>
      <c r="B781" s="2" t="s">
        <v>908</v>
      </c>
      <c r="C781" s="2" t="s">
        <v>901</v>
      </c>
      <c r="D781" s="2" t="s">
        <v>6</v>
      </c>
      <c r="E781" s="2" t="str">
        <f>IFERROR(__xludf.DUMMYFUNCTION("GOOGLETRANSLATE(B781, ""auto"",""en"")"),"your head Karina I like to find out the answer here https vk com love1v a142916773")</f>
        <v>your head Karina I like to find out the answer here https vk com love1v a142916773</v>
      </c>
    </row>
    <row r="782" ht="15.75" customHeight="1">
      <c r="A782" s="1">
        <v>820.0</v>
      </c>
      <c r="B782" s="2" t="s">
        <v>909</v>
      </c>
      <c r="C782" s="2" t="s">
        <v>901</v>
      </c>
      <c r="D782" s="2" t="s">
        <v>6</v>
      </c>
      <c r="E782" s="2" t="str">
        <f>IFERROR(__xludf.DUMMYFUNCTION("GOOGLETRANSLATE(B782, ""auto"",""en"")"),"I do not care whether or not we are dealing, in any case I'll worry about you")</f>
        <v>I do not care whether or not we are dealing, in any case I'll worry about you</v>
      </c>
    </row>
    <row r="783" ht="15.75" customHeight="1">
      <c r="A783" s="1">
        <v>821.0</v>
      </c>
      <c r="B783" s="2" t="s">
        <v>910</v>
      </c>
      <c r="C783" s="2" t="s">
        <v>901</v>
      </c>
      <c r="D783" s="2" t="s">
        <v>6</v>
      </c>
      <c r="E783" s="2" t="str">
        <f>IFERROR(__xludf.DUMMYFUNCTION("GOOGLETRANSLATE(B783, ""auto"",""en"")"),"from the collection")</f>
        <v>from the collection</v>
      </c>
    </row>
    <row r="784" ht="15.75" customHeight="1">
      <c r="A784" s="1">
        <v>822.0</v>
      </c>
      <c r="B784" s="2" t="s">
        <v>911</v>
      </c>
      <c r="C784" s="2" t="s">
        <v>901</v>
      </c>
      <c r="D784" s="2" t="s">
        <v>6</v>
      </c>
      <c r="E784" s="2" t="str">
        <f>IFERROR(__xludf.DUMMYFUNCTION("GOOGLETRANSLATE(B784, ""auto"",""en"")"),"and it all started with a thought oh well just add as friend")</f>
        <v>and it all started with a thought oh well just add as friend</v>
      </c>
    </row>
    <row r="785" ht="15.75" customHeight="1">
      <c r="A785" s="1">
        <v>823.0</v>
      </c>
      <c r="B785" s="2" t="s">
        <v>912</v>
      </c>
      <c r="C785" s="2" t="s">
        <v>901</v>
      </c>
      <c r="D785" s="2" t="s">
        <v>6</v>
      </c>
      <c r="E785" s="2" t="str">
        <f>IFERROR(__xludf.DUMMYFUNCTION("GOOGLETRANSLATE(B785, ""auto"",""en"")"),"until my heart beats it all will achieve")</f>
        <v>until my heart beats it all will achieve</v>
      </c>
    </row>
    <row r="786" ht="15.75" customHeight="1">
      <c r="A786" s="1">
        <v>824.0</v>
      </c>
      <c r="B786" s="2" t="s">
        <v>913</v>
      </c>
      <c r="C786" s="2" t="s">
        <v>901</v>
      </c>
      <c r="D786" s="2" t="s">
        <v>6</v>
      </c>
      <c r="E786" s="2" t="str">
        <f>IFERROR(__xludf.DUMMYFUNCTION("GOOGLETRANSLATE(B786, ""auto"",""en"")"),"everything is changing life changes and people change like everything is good but sometimes it is not enough that the old life of the people")</f>
        <v>everything is changing life changes and people change like everything is good but sometimes it is not enough that the old life of the people</v>
      </c>
    </row>
    <row r="787" ht="15.75" customHeight="1">
      <c r="A787" s="1">
        <v>825.0</v>
      </c>
      <c r="B787" s="2" t="s">
        <v>914</v>
      </c>
      <c r="C787" s="2" t="s">
        <v>915</v>
      </c>
      <c r="D787" s="2" t="s">
        <v>6</v>
      </c>
      <c r="E787" s="2" t="str">
        <f>IFERROR(__xludf.DUMMYFUNCTION("GOOGLETRANSLATE(B787, ""auto"",""en"")"),"deinde matrem cum sub alis angeli ryadom mom like under the wing of an angel")</f>
        <v>deinde matrem cum sub alis angeli ryadom mom like under the wing of an angel</v>
      </c>
    </row>
    <row r="788" ht="15.75" customHeight="1">
      <c r="A788" s="1">
        <v>826.0</v>
      </c>
      <c r="B788" s="2" t="s">
        <v>916</v>
      </c>
      <c r="C788" s="2" t="s">
        <v>917</v>
      </c>
      <c r="D788" s="2" t="s">
        <v>6</v>
      </c>
      <c r="E788" s="2" t="str">
        <f>IFERROR(__xludf.DUMMYFUNCTION("GOOGLETRANSLATE(B788, ""auto"",""en"")")," Dream sbyvayutsya glavnoe believe in them")</f>
        <v> Dream sbyvayutsya glavnoe believe in them</v>
      </c>
    </row>
    <row r="789" ht="15.75" customHeight="1">
      <c r="A789" s="1">
        <v>827.0</v>
      </c>
      <c r="B789" s="2" t="s">
        <v>918</v>
      </c>
      <c r="C789" s="2" t="s">
        <v>917</v>
      </c>
      <c r="D789" s="2" t="s">
        <v>6</v>
      </c>
      <c r="E789" s="2" t="str">
        <f>IFERROR(__xludf.DUMMYFUNCTION("GOOGLETRANSLATE(B789, ""auto"",""en"")")," not worth the time to grow ranshe")</f>
        <v> not worth the time to grow ranshe</v>
      </c>
    </row>
    <row r="790" ht="15.75" customHeight="1">
      <c r="A790" s="1">
        <v>828.0</v>
      </c>
      <c r="B790" s="2" t="s">
        <v>919</v>
      </c>
      <c r="C790" s="2" t="s">
        <v>917</v>
      </c>
      <c r="D790" s="2" t="s">
        <v>6</v>
      </c>
      <c r="E790" s="2" t="str">
        <f>IFERROR(__xludf.DUMMYFUNCTION("GOOGLETRANSLATE(B790, ""auto"",""en"")"),"All returns bumerangom pomni")</f>
        <v>All returns bumerangom pomni</v>
      </c>
    </row>
    <row r="791" ht="15.75" customHeight="1">
      <c r="A791" s="1">
        <v>829.0</v>
      </c>
      <c r="B791" s="2" t="s">
        <v>920</v>
      </c>
      <c r="C791" s="2" t="s">
        <v>917</v>
      </c>
      <c r="D791" s="2" t="s">
        <v>6</v>
      </c>
      <c r="E791" s="2" t="str">
        <f>IFERROR(__xludf.DUMMYFUNCTION("GOOGLETRANSLATE(B791, ""auto"",""en"")")," I absolyutno all ravno they are normally chto there govoryat svoey I live life as they are normally only smotryat on moyu")</f>
        <v> I absolyutno all ravno they are normally chto there govoryat svoey I live life as they are normally only smotryat on moyu</v>
      </c>
    </row>
    <row r="792" ht="15.75" customHeight="1">
      <c r="A792" s="1">
        <v>830.0</v>
      </c>
      <c r="B792" s="2" t="s">
        <v>921</v>
      </c>
      <c r="C792" s="2" t="s">
        <v>917</v>
      </c>
      <c r="D792" s="2" t="s">
        <v>6</v>
      </c>
      <c r="E792" s="2" t="str">
        <f>IFERROR(__xludf.DUMMYFUNCTION("GOOGLETRANSLATE(B792, ""auto"",""en"")")," I zaberu you all what you dorozhite if you trogat what I prinadlezhit")</f>
        <v> I zaberu you all what you dorozhite if you trogat what I prinadlezhit</v>
      </c>
    </row>
    <row r="793" ht="15.75" customHeight="1">
      <c r="A793" s="1">
        <v>831.0</v>
      </c>
      <c r="B793" s="2" t="s">
        <v>922</v>
      </c>
      <c r="C793" s="2" t="s">
        <v>917</v>
      </c>
      <c r="D793" s="2" t="s">
        <v>6</v>
      </c>
      <c r="E793" s="2" t="str">
        <f>IFERROR(__xludf.DUMMYFUNCTION("GOOGLETRANSLATE(B793, ""auto"",""en"")")," best friend can even hear the unspoken")</f>
        <v> best friend can even hear the unspoken</v>
      </c>
    </row>
    <row r="794" ht="15.75" customHeight="1">
      <c r="A794" s="1">
        <v>832.0</v>
      </c>
      <c r="B794" s="2" t="s">
        <v>923</v>
      </c>
      <c r="C794" s="2" t="s">
        <v>917</v>
      </c>
      <c r="D794" s="2" t="s">
        <v>6</v>
      </c>
      <c r="E794" s="2" t="str">
        <f>IFERROR(__xludf.DUMMYFUNCTION("GOOGLETRANSLATE(B794, ""auto"",""en"")")," to be the best you have to be present")</f>
        <v> to be the best you have to be present</v>
      </c>
    </row>
    <row r="795" ht="15.75" customHeight="1">
      <c r="A795" s="1">
        <v>833.0</v>
      </c>
      <c r="B795" s="2" t="s">
        <v>924</v>
      </c>
      <c r="C795" s="2" t="s">
        <v>917</v>
      </c>
      <c r="D795" s="2" t="s">
        <v>6</v>
      </c>
      <c r="E795" s="2" t="str">
        <f>IFERROR(__xludf.DUMMYFUNCTION("GOOGLETRANSLATE(B795, ""auto"",""en"")")," I know I have a complex character but there are people who suffer it thank you")</f>
        <v> I know I have a complex character but there are people who suffer it thank you</v>
      </c>
    </row>
    <row r="796" ht="15.75" customHeight="1">
      <c r="A796" s="1">
        <v>834.0</v>
      </c>
      <c r="B796" s="2" t="s">
        <v>925</v>
      </c>
      <c r="C796" s="2" t="s">
        <v>917</v>
      </c>
      <c r="D796" s="2" t="s">
        <v>6</v>
      </c>
      <c r="E796" s="2" t="str">
        <f>IFERROR(__xludf.DUMMYFUNCTION("GOOGLETRANSLATE(B796, ""auto"",""en"")")," do not dream either dream")</f>
        <v> do not dream either dream</v>
      </c>
    </row>
    <row r="797" ht="15.75" customHeight="1">
      <c r="A797" s="1">
        <v>835.0</v>
      </c>
      <c r="B797" s="2" t="s">
        <v>926</v>
      </c>
      <c r="C797" s="2" t="s">
        <v>927</v>
      </c>
      <c r="D797" s="2" t="s">
        <v>6</v>
      </c>
      <c r="E797" s="2" t="str">
        <f>IFERROR(__xludf.DUMMYFUNCTION("GOOGLETRANSLATE(B797, ""auto"",""en"")"),"I delete this post when stop loving yourself")</f>
        <v>I delete this post when stop loving yourself</v>
      </c>
    </row>
    <row r="798" ht="15.75" customHeight="1">
      <c r="A798" s="1">
        <v>836.0</v>
      </c>
      <c r="B798" s="2" t="s">
        <v>928</v>
      </c>
      <c r="C798" s="2" t="s">
        <v>927</v>
      </c>
      <c r="D798" s="2" t="s">
        <v>6</v>
      </c>
      <c r="E798" s="2" t="str">
        <f>IFERROR(__xludf.DUMMYFUNCTION("GOOGLETRANSLATE(B798, ""auto"",""en"")"),"I have no mat is war without machine")</f>
        <v>I have no mat is war without machine</v>
      </c>
    </row>
    <row r="799" ht="15.75" customHeight="1">
      <c r="A799" s="1">
        <v>837.0</v>
      </c>
      <c r="B799" s="2" t="s">
        <v>929</v>
      </c>
      <c r="C799" s="2" t="s">
        <v>927</v>
      </c>
      <c r="D799" s="2" t="s">
        <v>6</v>
      </c>
      <c r="E799" s="2" t="str">
        <f>IFERROR(__xludf.DUMMYFUNCTION("GOOGLETRANSLATE(B799, ""auto"",""en"")"),"smile to people who hate you")</f>
        <v>smile to people who hate you</v>
      </c>
    </row>
    <row r="800" ht="15.75" customHeight="1">
      <c r="A800" s="1">
        <v>838.0</v>
      </c>
      <c r="B800" s="2" t="s">
        <v>930</v>
      </c>
      <c r="C800" s="2" t="s">
        <v>927</v>
      </c>
      <c r="D800" s="2" t="s">
        <v>6</v>
      </c>
      <c r="E800" s="2" t="str">
        <f>IFERROR(__xludf.DUMMYFUNCTION("GOOGLETRANSLATE(B800, ""auto"",""en"")"),"I am your prince and you my horse I ride")</f>
        <v>I am your prince and you my horse I ride</v>
      </c>
    </row>
    <row r="801" ht="15.75" customHeight="1">
      <c r="A801" s="1">
        <v>839.0</v>
      </c>
      <c r="B801" s="2" t="s">
        <v>931</v>
      </c>
      <c r="C801" s="2" t="s">
        <v>927</v>
      </c>
      <c r="D801" s="2" t="s">
        <v>6</v>
      </c>
      <c r="E801" s="2" t="str">
        <f>IFERROR(__xludf.DUMMYFUNCTION("GOOGLETRANSLATE(B801, ""auto"",""en"")"),"It is dedicated to all who do not like me")</f>
        <v>It is dedicated to all who do not like me</v>
      </c>
    </row>
    <row r="802" ht="15.75" customHeight="1">
      <c r="A802" s="1">
        <v>840.0</v>
      </c>
      <c r="B802" s="2" t="s">
        <v>932</v>
      </c>
      <c r="C802" s="2" t="s">
        <v>933</v>
      </c>
      <c r="D802" s="2" t="s">
        <v>6</v>
      </c>
      <c r="E802" s="2" t="str">
        <f>IFERROR(__xludf.DUMMYFUNCTION("GOOGLETRANSLATE(B802, ""auto"",""en"")"),"in fucking")</f>
        <v>in fucking</v>
      </c>
    </row>
    <row r="803" ht="15.75" customHeight="1">
      <c r="A803" s="1">
        <v>841.0</v>
      </c>
      <c r="B803" s="2" t="s">
        <v>934</v>
      </c>
      <c r="C803" s="2" t="s">
        <v>933</v>
      </c>
      <c r="D803" s="2" t="s">
        <v>6</v>
      </c>
      <c r="E803" s="2" t="str">
        <f>IFERROR(__xludf.DUMMYFUNCTION("GOOGLETRANSLATE(B803, ""auto"",""en"")"),"The years pass and still loving only himself")</f>
        <v>The years pass and still loving only himself</v>
      </c>
    </row>
    <row r="804" ht="15.75" customHeight="1">
      <c r="A804" s="1">
        <v>842.0</v>
      </c>
      <c r="B804" s="2" t="s">
        <v>935</v>
      </c>
      <c r="C804" s="2" t="s">
        <v>933</v>
      </c>
      <c r="D804" s="2" t="s">
        <v>6</v>
      </c>
      <c r="E804" s="2" t="str">
        <f>IFERROR(__xludf.DUMMYFUNCTION("GOOGLETRANSLATE(B804, ""auto"",""en"")"),"Shoot Karina can be so cool")</f>
        <v>Shoot Karina can be so cool</v>
      </c>
    </row>
    <row r="805" ht="15.75" customHeight="1">
      <c r="A805" s="1">
        <v>843.0</v>
      </c>
      <c r="B805" s="2" t="s">
        <v>936</v>
      </c>
      <c r="C805" s="2" t="s">
        <v>933</v>
      </c>
      <c r="D805" s="2" t="s">
        <v>6</v>
      </c>
      <c r="E805" s="2" t="str">
        <f>IFERROR(__xludf.DUMMYFUNCTION("GOOGLETRANSLATE(B805, ""auto"",""en"")")," stoneisland peacefulhooligan")</f>
        <v> stoneisland peacefulhooligan</v>
      </c>
    </row>
    <row r="806" ht="15.75" customHeight="1">
      <c r="A806" s="1">
        <v>844.0</v>
      </c>
      <c r="B806" s="2" t="s">
        <v>937</v>
      </c>
      <c r="C806" s="2" t="s">
        <v>933</v>
      </c>
      <c r="D806" s="2" t="s">
        <v>6</v>
      </c>
      <c r="E806" s="2" t="str">
        <f>IFERROR(__xludf.DUMMYFUNCTION("GOOGLETRANSLATE(B806, ""auto"",""en"")"),"I love Harlin kvinzel")</f>
        <v>I love Harlin kvinzel</v>
      </c>
    </row>
    <row r="807" ht="15.75" customHeight="1">
      <c r="A807" s="1">
        <v>845.0</v>
      </c>
      <c r="B807" s="2" t="s">
        <v>938</v>
      </c>
      <c r="C807" s="2" t="s">
        <v>933</v>
      </c>
      <c r="D807" s="2" t="s">
        <v>6</v>
      </c>
      <c r="E807" s="2" t="str">
        <f>IFERROR(__xludf.DUMMYFUNCTION("GOOGLETRANSLATE(B807, ""auto"",""en"")"),"it could be us")</f>
        <v>it could be us</v>
      </c>
    </row>
    <row r="808" ht="15.75" customHeight="1">
      <c r="A808" s="1">
        <v>846.0</v>
      </c>
      <c r="B808" s="2" t="s">
        <v>939</v>
      </c>
      <c r="C808" s="2" t="s">
        <v>933</v>
      </c>
      <c r="D808" s="2" t="s">
        <v>6</v>
      </c>
      <c r="E808" s="2" t="str">
        <f>IFERROR(__xludf.DUMMYFUNCTION("GOOGLETRANSLATE(B808, ""auto"",""en"")"),"I'm your i love you spit nA who you")</f>
        <v>I'm your i love you spit nA who you</v>
      </c>
    </row>
    <row r="809" ht="15.75" customHeight="1">
      <c r="A809" s="1">
        <v>847.0</v>
      </c>
      <c r="B809" s="2" t="s">
        <v>940</v>
      </c>
      <c r="C809" s="2" t="s">
        <v>933</v>
      </c>
      <c r="D809" s="2" t="s">
        <v>6</v>
      </c>
      <c r="E809" s="2" t="str">
        <f>IFERROR(__xludf.DUMMYFUNCTION("GOOGLETRANSLATE(B809, ""auto"",""en"")"),"heavens cry of love of luivi")</f>
        <v>heavens cry of love of luivi</v>
      </c>
    </row>
    <row r="810" ht="15.75" customHeight="1">
      <c r="A810" s="1">
        <v>848.0</v>
      </c>
      <c r="B810" s="2" t="s">
        <v>941</v>
      </c>
      <c r="C810" s="2" t="s">
        <v>933</v>
      </c>
      <c r="D810" s="2" t="s">
        <v>6</v>
      </c>
      <c r="E810" s="2" t="str">
        <f>IFERROR(__xludf.DUMMYFUNCTION("GOOGLETRANSLATE(B810, ""auto"",""en"")"),"joker up his sleeve so fucking king")</f>
        <v>joker up his sleeve so fucking king</v>
      </c>
    </row>
    <row r="811" ht="15.75" customHeight="1">
      <c r="A811" s="1">
        <v>849.0</v>
      </c>
      <c r="B811" s="2" t="s">
        <v>942</v>
      </c>
      <c r="C811" s="2" t="s">
        <v>933</v>
      </c>
      <c r="D811" s="2" t="s">
        <v>6</v>
      </c>
      <c r="E811" s="2" t="str">
        <f>IFERROR(__xludf.DUMMYFUNCTION("GOOGLETRANSLATE(B811, ""auto"",""en"")"),"become bad call will smoke one for two")</f>
        <v>become bad call will smoke one for two</v>
      </c>
    </row>
    <row r="812" ht="15.75" customHeight="1">
      <c r="A812" s="1">
        <v>850.0</v>
      </c>
      <c r="B812" s="2" t="s">
        <v>943</v>
      </c>
      <c r="C812" s="2" t="s">
        <v>933</v>
      </c>
      <c r="D812" s="2" t="s">
        <v>6</v>
      </c>
      <c r="E812" s="2" t="str">
        <f>IFERROR(__xludf.DUMMYFUNCTION("GOOGLETRANSLATE(B812, ""auto"",""en"")"),"strawberry lip gloss whitish eyelashes peach freckles")</f>
        <v>strawberry lip gloss whitish eyelashes peach freckles</v>
      </c>
    </row>
    <row r="813" ht="15.75" customHeight="1">
      <c r="A813" s="1">
        <v>851.0</v>
      </c>
      <c r="B813" s="2" t="s">
        <v>944</v>
      </c>
      <c r="C813" s="2" t="s">
        <v>945</v>
      </c>
      <c r="D813" s="2" t="s">
        <v>6</v>
      </c>
      <c r="E813" s="2" t="str">
        <f>IFERROR(__xludf.DUMMYFUNCTION("GOOGLETRANSLATE(B813, ""auto"",""en"")"),"You want to know how to live to spin")</f>
        <v>You want to know how to live to spin</v>
      </c>
    </row>
    <row r="814" ht="15.75" customHeight="1">
      <c r="A814" s="1">
        <v>852.0</v>
      </c>
      <c r="B814" s="2" t="s">
        <v>946</v>
      </c>
      <c r="C814" s="2" t="s">
        <v>945</v>
      </c>
      <c r="D814" s="2" t="s">
        <v>6</v>
      </c>
      <c r="E814" s="2" t="str">
        <f>IFERROR(__xludf.DUMMYFUNCTION("GOOGLETRANSLATE(B814, ""auto"",""en"")"),"Hello everyone my story, my biggest mistake in life a year ago I met a girl, she lived in another city in the same city lived my friends there, I went to hang out for a walk and accidentally met her started dating all was well, we love each other and I ag"&amp;"ain began partying party traveled to cities all communication changed tightly she knew and still forgave show completely")</f>
        <v>Hello everyone my story, my biggest mistake in life a year ago I met a girl, she lived in another city in the same city lived my friends there, I went to hang out for a walk and accidentally met her started dating all was well, we love each other and I again began partying party traveled to cities all communication changed tightly she knew and still forgave show completely</v>
      </c>
    </row>
    <row r="815" ht="15.75" customHeight="1">
      <c r="A815" s="1">
        <v>853.0</v>
      </c>
      <c r="B815" s="2" t="s">
        <v>947</v>
      </c>
      <c r="C815" s="2" t="s">
        <v>945</v>
      </c>
      <c r="D815" s="2" t="s">
        <v>6</v>
      </c>
      <c r="E815" s="2" t="str">
        <f>IFERROR(__xludf.DUMMYFUNCTION("GOOGLETRANSLATE(B815, ""auto"",""en"")"),"when you fly from the bridge you realize that all your problems are solved but one you have to fly from the bridge survived a suicide")</f>
        <v>when you fly from the bridge you realize that all your problems are solved but one you have to fly from the bridge survived a suicide</v>
      </c>
    </row>
    <row r="816" ht="15.75" customHeight="1">
      <c r="A816" s="1">
        <v>854.0</v>
      </c>
      <c r="B816" s="2" t="s">
        <v>948</v>
      </c>
      <c r="C816" s="2" t="s">
        <v>945</v>
      </c>
      <c r="D816" s="2" t="s">
        <v>6</v>
      </c>
      <c r="E816" s="2" t="str">
        <f>IFERROR(__xludf.DUMMYFUNCTION("GOOGLETRANSLATE(B816, ""auto"",""en"")"),"do not appreciate not cling go fuck and smile")</f>
        <v>do not appreciate not cling go fuck and smile</v>
      </c>
    </row>
    <row r="817" ht="15.75" customHeight="1">
      <c r="A817" s="1">
        <v>856.0</v>
      </c>
      <c r="B817" s="2" t="s">
        <v>949</v>
      </c>
      <c r="C817" s="2" t="s">
        <v>950</v>
      </c>
      <c r="D817" s="2" t="s">
        <v>6</v>
      </c>
      <c r="E817" s="2" t="str">
        <f>IFERROR(__xludf.DUMMYFUNCTION("GOOGLETRANSLATE(B817, ""auto"",""en"")")," pur video autumn movement with the Alma Ata")</f>
        <v> pur video autumn movement with the Alma Ata</v>
      </c>
    </row>
    <row r="818" ht="15.75" customHeight="1">
      <c r="A818" s="1">
        <v>857.0</v>
      </c>
      <c r="B818" s="2" t="s">
        <v>951</v>
      </c>
      <c r="C818" s="2" t="s">
        <v>952</v>
      </c>
      <c r="D818" s="2" t="s">
        <v>6</v>
      </c>
      <c r="E818" s="2" t="str">
        <f>IFERROR(__xludf.DUMMYFUNCTION("GOOGLETRANSLATE(B818, ""auto"",""en"")"),"insta guldaanna")</f>
        <v>insta guldaanna</v>
      </c>
    </row>
    <row r="819" ht="15.75" customHeight="1">
      <c r="A819" s="1">
        <v>860.0</v>
      </c>
      <c r="B819" s="2" t="s">
        <v>953</v>
      </c>
      <c r="C819" s="2" t="s">
        <v>952</v>
      </c>
      <c r="D819" s="2" t="s">
        <v>6</v>
      </c>
      <c r="E819" s="2" t="str">
        <f>IFERROR(__xludf.DUMMYFUNCTION("GOOGLETRANSLATE(B819, ""auto"",""en"")"),"I want a bunch of")</f>
        <v>I want a bunch of</v>
      </c>
    </row>
    <row r="820" ht="15.75" customHeight="1">
      <c r="A820" s="1">
        <v>861.0</v>
      </c>
      <c r="B820" s="2" t="s">
        <v>954</v>
      </c>
      <c r="C820" s="2" t="s">
        <v>952</v>
      </c>
      <c r="D820" s="2" t="s">
        <v>6</v>
      </c>
      <c r="E820" s="2" t="str">
        <f>IFERROR(__xludf.DUMMYFUNCTION("GOOGLETRANSLATE(B820, ""auto"",""en"")"),"it's a pity")</f>
        <v>it's a pity</v>
      </c>
    </row>
    <row r="821" ht="15.75" customHeight="1">
      <c r="A821" s="1">
        <v>865.0</v>
      </c>
      <c r="B821" s="2" t="s">
        <v>955</v>
      </c>
      <c r="C821" s="2" t="s">
        <v>952</v>
      </c>
      <c r="D821" s="2" t="s">
        <v>6</v>
      </c>
      <c r="E821" s="2" t="str">
        <f>IFERROR(__xludf.DUMMYFUNCTION("GOOGLETRANSLATE(B821, ""auto"",""en"")"),"I want words")</f>
        <v>I want words</v>
      </c>
    </row>
    <row r="822" ht="15.75" customHeight="1">
      <c r="A822" s="1">
        <v>867.0</v>
      </c>
      <c r="B822" s="2" t="s">
        <v>956</v>
      </c>
      <c r="C822" s="2" t="s">
        <v>952</v>
      </c>
      <c r="D822" s="2" t="s">
        <v>6</v>
      </c>
      <c r="E822" s="2" t="str">
        <f>IFERROR(__xludf.DUMMYFUNCTION("GOOGLETRANSLATE(B822, ""auto"",""en"")"),"The case of on ecli not know how podnyat unto me nactpoenie")</f>
        <v>The case of on ecli not know how podnyat unto me nactpoenie</v>
      </c>
    </row>
    <row r="823" ht="15.75" customHeight="1">
      <c r="A823" s="1">
        <v>871.0</v>
      </c>
      <c r="B823" s="2" t="s">
        <v>957</v>
      </c>
      <c r="C823" s="2" t="s">
        <v>958</v>
      </c>
      <c r="D823" s="2" t="s">
        <v>6</v>
      </c>
      <c r="E823" s="2" t="str">
        <f>IFERROR(__xludf.DUMMYFUNCTION("GOOGLETRANSLATE(B823, ""auto"",""en"")")," Get up an hour earlier than usual that morning, believe you have time for a lot longer than usual repeat homework do exercises and cook a delicious breakfast included and send to your favorite song on the run you will feel better throughout the day it al"&amp;"l depends on your morning make it beautiful")</f>
        <v> Get up an hour earlier than usual that morning, believe you have time for a lot longer than usual repeat homework do exercises and cook a delicious breakfast included and send to your favorite song on the run you will feel better throughout the day it all depends on your morning make it beautiful</v>
      </c>
    </row>
    <row r="824" ht="15.75" customHeight="1">
      <c r="A824" s="1">
        <v>872.0</v>
      </c>
      <c r="B824" s="2" t="s">
        <v>959</v>
      </c>
      <c r="C824" s="2" t="s">
        <v>958</v>
      </c>
      <c r="D824" s="2" t="s">
        <v>6</v>
      </c>
      <c r="E824" s="2" t="str">
        <f>IFERROR(__xludf.DUMMYFUNCTION("GOOGLETRANSLATE(B824, ""auto"",""en"")"),"Premier single smock sb dalinskki rose listen to boom vk cc 9voar7")</f>
        <v>Premier single smock sb dalinskki rose listen to boom vk cc 9voar7</v>
      </c>
    </row>
    <row r="825" ht="15.75" customHeight="1">
      <c r="A825" s="1">
        <v>877.0</v>
      </c>
      <c r="B825" s="2" t="s">
        <v>960</v>
      </c>
      <c r="C825" s="2" t="s">
        <v>961</v>
      </c>
      <c r="D825" s="2" t="s">
        <v>6</v>
      </c>
      <c r="E825" s="2" t="str">
        <f>IFERROR(__xludf.DUMMYFUNCTION("GOOGLETRANSLATE(B825, ""auto"",""en"")"),"lies smiling vaguely goes into the heart of God Save Syrymtai those who know the language from the")</f>
        <v>lies smiling vaguely goes into the heart of God Save Syrymtai those who know the language from the</v>
      </c>
    </row>
    <row r="826" ht="15.75" customHeight="1">
      <c r="A826" s="1">
        <v>878.0</v>
      </c>
      <c r="B826" s="3" t="s">
        <v>962</v>
      </c>
      <c r="C826" s="2" t="s">
        <v>961</v>
      </c>
      <c r="D826" s="2" t="s">
        <v>6</v>
      </c>
      <c r="E826" s="2" t="str">
        <f>IFERROR(__xludf.DUMMYFUNCTION("GOOGLETRANSLATE(B826, ""auto"",""en"")"),"We call do not write and then there without you everything is fine не звонят не пишут значит там и без тебя всё хорошо")</f>
        <v>We call do not write and then there without you everything is fine не звонят не пишут значит там и без тебя всё хорошо</v>
      </c>
    </row>
    <row r="827" ht="15.75" customHeight="1">
      <c r="A827" s="1">
        <v>879.0</v>
      </c>
      <c r="B827" s="2" t="s">
        <v>963</v>
      </c>
      <c r="C827" s="2" t="s">
        <v>961</v>
      </c>
      <c r="D827" s="2" t="s">
        <v>6</v>
      </c>
      <c r="E827" s="2" t="str">
        <f>IFERROR(__xludf.DUMMYFUNCTION("GOOGLETRANSLATE(B827, ""auto"",""en"")"),"good for good for evil, evil for love love for blood treason with people like human beings with whores fucking for life is life")</f>
        <v>good for good for evil, evil for love love for blood treason with people like human beings with whores fucking for life is life</v>
      </c>
    </row>
    <row r="828" ht="15.75" customHeight="1">
      <c r="A828" s="1">
        <v>880.0</v>
      </c>
      <c r="B828" s="2" t="s">
        <v>964</v>
      </c>
      <c r="C828" s="2" t="s">
        <v>961</v>
      </c>
      <c r="D828" s="2" t="s">
        <v>6</v>
      </c>
      <c r="E828" s="2" t="str">
        <f>IFERROR(__xludf.DUMMYFUNCTION("GOOGLETRANSLATE(B828, ""auto"",""en"")"),"Are you bilmeûmin but I still ge'm kümin")</f>
        <v>Are you bilmeûmin but I still ge'm kümin</v>
      </c>
    </row>
    <row r="829" ht="15.75" customHeight="1">
      <c r="A829" s="1">
        <v>881.0</v>
      </c>
      <c r="B829" s="2" t="s">
        <v>965</v>
      </c>
      <c r="C829" s="2" t="s">
        <v>961</v>
      </c>
      <c r="D829" s="2" t="s">
        <v>6</v>
      </c>
      <c r="E829" s="2" t="str">
        <f>IFERROR(__xludf.DUMMYFUNCTION("GOOGLETRANSLATE(B829, ""auto"",""en"")"),"pısqanda bored people who write only when you want to answer back")</f>
        <v>pısqanda bored people who write only when you want to answer back</v>
      </c>
    </row>
    <row r="830" ht="15.75" customHeight="1">
      <c r="A830" s="1">
        <v>882.0</v>
      </c>
      <c r="B830" s="2" t="s">
        <v>966</v>
      </c>
      <c r="C830" s="2" t="s">
        <v>961</v>
      </c>
      <c r="D830" s="2" t="s">
        <v>6</v>
      </c>
      <c r="E830" s="2" t="str">
        <f>IFERROR(__xludf.DUMMYFUNCTION("GOOGLETRANSLATE(B830, ""auto"",""en"")"),"O Lord, as seen in the thorns of flowers is seen as a friend of batatındardan please keep the snake şağatındardan")</f>
        <v>O Lord, as seen in the thorns of flowers is seen as a friend of batatındardan please keep the snake şağatındardan</v>
      </c>
    </row>
    <row r="831" ht="15.75" customHeight="1">
      <c r="A831" s="1">
        <v>883.0</v>
      </c>
      <c r="B831" s="2" t="s">
        <v>967</v>
      </c>
      <c r="C831" s="2" t="s">
        <v>961</v>
      </c>
      <c r="D831" s="2" t="s">
        <v>6</v>
      </c>
      <c r="E831" s="2" t="str">
        <f>IFERROR(__xludf.DUMMYFUNCTION("GOOGLETRANSLATE(B831, ""auto"",""en"")")," In yesterday's words today will toñdırıp now have a regular chat")</f>
        <v> In yesterday's words today will toñdırıp now have a regular chat</v>
      </c>
    </row>
    <row r="832" ht="15.75" customHeight="1">
      <c r="A832" s="1">
        <v>884.0</v>
      </c>
      <c r="B832" s="2" t="s">
        <v>968</v>
      </c>
      <c r="C832" s="2" t="s">
        <v>969</v>
      </c>
      <c r="D832" s="2" t="s">
        <v>6</v>
      </c>
      <c r="E832" s="2" t="str">
        <f>IFERROR(__xludf.DUMMYFUNCTION("GOOGLETRANSLATE(B832, ""auto"",""en"")"),"I delete this post when will do for a grant in 2020")</f>
        <v>I delete this post when will do for a grant in 2020</v>
      </c>
    </row>
    <row r="833" ht="15.75" customHeight="1">
      <c r="A833" s="1">
        <v>885.0</v>
      </c>
      <c r="B833" s="2" t="s">
        <v>970</v>
      </c>
      <c r="C833" s="2" t="s">
        <v>969</v>
      </c>
      <c r="D833" s="2" t="s">
        <v>6</v>
      </c>
      <c r="E833" s="2" t="str">
        <f>IFERROR(__xludf.DUMMYFUNCTION("GOOGLETRANSLATE(B833, ""auto"",""en"")")," avlu write telexïkayadağı not forget to press there are sections of the music coming Like")</f>
        <v> avlu write telexïkayadağı not forget to press there are sections of the music coming Like</v>
      </c>
    </row>
    <row r="834" ht="15.75" customHeight="1">
      <c r="A834" s="1">
        <v>886.0</v>
      </c>
      <c r="B834" s="2" t="s">
        <v>971</v>
      </c>
      <c r="C834" s="2" t="s">
        <v>969</v>
      </c>
      <c r="D834" s="2" t="s">
        <v>6</v>
      </c>
      <c r="E834" s="2" t="str">
        <f>IFERROR(__xludf.DUMMYFUNCTION("GOOGLETRANSLATE(B834, ""auto"",""en"")"),"relax ")</f>
        <v>relax </v>
      </c>
    </row>
    <row r="835" ht="15.75" customHeight="1">
      <c r="A835" s="1">
        <v>888.0</v>
      </c>
      <c r="B835" s="2" t="s">
        <v>972</v>
      </c>
      <c r="C835" s="2" t="s">
        <v>969</v>
      </c>
      <c r="D835" s="2" t="s">
        <v>6</v>
      </c>
      <c r="E835" s="2" t="str">
        <f>IFERROR(__xludf.DUMMYFUNCTION("GOOGLETRANSLATE(B835, ""auto"",""en"")")," I boyuc but idy p.pyamo za mechtoy")</f>
        <v> I boyuc but idy p.pyamo za mechtoy</v>
      </c>
    </row>
    <row r="836" ht="15.75" customHeight="1">
      <c r="A836" s="1">
        <v>889.0</v>
      </c>
      <c r="B836" s="2" t="s">
        <v>973</v>
      </c>
      <c r="C836" s="2" t="s">
        <v>969</v>
      </c>
      <c r="D836" s="2" t="s">
        <v>6</v>
      </c>
      <c r="E836" s="2" t="str">
        <f>IFERROR(__xludf.DUMMYFUNCTION("GOOGLETRANSLATE(B836, ""auto"",""en"")"),"blood is the power pulling the blood is the blood of one of our childhood is often grew up blood did not hear the word breaks more blood in the snow but did not belong to the sacred symbol of the close relationship with the concepts behind the Resale Kaza"&amp;"kh why the deeper meaning of this word and stayed at this wonderful secret is proved by making a simple Kazakh wisdom, foresight and people do not know any of life of the population and cheeses like the brain itself can not solve make sure to set Europe")</f>
        <v>blood is the power pulling the blood is the blood of one of our childhood is often grew up blood did not hear the word breaks more blood in the snow but did not belong to the sacred symbol of the close relationship with the concepts behind the Resale Kazakh why the deeper meaning of this word and stayed at this wonderful secret is proved by making a simple Kazakh wisdom, foresight and people do not know any of life of the population and cheeses like the brain itself can not solve make sure to set Europe</v>
      </c>
    </row>
    <row r="837" ht="15.75" customHeight="1">
      <c r="A837" s="1">
        <v>890.0</v>
      </c>
      <c r="B837" s="2" t="s">
        <v>974</v>
      </c>
      <c r="C837" s="2" t="s">
        <v>975</v>
      </c>
      <c r="D837" s="2" t="s">
        <v>6</v>
      </c>
      <c r="E837" s="2" t="str">
        <f>IFERROR(__xludf.DUMMYFUNCTION("GOOGLETRANSLATE(B837, ""auto"",""en"")")," because it is really necessary")</f>
        <v> because it is really necessary</v>
      </c>
    </row>
    <row r="838" ht="15.75" customHeight="1">
      <c r="A838" s="1">
        <v>892.0</v>
      </c>
      <c r="B838" s="2" t="s">
        <v>976</v>
      </c>
      <c r="C838" s="2" t="s">
        <v>975</v>
      </c>
      <c r="D838" s="2" t="s">
        <v>6</v>
      </c>
      <c r="E838" s="2" t="str">
        <f>IFERROR(__xludf.DUMMYFUNCTION("GOOGLETRANSLATE(B838, ""auto"",""en"")")," you're so silent, but not really, I do not so I talk a lot lol just not with you")</f>
        <v> you're so silent, but not really, I do not so I talk a lot lol just not with you</v>
      </c>
    </row>
    <row r="839" ht="15.75" customHeight="1">
      <c r="A839" s="1">
        <v>893.0</v>
      </c>
      <c r="B839" s="2" t="s">
        <v>977</v>
      </c>
      <c r="C839" s="2" t="s">
        <v>978</v>
      </c>
      <c r="D839" s="2" t="s">
        <v>6</v>
      </c>
      <c r="E839" s="2" t="str">
        <f>IFERROR(__xludf.DUMMYFUNCTION("GOOGLETRANSLATE(B839, ""auto"",""en"")"),"I am happy because the 12 member health healthy and happy because I am happy to have my parents with me because God is a health food because I am happy with the support of friends and am very happy because there are those who believed in my heart")</f>
        <v>I am happy because the 12 member health healthy and happy because I am happy to have my parents with me because God is a health food because I am happy with the support of friends and am very happy because there are those who believed in my heart</v>
      </c>
    </row>
    <row r="840" ht="15.75" customHeight="1">
      <c r="A840" s="1">
        <v>894.0</v>
      </c>
      <c r="B840" s="2" t="s">
        <v>979</v>
      </c>
      <c r="C840" s="2" t="s">
        <v>978</v>
      </c>
      <c r="D840" s="2" t="s">
        <v>6</v>
      </c>
      <c r="E840" s="2" t="str">
        <f>IFERROR(__xludf.DUMMYFUNCTION("GOOGLETRANSLATE(B840, ""auto"",""en"")"),"I spend a lot of time online too in that time it was possible to catch a lot of cases in 2020 promise to appear here smaller and more to prepare for your exams p s online can be measured in this app https vk com app7158388")</f>
        <v>I spend a lot of time online too in that time it was possible to catch a lot of cases in 2020 promise to appear here smaller and more to prepare for your exams p s online can be measured in this app https vk com app7158388</v>
      </c>
    </row>
    <row r="841" ht="15.75" customHeight="1">
      <c r="A841" s="1">
        <v>895.0</v>
      </c>
      <c r="B841" s="2" t="s">
        <v>980</v>
      </c>
      <c r="C841" s="2" t="s">
        <v>978</v>
      </c>
      <c r="D841" s="2" t="s">
        <v>6</v>
      </c>
      <c r="E841" s="2" t="str">
        <f>IFERROR(__xludf.DUMMYFUNCTION("GOOGLETRANSLATE(B841, ""auto"",""en"")")," Oh my friend would not be what your prospective mate will be instructs them allamnıñ hand flag with what God is buyırtqanı each girl can dream hand set Europe")</f>
        <v> Oh my friend would not be what your prospective mate will be instructs them allamnıñ hand flag with what God is buyırtqanı each girl can dream hand set Europe</v>
      </c>
    </row>
    <row r="842" ht="15.75" customHeight="1">
      <c r="A842" s="1">
        <v>896.0</v>
      </c>
      <c r="B842" s="2" t="s">
        <v>981</v>
      </c>
      <c r="C842" s="2" t="s">
        <v>978</v>
      </c>
      <c r="D842" s="2" t="s">
        <v>6</v>
      </c>
      <c r="E842" s="2" t="str">
        <f>IFERROR(__xludf.DUMMYFUNCTION("GOOGLETRANSLATE(B842, ""auto"",""en"")"),"Mukhtar and muhamedali released a new track called forever kelshі kelshі can listen to VKontakte")</f>
        <v>Mukhtar and muhamedali released a new track called forever kelshі kelshі can listen to VKontakte</v>
      </c>
    </row>
    <row r="843" ht="15.75" customHeight="1">
      <c r="A843" s="1">
        <v>898.0</v>
      </c>
      <c r="B843" s="2" t="s">
        <v>982</v>
      </c>
      <c r="C843" s="2" t="s">
        <v>983</v>
      </c>
      <c r="D843" s="2" t="s">
        <v>6</v>
      </c>
      <c r="E843" s="2" t="str">
        <f>IFERROR(__xludf.DUMMYFUNCTION("GOOGLETRANSLATE(B843, ""auto"",""en"")"),"My wife will be very happy")</f>
        <v>My wife will be very happy</v>
      </c>
    </row>
    <row r="844" ht="15.75" customHeight="1">
      <c r="A844" s="1">
        <v>899.0</v>
      </c>
      <c r="B844" s="2" t="s">
        <v>984</v>
      </c>
      <c r="C844" s="2" t="s">
        <v>985</v>
      </c>
      <c r="D844" s="2" t="s">
        <v>6</v>
      </c>
      <c r="E844" s="2" t="str">
        <f>IFERROR(__xludf.DUMMYFUNCTION("GOOGLETRANSLATE(B844, ""auto"",""en"")"),"IT'S very zhiznenno")</f>
        <v>IT'S very zhiznenno</v>
      </c>
    </row>
    <row r="845" ht="15.75" customHeight="1">
      <c r="A845" s="1">
        <v>900.0</v>
      </c>
      <c r="B845" s="2" t="s">
        <v>986</v>
      </c>
      <c r="C845" s="2" t="s">
        <v>985</v>
      </c>
      <c r="D845" s="2" t="s">
        <v>6</v>
      </c>
      <c r="E845" s="2" t="str">
        <f>IFERROR(__xludf.DUMMYFUNCTION("GOOGLETRANSLATE(B845, ""auto"",""en"")"),"History is required to keep tables and")</f>
        <v>History is required to keep tables and</v>
      </c>
    </row>
    <row r="846" ht="15.75" customHeight="1">
      <c r="A846" s="1">
        <v>901.0</v>
      </c>
      <c r="B846" s="2" t="s">
        <v>987</v>
      </c>
      <c r="C846" s="2" t="s">
        <v>985</v>
      </c>
      <c r="D846" s="2" t="s">
        <v>6</v>
      </c>
      <c r="E846" s="2" t="str">
        <f>IFERROR(__xludf.DUMMYFUNCTION("GOOGLETRANSLATE(B846, ""auto"",""en"")"),"The new format of the human society copyright 2018 National nct do not forget to repost 1 side is a constant in the development of culture and cultural continuity of cultural action b set Europe")</f>
        <v>The new format of the human society copyright 2018 National nct do not forget to repost 1 side is a constant in the development of culture and cultural continuity of cultural action b set Europe</v>
      </c>
    </row>
    <row r="847" ht="15.75" customHeight="1">
      <c r="A847" s="1">
        <v>902.0</v>
      </c>
      <c r="B847" s="2" t="s">
        <v>988</v>
      </c>
      <c r="C847" s="2" t="s">
        <v>985</v>
      </c>
      <c r="D847" s="2" t="s">
        <v>6</v>
      </c>
      <c r="E847" s="2" t="str">
        <f>IFERROR(__xludf.DUMMYFUNCTION("GOOGLETRANSLATE(B847, ""auto"",""en"")")," The Company has the right to make mandatory repost paraqşaña keep living in absolute kaytalanbaytın 1 space at the same point at the same time, the infinite individuality 2 permanent part of the cultural tradition of culture in development internally 3 m"&amp;"aterial and spiritual culture is a set of cultural achievements of the benefits set Europe")</f>
        <v> The Company has the right to make mandatory repost paraqşaña keep living in absolute kaytalanbaytın 1 space at the same point at the same time, the infinite individuality 2 permanent part of the cultural tradition of culture in development internally 3 material and spiritual culture is a set of cultural achievements of the benefits set Europe</v>
      </c>
    </row>
    <row r="848" ht="15.75" customHeight="1">
      <c r="A848" s="1">
        <v>903.0</v>
      </c>
      <c r="B848" s="2" t="s">
        <v>988</v>
      </c>
      <c r="C848" s="2" t="s">
        <v>985</v>
      </c>
      <c r="D848" s="2" t="s">
        <v>6</v>
      </c>
      <c r="E848" s="2" t="str">
        <f>IFERROR(__xludf.DUMMYFUNCTION("GOOGLETRANSLATE(B848, ""auto"",""en"")")," The Company has the right to make mandatory repost paraqşaña keep living in absolute kaytalanbaytın 1 space at the same point at the same time, the infinite individuality 2 permanent part of the cultural tradition of culture in development internally 3 m"&amp;"aterial and spiritual culture is a set of cultural achievements of the benefits set Europe")</f>
        <v> The Company has the right to make mandatory repost paraqşaña keep living in absolute kaytalanbaytın 1 space at the same point at the same time, the infinite individuality 2 permanent part of the cultural tradition of culture in development internally 3 material and spiritual culture is a set of cultural achievements of the benefits set Europe</v>
      </c>
    </row>
    <row r="849" ht="15.75" customHeight="1">
      <c r="A849" s="1">
        <v>904.0</v>
      </c>
      <c r="B849" s="2" t="s">
        <v>989</v>
      </c>
      <c r="C849" s="2" t="s">
        <v>985</v>
      </c>
      <c r="D849" s="2" t="s">
        <v>6</v>
      </c>
      <c r="E849" s="2" t="str">
        <f>IFERROR(__xludf.DUMMYFUNCTION("GOOGLETRANSLATE(B849, ""auto"",""en"")")," The Company has the right to housing officials of the state administration eñbeytin school teacher, the author of the dialogue of the laws of Plato set Europe")</f>
        <v> The Company has the right to housing officials of the state administration eñbeytin school teacher, the author of the dialogue of the laws of Plato set Europe</v>
      </c>
    </row>
    <row r="850" ht="15.75" customHeight="1">
      <c r="A850" s="1">
        <v>905.0</v>
      </c>
      <c r="B850" s="2" t="s">
        <v>987</v>
      </c>
      <c r="C850" s="2" t="s">
        <v>985</v>
      </c>
      <c r="D850" s="2" t="s">
        <v>6</v>
      </c>
      <c r="E850" s="2" t="str">
        <f>IFERROR(__xludf.DUMMYFUNCTION("GOOGLETRANSLATE(B850, ""auto"",""en"")"),"The new format of the human society copyright 2018 National nct do not forget to repost 1 side is a constant in the development of culture and cultural continuity of cultural action b set Europe")</f>
        <v>The new format of the human society copyright 2018 National nct do not forget to repost 1 side is a constant in the development of culture and cultural continuity of cultural action b set Europe</v>
      </c>
    </row>
    <row r="851" ht="15.75" customHeight="1">
      <c r="A851" s="1">
        <v>906.0</v>
      </c>
      <c r="B851" s="2" t="s">
        <v>989</v>
      </c>
      <c r="C851" s="2" t="s">
        <v>985</v>
      </c>
      <c r="D851" s="2" t="s">
        <v>6</v>
      </c>
      <c r="E851" s="2" t="str">
        <f>IFERROR(__xludf.DUMMYFUNCTION("GOOGLETRANSLATE(B851, ""auto"",""en"")")," The Company has the right to housing officials of the state administration eñbeytin school teacher, the author of the dialogue of the laws of Plato set Europe")</f>
        <v> The Company has the right to housing officials of the state administration eñbeytin school teacher, the author of the dialogue of the laws of Plato set Europe</v>
      </c>
    </row>
    <row r="852" ht="15.75" customHeight="1">
      <c r="A852" s="1">
        <v>907.0</v>
      </c>
      <c r="B852" s="2" t="s">
        <v>990</v>
      </c>
      <c r="C852" s="2" t="s">
        <v>985</v>
      </c>
      <c r="D852" s="2" t="s">
        <v>6</v>
      </c>
      <c r="E852" s="2" t="str">
        <f>IFERROR(__xludf.DUMMYFUNCTION("GOOGLETRANSLATE(B852, ""auto"",""en"")"),"to save a new version of the Nat qtarih left out easyubt140")</f>
        <v>to save a new version of the Nat qtarih left out easyubt140</v>
      </c>
    </row>
    <row r="853" ht="15.75" customHeight="1">
      <c r="A853" s="1">
        <v>908.0</v>
      </c>
      <c r="B853" s="2" t="s">
        <v>991</v>
      </c>
      <c r="C853" s="2" t="s">
        <v>992</v>
      </c>
      <c r="D853" s="2" t="s">
        <v>6</v>
      </c>
      <c r="E853" s="2" t="str">
        <f>IFERROR(__xludf.DUMMYFUNCTION("GOOGLETRANSLATE(B853, ""auto"",""en"")"),"delicious")</f>
        <v>delicious</v>
      </c>
    </row>
    <row r="854" ht="15.75" customHeight="1">
      <c r="A854" s="1">
        <v>909.0</v>
      </c>
      <c r="B854" s="2" t="s">
        <v>993</v>
      </c>
      <c r="C854" s="2" t="s">
        <v>992</v>
      </c>
      <c r="D854" s="2" t="s">
        <v>6</v>
      </c>
      <c r="E854" s="2" t="str">
        <f>IFERROR(__xludf.DUMMYFUNCTION("GOOGLETRANSLATE(B854, ""auto"",""en"")"),"30 free tickets from aviasales kz")</f>
        <v>30 free tickets from aviasales kz</v>
      </c>
    </row>
    <row r="855" ht="15.75" customHeight="1">
      <c r="A855" s="1">
        <v>910.0</v>
      </c>
      <c r="B855" s="2" t="s">
        <v>994</v>
      </c>
      <c r="C855" s="2" t="s">
        <v>992</v>
      </c>
      <c r="D855" s="2" t="s">
        <v>6</v>
      </c>
      <c r="E855" s="2" t="str">
        <f>IFERROR(__xludf.DUMMYFUNCTION("GOOGLETRANSLATE(B855, ""auto"",""en"")"),"the holiday comes to us")</f>
        <v>the holiday comes to us</v>
      </c>
    </row>
    <row r="856" ht="15.75" customHeight="1">
      <c r="A856" s="1">
        <v>911.0</v>
      </c>
      <c r="B856" s="2" t="s">
        <v>995</v>
      </c>
      <c r="C856" s="2" t="s">
        <v>992</v>
      </c>
      <c r="D856" s="2" t="s">
        <v>6</v>
      </c>
      <c r="E856" s="2" t="str">
        <f>IFERROR(__xludf.DUMMYFUNCTION("GOOGLETRANSLATE(B856, ""auto"",""en"")"),"right")</f>
        <v>right</v>
      </c>
    </row>
    <row r="857" ht="15.75" customHeight="1">
      <c r="A857" s="1">
        <v>912.0</v>
      </c>
      <c r="B857" s="2" t="s">
        <v>996</v>
      </c>
      <c r="C857" s="2" t="s">
        <v>992</v>
      </c>
      <c r="D857" s="2" t="s">
        <v>6</v>
      </c>
      <c r="E857" s="2" t="str">
        <f>IFERROR(__xludf.DUMMYFUNCTION("GOOGLETRANSLATE(B857, ""auto"",""en"")"),"reason to think")</f>
        <v>reason to think</v>
      </c>
    </row>
    <row r="858" ht="15.75" customHeight="1">
      <c r="A858" s="1">
        <v>913.0</v>
      </c>
      <c r="B858" s="2" t="s">
        <v>997</v>
      </c>
      <c r="C858" s="2" t="s">
        <v>992</v>
      </c>
      <c r="D858" s="2" t="s">
        <v>6</v>
      </c>
      <c r="E858" s="2" t="str">
        <f>IFERROR(__xludf.DUMMYFUNCTION("GOOGLETRANSLATE(B858, ""auto"",""en"")"),"2017 cartoon doggie kinomania short kinomania family is faced with the natural desire of a beloved son and grandson of Denis have a pet grandfather Dracula can not refuse her grandson and gives a giant monstrous puppy")</f>
        <v>2017 cartoon doggie kinomania short kinomania family is faced with the natural desire of a beloved son and grandson of Denis have a pet grandfather Dracula can not refuse her grandson and gives a giant monstrous puppy</v>
      </c>
    </row>
    <row r="859" ht="15.75" customHeight="1">
      <c r="A859" s="1">
        <v>914.0</v>
      </c>
      <c r="B859" s="2" t="s">
        <v>998</v>
      </c>
      <c r="C859" s="2" t="s">
        <v>992</v>
      </c>
      <c r="D859" s="2" t="s">
        <v>6</v>
      </c>
      <c r="E859" s="2" t="str">
        <f>IFERROR(__xludf.DUMMYFUNCTION("GOOGLETRANSLATE(B859, ""auto"",""en"")"),"marble chicken roll ingredients ham chicken 700g chicken breast 500g show completely")</f>
        <v>marble chicken roll ingredients ham chicken 700g chicken breast 500g show completely</v>
      </c>
    </row>
    <row r="860" ht="15.75" customHeight="1">
      <c r="A860" s="1">
        <v>915.0</v>
      </c>
      <c r="B860" s="2" t="s">
        <v>999</v>
      </c>
      <c r="C860" s="2" t="s">
        <v>992</v>
      </c>
      <c r="D860" s="2" t="s">
        <v>6</v>
      </c>
      <c r="E860" s="2" t="str">
        <f>IFERROR(__xludf.DUMMYFUNCTION("GOOGLETRANSLATE(B860, ""auto"",""en"")"),"delicious salad of breasts will drive you crazy")</f>
        <v>delicious salad of breasts will drive you crazy</v>
      </c>
    </row>
    <row r="861" ht="15.75" customHeight="1">
      <c r="A861" s="1">
        <v>916.0</v>
      </c>
      <c r="B861" s="2" t="s">
        <v>1000</v>
      </c>
      <c r="C861" s="2" t="s">
        <v>992</v>
      </c>
      <c r="D861" s="2" t="s">
        <v>6</v>
      </c>
      <c r="E861" s="2" t="str">
        <f>IFERROR(__xludf.DUMMYFUNCTION("GOOGLETRANSLATE(B861, ""auto"",""en"")"),"apple strudel ingredients 2 puff pastry sheet to defrost to room temperature show completely")</f>
        <v>apple strudel ingredients 2 puff pastry sheet to defrost to room temperature show completely</v>
      </c>
    </row>
    <row r="862" ht="15.75" customHeight="1">
      <c r="A862" s="1">
        <v>918.0</v>
      </c>
      <c r="B862" s="2" t="s">
        <v>1001</v>
      </c>
      <c r="C862" s="2" t="s">
        <v>1002</v>
      </c>
      <c r="D862" s="2" t="s">
        <v>6</v>
      </c>
      <c r="E862" s="2" t="str">
        <f>IFERROR(__xludf.DUMMYFUNCTION("GOOGLETRANSLATE(B862, ""auto"",""en"")"),"It should be in every")</f>
        <v>It should be in every</v>
      </c>
    </row>
    <row r="863" ht="15.75" customHeight="1">
      <c r="A863" s="1">
        <v>919.0</v>
      </c>
      <c r="B863" s="2" t="s">
        <v>1003</v>
      </c>
      <c r="C863" s="2" t="s">
        <v>1002</v>
      </c>
      <c r="D863" s="2" t="s">
        <v>6</v>
      </c>
      <c r="E863" s="2" t="str">
        <f>IFERROR(__xludf.DUMMYFUNCTION("GOOGLETRANSLATE(B863, ""auto"",""en"")"),"but you especially do not penetrate")</f>
        <v>but you especially do not penetrate</v>
      </c>
    </row>
    <row r="864" ht="15.75" customHeight="1">
      <c r="A864" s="1">
        <v>920.0</v>
      </c>
      <c r="B864" s="2" t="s">
        <v>1004</v>
      </c>
      <c r="C864" s="2" t="s">
        <v>1002</v>
      </c>
      <c r="D864" s="2" t="s">
        <v>6</v>
      </c>
      <c r="E864" s="2" t="str">
        <f>IFERROR(__xludf.DUMMYFUNCTION("GOOGLETRANSLATE(B864, ""auto"",""en"")"),"you want to know the damn truth nobody cares how you dress nobody cares what you look like people condemn others because of their own lack of confidence in you do not have any flaws at all who coined the word you have a lot of features and it looks damn n"&amp;"ice")</f>
        <v>you want to know the damn truth nobody cares how you dress nobody cares what you look like people condemn others because of their own lack of confidence in you do not have any flaws at all who coined the word you have a lot of features and it looks damn nice</v>
      </c>
    </row>
    <row r="865" ht="15.75" customHeight="1">
      <c r="A865" s="1">
        <v>922.0</v>
      </c>
      <c r="B865" s="2" t="s">
        <v>1005</v>
      </c>
      <c r="C865" s="2" t="s">
        <v>1002</v>
      </c>
      <c r="D865" s="2" t="s">
        <v>6</v>
      </c>
      <c r="E865" s="2" t="str">
        <f>IFERROR(__xludf.DUMMYFUNCTION("GOOGLETRANSLATE(B865, ""auto"",""en"")")," above all")</f>
        <v> above all</v>
      </c>
    </row>
    <row r="866" ht="15.75" customHeight="1">
      <c r="A866" s="1">
        <v>924.0</v>
      </c>
      <c r="B866" s="2" t="s">
        <v>1006</v>
      </c>
      <c r="C866" s="2" t="s">
        <v>1002</v>
      </c>
      <c r="D866" s="2" t="s">
        <v>6</v>
      </c>
      <c r="E866" s="2" t="str">
        <f>IFERROR(__xludf.DUMMYFUNCTION("GOOGLETRANSLATE(B866, ""auto"",""en"")"),"7 dney in nedelyu 24 hours a day chelovekom kotorogo you put on pervoe mesto in svoey life dolzhna be you yourself")</f>
        <v>7 dney in nedelyu 24 hours a day chelovekom kotorogo you put on pervoe mesto in svoey life dolzhna be you yourself</v>
      </c>
    </row>
    <row r="867" ht="15.75" customHeight="1">
      <c r="A867" s="1">
        <v>925.0</v>
      </c>
      <c r="B867" s="2" t="s">
        <v>1007</v>
      </c>
      <c r="C867" s="2" t="s">
        <v>1002</v>
      </c>
      <c r="D867" s="2" t="s">
        <v>6</v>
      </c>
      <c r="E867" s="2" t="str">
        <f>IFERROR(__xludf.DUMMYFUNCTION("GOOGLETRANSLATE(B867, ""auto"",""en"")"),"Do not be afraid if something does not turn out right the first time with all that they begin to try a new experience in life is to make mistakes to learn from them, we show completely")</f>
        <v>Do not be afraid if something does not turn out right the first time with all that they begin to try a new experience in life is to make mistakes to learn from them, we show completely</v>
      </c>
    </row>
    <row r="868" ht="15.75" customHeight="1">
      <c r="A868" s="1">
        <v>926.0</v>
      </c>
      <c r="B868" s="2" t="s">
        <v>1008</v>
      </c>
      <c r="C868" s="2" t="s">
        <v>1002</v>
      </c>
      <c r="D868" s="2" t="s">
        <v>6</v>
      </c>
      <c r="E868" s="2" t="str">
        <f>IFERROR(__xludf.DUMMYFUNCTION("GOOGLETRANSLATE(B868, ""auto"",""en"")"),"echo my bff")</f>
        <v>echo my bff</v>
      </c>
    </row>
    <row r="869" ht="15.75" customHeight="1">
      <c r="A869" s="1">
        <v>927.0</v>
      </c>
      <c r="B869" s="2" t="s">
        <v>1009</v>
      </c>
      <c r="C869" s="2" t="s">
        <v>1002</v>
      </c>
      <c r="D869" s="2" t="s">
        <v>6</v>
      </c>
      <c r="E869" s="2" t="str">
        <f>IFERROR(__xludf.DUMMYFUNCTION("GOOGLETRANSLATE(B869, ""auto"",""en"")"),"night how I love this time of day time when no one will touch you no use just you and your thoughts at this time are your dreams and fantasies become even more frantic in you wakes up one whom you will never be the morning of the madman who is ready for a"&amp;"nything these violent acts whatever they were not at this time can be different with a favorite music with your favorite books no matter where you are and how many problems around you just at some point during this time you disables")</f>
        <v>night how I love this time of day time when no one will touch you no use just you and your thoughts at this time are your dreams and fantasies become even more frantic in you wakes up one whom you will never be the morning of the madman who is ready for anything these violent acts whatever they were not at this time can be different with a favorite music with your favorite books no matter where you are and how many problems around you just at some point during this time you disables</v>
      </c>
    </row>
    <row r="870" ht="15.75" customHeight="1">
      <c r="A870" s="1">
        <v>928.0</v>
      </c>
      <c r="B870" s="2" t="s">
        <v>1010</v>
      </c>
      <c r="C870" s="2" t="s">
        <v>1002</v>
      </c>
      <c r="D870" s="2" t="s">
        <v>6</v>
      </c>
      <c r="E870" s="2" t="str">
        <f>IFERROR(__xludf.DUMMYFUNCTION("GOOGLETRANSLATE(B870, ""auto"",""en"")"),"and if you want war you again hinted we povtorim my victory")</f>
        <v>and if you want war you again hinted we povtorim my victory</v>
      </c>
    </row>
    <row r="871" ht="15.75" customHeight="1">
      <c r="A871" s="1">
        <v>929.0</v>
      </c>
      <c r="B871" s="2" t="s">
        <v>1011</v>
      </c>
      <c r="C871" s="2" t="s">
        <v>1012</v>
      </c>
      <c r="D871" s="2" t="s">
        <v>6</v>
      </c>
      <c r="E871" s="2" t="str">
        <f>IFERROR(__xludf.DUMMYFUNCTION("GOOGLETRANSLATE(B871, ""auto"",""en"")")," We kill what we love")</f>
        <v> We kill what we love</v>
      </c>
    </row>
    <row r="872" ht="15.75" customHeight="1">
      <c r="A872" s="1">
        <v>930.0</v>
      </c>
      <c r="B872" s="2" t="s">
        <v>1013</v>
      </c>
      <c r="C872" s="2" t="s">
        <v>1012</v>
      </c>
      <c r="D872" s="2" t="s">
        <v>6</v>
      </c>
      <c r="E872" s="2" t="str">
        <f>IFERROR(__xludf.DUMMYFUNCTION("GOOGLETRANSLATE(B872, ""auto"",""en"")"),"sentence")</f>
        <v>sentence</v>
      </c>
    </row>
    <row r="873" ht="15.75" customHeight="1">
      <c r="A873" s="1">
        <v>931.0</v>
      </c>
      <c r="B873" s="2" t="s">
        <v>1014</v>
      </c>
      <c r="C873" s="2" t="s">
        <v>1012</v>
      </c>
      <c r="D873" s="2" t="s">
        <v>6</v>
      </c>
      <c r="E873" s="2" t="str">
        <f>IFERROR(__xludf.DUMMYFUNCTION("GOOGLETRANSLATE(B873, ""auto"",""en"")"),"kid in dynamics")</f>
        <v>kid in dynamics</v>
      </c>
    </row>
    <row r="874" ht="15.75" customHeight="1">
      <c r="A874" s="1">
        <v>932.0</v>
      </c>
      <c r="B874" s="2" t="s">
        <v>1015</v>
      </c>
      <c r="C874" s="2" t="s">
        <v>1012</v>
      </c>
      <c r="D874" s="2" t="s">
        <v>6</v>
      </c>
      <c r="E874" s="2" t="str">
        <f>IFERROR(__xludf.DUMMYFUNCTION("GOOGLETRANSLATE(B874, ""auto"",""en"")"),"kpyтoй snoop dogg ")</f>
        <v>kpyтoй snoop dogg </v>
      </c>
    </row>
    <row r="875" ht="15.75" customHeight="1">
      <c r="A875" s="1">
        <v>933.0</v>
      </c>
      <c r="B875" s="2" t="s">
        <v>1016</v>
      </c>
      <c r="C875" s="2" t="s">
        <v>1012</v>
      </c>
      <c r="D875" s="2" t="s">
        <v>6</v>
      </c>
      <c r="E875" s="2" t="str">
        <f>IFERROR(__xludf.DUMMYFUNCTION("GOOGLETRANSLATE(B875, ""auto"",""en"")"),"fresh rap")</f>
        <v>fresh rap</v>
      </c>
    </row>
    <row r="876" ht="15.75" customHeight="1">
      <c r="A876" s="1">
        <v>934.0</v>
      </c>
      <c r="B876" s="2" t="s">
        <v>1017</v>
      </c>
      <c r="C876" s="2" t="s">
        <v>1012</v>
      </c>
      <c r="D876" s="2" t="s">
        <v>6</v>
      </c>
      <c r="E876" s="2" t="str">
        <f>IFERROR(__xludf.DUMMYFUNCTION("GOOGLETRANSLATE(B876, ""auto"",""en"")"),"in speakers")</f>
        <v>in speakers</v>
      </c>
    </row>
    <row r="877" ht="15.75" customHeight="1">
      <c r="A877" s="1">
        <v>935.0</v>
      </c>
      <c r="B877" s="2" t="s">
        <v>1018</v>
      </c>
      <c r="C877" s="2" t="s">
        <v>1012</v>
      </c>
      <c r="D877" s="2" t="s">
        <v>6</v>
      </c>
      <c r="E877" s="2" t="str">
        <f>IFERROR(__xludf.DUMMYFUNCTION("GOOGLETRANSLATE(B877, ""auto"",""en"")"),"кайфовый vocal trance")</f>
        <v>кайфовый vocal trance</v>
      </c>
    </row>
    <row r="878" ht="15.75" customHeight="1">
      <c r="A878" s="1">
        <v>936.0</v>
      </c>
      <c r="B878" s="2" t="s">
        <v>1019</v>
      </c>
      <c r="C878" s="2" t="s">
        <v>1012</v>
      </c>
      <c r="D878" s="2" t="s">
        <v>6</v>
      </c>
      <c r="E878" s="2" t="str">
        <f>IFERROR(__xludf.DUMMYFUNCTION("GOOGLETRANSLATE(B878, ""auto"",""en"")"),"kicks")</f>
        <v>kicks</v>
      </c>
    </row>
    <row r="879" ht="15.75" customHeight="1">
      <c r="A879" s="1">
        <v>937.0</v>
      </c>
      <c r="B879" s="2" t="s">
        <v>1020</v>
      </c>
      <c r="C879" s="2" t="s">
        <v>1012</v>
      </c>
      <c r="D879" s="2" t="s">
        <v>6</v>
      </c>
      <c r="E879" s="2" t="str">
        <f>IFERROR(__xludf.DUMMYFUNCTION("GOOGLETRANSLATE(B879, ""auto"",""en"")"),"I will achieve all their goals and it does not matter whether you believe me or not")</f>
        <v>I will achieve all their goals and it does not matter whether you believe me or not</v>
      </c>
    </row>
    <row r="880" ht="15.75" customHeight="1">
      <c r="A880" s="1">
        <v>938.0</v>
      </c>
      <c r="B880" s="2" t="s">
        <v>1021</v>
      </c>
      <c r="C880" s="2" t="s">
        <v>1022</v>
      </c>
      <c r="D880" s="2" t="s">
        <v>6</v>
      </c>
      <c r="E880" s="2" t="str">
        <f>IFERROR(__xludf.DUMMYFUNCTION("GOOGLETRANSLATE(B880, ""auto"",""en"")"),"marital status all can")</f>
        <v>marital status all can</v>
      </c>
    </row>
    <row r="881" ht="15.75" customHeight="1">
      <c r="A881" s="1">
        <v>940.0</v>
      </c>
      <c r="B881" s="2" t="s">
        <v>1023</v>
      </c>
      <c r="C881" s="2" t="s">
        <v>1022</v>
      </c>
      <c r="D881" s="2" t="s">
        <v>6</v>
      </c>
      <c r="E881" s="2" t="str">
        <f>IFERROR(__xludf.DUMMYFUNCTION("GOOGLETRANSLATE(B881, ""auto"",""en"")"),"So he sign of good luck that is sure to soon manifest itself in real life, prosperity and profit")</f>
        <v>So he sign of good luck that is sure to soon manifest itself in real life, prosperity and profit</v>
      </c>
    </row>
    <row r="882" ht="15.75" customHeight="1">
      <c r="A882" s="1">
        <v>941.0</v>
      </c>
      <c r="B882" s="2" t="s">
        <v>1024</v>
      </c>
      <c r="C882" s="2" t="s">
        <v>1022</v>
      </c>
      <c r="D882" s="2" t="s">
        <v>6</v>
      </c>
      <c r="E882" s="2" t="str">
        <f>IFERROR(__xludf.DUMMYFUNCTION("GOOGLETRANSLATE(B882, ""auto"",""en"")"),"well, it's super lush beauty as you see")</f>
        <v>well, it's super lush beauty as you see</v>
      </c>
    </row>
    <row r="883" ht="15.75" customHeight="1">
      <c r="A883" s="1">
        <v>943.0</v>
      </c>
      <c r="B883" s="2" t="s">
        <v>1025</v>
      </c>
      <c r="C883" s="2" t="s">
        <v>1026</v>
      </c>
      <c r="D883" s="2" t="s">
        <v>6</v>
      </c>
      <c r="E883" s="2" t="str">
        <f>IFERROR(__xludf.DUMMYFUNCTION("GOOGLETRANSLATE(B883, ""auto"",""en"")"),"how to have forgotten me and did not remember")</f>
        <v>how to have forgotten me and did not remember</v>
      </c>
    </row>
    <row r="884" ht="15.75" customHeight="1">
      <c r="A884" s="1">
        <v>944.0</v>
      </c>
      <c r="B884" s="2" t="s">
        <v>1027</v>
      </c>
      <c r="C884" s="2" t="s">
        <v>1026</v>
      </c>
      <c r="D884" s="2" t="s">
        <v>6</v>
      </c>
      <c r="E884" s="2" t="str">
        <f>IFERROR(__xludf.DUMMYFUNCTION("GOOGLETRANSLATE(B884, ""auto"",""en"")"),"I love you http vk com id6858656655")</f>
        <v>I love you http vk com id6858656655</v>
      </c>
    </row>
    <row r="885" ht="15.75" customHeight="1">
      <c r="A885" s="1">
        <v>945.0</v>
      </c>
      <c r="B885" s="2" t="s">
        <v>1028</v>
      </c>
      <c r="C885" s="2" t="s">
        <v>1029</v>
      </c>
      <c r="D885" s="2" t="s">
        <v>6</v>
      </c>
      <c r="E885" s="2" t="str">
        <f>IFERROR(__xludf.DUMMYFUNCTION("GOOGLETRANSLATE(B885, ""auto"",""en"")")," kopoche nam lifetime inspire that sense of life is supposedly School pabota all garbage but really understand life cmycl tusit")</f>
        <v> kopoche nam lifetime inspire that sense of life is supposedly School pabota all garbage but really understand life cmycl tusit</v>
      </c>
    </row>
    <row r="886" ht="15.75" customHeight="1">
      <c r="A886" s="1">
        <v>946.0</v>
      </c>
      <c r="B886" s="2" t="s">
        <v>1030</v>
      </c>
      <c r="C886" s="2" t="s">
        <v>1029</v>
      </c>
      <c r="D886" s="2" t="s">
        <v>6</v>
      </c>
      <c r="E886" s="2" t="str">
        <f>IFERROR(__xludf.DUMMYFUNCTION("GOOGLETRANSLATE(B886, ""auto"",""en"")"),"if you still do not know what movie to see this collection for you")</f>
        <v>if you still do not know what movie to see this collection for you</v>
      </c>
    </row>
    <row r="887" ht="15.75" customHeight="1">
      <c r="A887" s="1">
        <v>947.0</v>
      </c>
      <c r="B887" s="2" t="s">
        <v>1031</v>
      </c>
      <c r="C887" s="2" t="s">
        <v>1029</v>
      </c>
      <c r="D887" s="2" t="s">
        <v>6</v>
      </c>
      <c r="E887" s="2" t="str">
        <f>IFERROR(__xludf.DUMMYFUNCTION("GOOGLETRANSLATE(B887, ""auto"",""en"")"),"if you do not look to me on holiday here so that you went to fuck eblan better daring my number")</f>
        <v>if you do not look to me on holiday here so that you went to fuck eblan better daring my number</v>
      </c>
    </row>
    <row r="888" ht="15.75" customHeight="1">
      <c r="A888" s="1">
        <v>948.0</v>
      </c>
      <c r="B888" s="2" t="s">
        <v>1032</v>
      </c>
      <c r="C888" s="2" t="s">
        <v>1029</v>
      </c>
      <c r="D888" s="2" t="s">
        <v>6</v>
      </c>
      <c r="E888" s="2" t="str">
        <f>IFERROR(__xludf.DUMMYFUNCTION("GOOGLETRANSLATE(B888, ""auto"",""en"")"),"I once told someone that I forgive them and then I realized that I actually still feel angry and I can not do anything about it")</f>
        <v>I once told someone that I forgive them and then I realized that I actually still feel angry and I can not do anything about it</v>
      </c>
    </row>
    <row r="889" ht="15.75" customHeight="1">
      <c r="A889" s="1">
        <v>952.0</v>
      </c>
      <c r="B889" s="2" t="s">
        <v>1033</v>
      </c>
      <c r="C889" s="2" t="s">
        <v>1034</v>
      </c>
      <c r="D889" s="2" t="s">
        <v>6</v>
      </c>
      <c r="E889" s="2" t="str">
        <f>IFERROR(__xludf.DUMMYFUNCTION("GOOGLETRANSLATE(B889, ""auto"",""en"")"),"useful cheat sheet for use predlogov")</f>
        <v>useful cheat sheet for use predlogov</v>
      </c>
    </row>
    <row r="890" ht="15.75" customHeight="1">
      <c r="A890" s="1">
        <v>953.0</v>
      </c>
      <c r="B890" s="2" t="s">
        <v>1035</v>
      </c>
      <c r="C890" s="2" t="s">
        <v>1034</v>
      </c>
      <c r="D890" s="2" t="s">
        <v>6</v>
      </c>
      <c r="E890" s="2" t="str">
        <f>IFERROR(__xludf.DUMMYFUNCTION("GOOGLETRANSLATE(B890, ""auto"",""en"")"),"Top 5 world's most famous and best textbooks on English grammar for the level b1 b2 pre intermediate intermediate average or above average on izdatelsv Oxford Cambridge Macmillan and Longman")</f>
        <v>Top 5 world's most famous and best textbooks on English grammar for the level b1 b2 pre intermediate intermediate average or above average on izdatelsv Oxford Cambridge Macmillan and Longman</v>
      </c>
    </row>
    <row r="891" ht="15.75" customHeight="1">
      <c r="A891" s="1">
        <v>955.0</v>
      </c>
      <c r="B891" s="2" t="s">
        <v>1036</v>
      </c>
      <c r="C891" s="2" t="s">
        <v>1034</v>
      </c>
      <c r="D891" s="2" t="s">
        <v>6</v>
      </c>
      <c r="E891" s="2" t="str">
        <f>IFERROR(__xludf.DUMMYFUNCTION("GOOGLETRANSLATE(B891, ""auto"",""en"")")," Focus on good")</f>
        <v> Focus on good</v>
      </c>
    </row>
    <row r="892" ht="15.75" customHeight="1">
      <c r="A892" s="1">
        <v>956.0</v>
      </c>
      <c r="B892" s="2" t="s">
        <v>1037</v>
      </c>
      <c r="C892" s="2" t="s">
        <v>1034</v>
      </c>
      <c r="D892" s="2" t="s">
        <v>6</v>
      </c>
      <c r="E892" s="2" t="str">
        <f>IFERROR(__xludf.DUMMYFUNCTION("GOOGLETRANSLATE(B892, ""auto"",""en"")"),"the best methods of self-learning English")</f>
        <v>the best methods of self-learning English</v>
      </c>
    </row>
    <row r="893" ht="15.75" customHeight="1">
      <c r="A893" s="1">
        <v>957.0</v>
      </c>
      <c r="B893" s="2" t="s">
        <v>1038</v>
      </c>
      <c r="C893" s="2" t="s">
        <v>1034</v>
      </c>
      <c r="D893" s="2" t="s">
        <v>6</v>
      </c>
      <c r="E893" s="2" t="str">
        <f>IFERROR(__xludf.DUMMYFUNCTION("GOOGLETRANSLATE(B893, ""auto"",""en"")"),"moschneyshie pocobiya to study angliyskogo")</f>
        <v>moschneyshie pocobiya to study angliyskogo</v>
      </c>
    </row>
    <row r="894" ht="15.75" customHeight="1">
      <c r="A894" s="1">
        <v>958.0</v>
      </c>
      <c r="B894" s="2" t="s">
        <v>1039</v>
      </c>
      <c r="C894" s="2" t="s">
        <v>1034</v>
      </c>
      <c r="D894" s="2" t="s">
        <v>6</v>
      </c>
      <c r="E894" s="2" t="str">
        <f>IFERROR(__xludf.DUMMYFUNCTION("GOOGLETRANSLATE(B894, ""auto"",""en"")"),"I would have given much for these 22 rules in its youth 1 childhood ends once you earn the first money from this moment you become the object of a possible material enrichment for everyone who surrounds you at the moment 2 educational system obsolete at t"&amp;"he time when you are on the first day sat at desk show completely")</f>
        <v>I would have given much for these 22 rules in its youth 1 childhood ends once you earn the first money from this moment you become the object of a possible material enrichment for everyone who surrounds you at the moment 2 educational system obsolete at the time when you are on the first day sat at desk show completely</v>
      </c>
    </row>
    <row r="895" ht="15.75" customHeight="1">
      <c r="A895" s="1">
        <v>960.0</v>
      </c>
      <c r="B895" s="2" t="s">
        <v>1040</v>
      </c>
      <c r="C895" s="2" t="s">
        <v>1041</v>
      </c>
      <c r="D895" s="2" t="s">
        <v>6</v>
      </c>
      <c r="E895" s="2" t="str">
        <f>IFERROR(__xludf.DUMMYFUNCTION("GOOGLETRANSLATE(B895, ""auto"",""en"")")," if ye do you pochyvctvuesh cebya odinoko")</f>
        <v> if ye do you pochyvctvuesh cebya odinoko</v>
      </c>
    </row>
    <row r="896" ht="15.75" customHeight="1">
      <c r="A896" s="1">
        <v>961.0</v>
      </c>
      <c r="B896" s="2" t="s">
        <v>1042</v>
      </c>
      <c r="C896" s="2" t="s">
        <v>1041</v>
      </c>
      <c r="D896" s="2" t="s">
        <v>6</v>
      </c>
      <c r="E896" s="2" t="str">
        <f>IFERROR(__xludf.DUMMYFUNCTION("GOOGLETRANSLATE(B896, ""auto"",""en"")"),"oh of course our baby teyp created content again")</f>
        <v>oh of course our baby teyp created content again</v>
      </c>
    </row>
    <row r="897" ht="15.75" customHeight="1">
      <c r="A897" s="1">
        <v>963.0</v>
      </c>
      <c r="B897" s="2" t="s">
        <v>1043</v>
      </c>
      <c r="C897" s="2" t="s">
        <v>1041</v>
      </c>
      <c r="D897" s="2" t="s">
        <v>6</v>
      </c>
      <c r="E897" s="2" t="str">
        <f>IFERROR(__xludf.DUMMYFUNCTION("GOOGLETRANSLATE(B897, ""auto"",""en"")"),"it")</f>
        <v>it</v>
      </c>
    </row>
    <row r="898" ht="15.75" customHeight="1">
      <c r="A898" s="1">
        <v>964.0</v>
      </c>
      <c r="B898" s="2" t="s">
        <v>1044</v>
      </c>
      <c r="C898" s="2" t="s">
        <v>1045</v>
      </c>
      <c r="D898" s="2" t="s">
        <v>6</v>
      </c>
      <c r="E898" s="2" t="str">
        <f>IFERROR(__xludf.DUMMYFUNCTION("GOOGLETRANSLATE(B898, ""auto"",""en"")"),"inst t tkhmn ")</f>
        <v>inst t tkhmn </v>
      </c>
    </row>
    <row r="899" ht="15.75" customHeight="1">
      <c r="A899" s="1">
        <v>966.0</v>
      </c>
      <c r="B899" s="2" t="s">
        <v>1046</v>
      </c>
      <c r="C899" s="2" t="s">
        <v>1045</v>
      </c>
      <c r="D899" s="2" t="s">
        <v>6</v>
      </c>
      <c r="E899" s="2" t="str">
        <f>IFERROR(__xludf.DUMMYFUNCTION("GOOGLETRANSLATE(B899, ""auto"",""en"")"),"album premiere VKontakte t fest color, or listen to perish in the boom vk cc a0bcqw listen VKontakte vk cc a1upnb")</f>
        <v>album premiere VKontakte t fest color, or listen to perish in the boom vk cc a0bcqw listen VKontakte vk cc a1upnb</v>
      </c>
    </row>
    <row r="900" ht="15.75" customHeight="1">
      <c r="A900" s="1">
        <v>967.0</v>
      </c>
      <c r="B900" s="2" t="s">
        <v>1047</v>
      </c>
      <c r="C900" s="2" t="s">
        <v>1045</v>
      </c>
      <c r="D900" s="2" t="s">
        <v>6</v>
      </c>
      <c r="E900" s="2" t="str">
        <f>IFERROR(__xludf.DUMMYFUNCTION("GOOGLETRANSLATE(B900, ""auto"",""en"")"),"simply the best who knew that the tank so we brought together thanks for the cleanliness of the room, thank you for what has always been what to wear thank you for your patience and thank you for supporting emotions and jokes thanks for a better change of"&amp;" love is infinitely")</f>
        <v>simply the best who knew that the tank so we brought together thanks for the cleanliness of the room, thank you for what has always been what to wear thank you for your patience and thank you for supporting emotions and jokes thanks for a better change of love is infinitely</v>
      </c>
    </row>
    <row r="901" ht="15.75" customHeight="1">
      <c r="A901" s="1">
        <v>968.0</v>
      </c>
      <c r="B901" s="2" t="s">
        <v>1048</v>
      </c>
      <c r="C901" s="2" t="s">
        <v>1045</v>
      </c>
      <c r="D901" s="2" t="s">
        <v>6</v>
      </c>
      <c r="E901" s="2" t="str">
        <f>IFERROR(__xludf.DUMMYFUNCTION("GOOGLETRANSLATE(B901, ""auto"",""en"")"),"Taha kama kaha because we are in the tank thanks for cleaning and for your best tupnyak 20 days with you in the room")</f>
        <v>Taha kama kaha because we are in the tank thanks for cleaning and for your best tupnyak 20 days with you in the room</v>
      </c>
    </row>
    <row r="902" ht="15.75" customHeight="1">
      <c r="A902" s="1">
        <v>973.0</v>
      </c>
      <c r="B902" s="2" t="s">
        <v>1049</v>
      </c>
      <c r="C902" s="2" t="s">
        <v>1045</v>
      </c>
      <c r="D902" s="2" t="s">
        <v>6</v>
      </c>
      <c r="E902" s="2" t="str">
        <f>IFERROR(__xludf.DUMMYFUNCTION("GOOGLETRANSLATE(B902, ""auto"",""en"")"),"Ukrainian is my love")</f>
        <v>Ukrainian is my love</v>
      </c>
    </row>
    <row r="903" ht="15.75" customHeight="1">
      <c r="A903" s="1">
        <v>975.0</v>
      </c>
      <c r="B903" s="2" t="s">
        <v>1050</v>
      </c>
      <c r="C903" s="2" t="s">
        <v>1045</v>
      </c>
      <c r="D903" s="2" t="s">
        <v>6</v>
      </c>
      <c r="E903" s="2" t="str">
        <f>IFERROR(__xludf.DUMMYFUNCTION("GOOGLETRANSLATE(B903, ""auto"",""en"")"),"10 18")</f>
        <v>10 18</v>
      </c>
    </row>
    <row r="904" ht="15.75" customHeight="1">
      <c r="A904" s="1">
        <v>977.0</v>
      </c>
      <c r="B904" s="2" t="s">
        <v>1051</v>
      </c>
      <c r="C904" s="2" t="s">
        <v>1045</v>
      </c>
      <c r="D904" s="2" t="s">
        <v>6</v>
      </c>
      <c r="E904" s="2" t="str">
        <f>IFERROR(__xludf.DUMMYFUNCTION("GOOGLETRANSLATE(B904, ""auto"",""en"")"),"new album Alien t fest 2018 nr audionr audio tracks 13 vk cc 8jbgxb boom vk cc 8jbhb2maksimalny repost in support of a fresh record output")</f>
        <v>new album Alien t fest 2018 nr audionr audio tracks 13 vk cc 8jbgxb boom vk cc 8jbhb2maksimalny repost in support of a fresh record output</v>
      </c>
    </row>
    <row r="905" ht="15.75" customHeight="1">
      <c r="A905" s="1">
        <v>978.0</v>
      </c>
      <c r="B905" s="2" t="s">
        <v>1052</v>
      </c>
      <c r="C905" s="2" t="s">
        <v>1053</v>
      </c>
      <c r="D905" s="2" t="s">
        <v>6</v>
      </c>
      <c r="E905" s="2" t="str">
        <f>IFERROR(__xludf.DUMMYFUNCTION("GOOGLETRANSLATE(B905, ""auto"",""en"")"),"IT'S fiasko")</f>
        <v>IT'S fiasko</v>
      </c>
    </row>
    <row r="906" ht="15.75" customHeight="1">
      <c r="A906" s="1">
        <v>979.0</v>
      </c>
      <c r="B906" s="2" t="s">
        <v>1054</v>
      </c>
      <c r="C906" s="2" t="s">
        <v>1053</v>
      </c>
      <c r="D906" s="2" t="s">
        <v>6</v>
      </c>
      <c r="E906" s="2" t="str">
        <f>IFERROR(__xludf.DUMMYFUNCTION("GOOGLETRANSLATE(B906, ""auto"",""en"")"),"when y menya child will")</f>
        <v>when y menya child will</v>
      </c>
    </row>
    <row r="907" ht="15.75" customHeight="1">
      <c r="A907" s="1">
        <v>980.0</v>
      </c>
      <c r="B907" s="2" t="s">
        <v>1055</v>
      </c>
      <c r="C907" s="2" t="s">
        <v>1053</v>
      </c>
      <c r="D907" s="2" t="s">
        <v>6</v>
      </c>
      <c r="E907" s="2" t="str">
        <f>IFERROR(__xludf.DUMMYFUNCTION("GOOGLETRANSLATE(B907, ""auto"",""en"")"),"prochty")</f>
        <v>prochty</v>
      </c>
    </row>
    <row r="908" ht="15.75" customHeight="1">
      <c r="A908" s="1">
        <v>981.0</v>
      </c>
      <c r="B908" s="2" t="s">
        <v>1056</v>
      </c>
      <c r="C908" s="2" t="s">
        <v>1053</v>
      </c>
      <c r="D908" s="2" t="s">
        <v>6</v>
      </c>
      <c r="E908" s="2" t="str">
        <f>IFERROR(__xludf.DUMMYFUNCTION("GOOGLETRANSLATE(B908, ""auto"",""en"")"),"tweet ")</f>
        <v>tweet </v>
      </c>
    </row>
    <row r="909" ht="15.75" customHeight="1">
      <c r="A909" s="1">
        <v>982.0</v>
      </c>
      <c r="B909" s="2" t="s">
        <v>1057</v>
      </c>
      <c r="C909" s="2" t="s">
        <v>1053</v>
      </c>
      <c r="D909" s="2" t="s">
        <v>6</v>
      </c>
      <c r="E909" s="2" t="str">
        <f>IFERROR(__xludf.DUMMYFUNCTION("GOOGLETRANSLATE(B909, ""auto"",""en"")"),"hennessy s drownin all of my issues")</f>
        <v>hennessy s drownin all of my issues</v>
      </c>
    </row>
    <row r="910" ht="15.75" customHeight="1">
      <c r="A910" s="1">
        <v>983.0</v>
      </c>
      <c r="B910" s="2" t="s">
        <v>1058</v>
      </c>
      <c r="C910" s="2" t="s">
        <v>1053</v>
      </c>
      <c r="D910" s="2" t="s">
        <v>6</v>
      </c>
      <c r="E910" s="2" t="str">
        <f>IFERROR(__xludf.DUMMYFUNCTION("GOOGLETRANSLATE(B910, ""auto"",""en"")"),"would you rescue me ")</f>
        <v>would you rescue me </v>
      </c>
    </row>
    <row r="911" ht="15.75" customHeight="1">
      <c r="A911" s="1">
        <v>984.0</v>
      </c>
      <c r="B911" s="2" t="s">
        <v>1059</v>
      </c>
      <c r="C911" s="2" t="s">
        <v>1053</v>
      </c>
      <c r="D911" s="2" t="s">
        <v>6</v>
      </c>
      <c r="E911" s="2" t="str">
        <f>IFERROR(__xludf.DUMMYFUNCTION("GOOGLETRANSLATE(B911, ""auto"",""en"")")," shoy tsenoyu in life Socially reklama against eksplyatatsii zhivotnyh in tsirkax")</f>
        <v> shoy tsenoyu in life Socially reklama against eksplyatatsii zhivotnyh in tsirkax</v>
      </c>
    </row>
    <row r="912" ht="15.75" customHeight="1">
      <c r="A912" s="1">
        <v>985.0</v>
      </c>
      <c r="B912" s="2" t="s">
        <v>1060</v>
      </c>
      <c r="C912" s="2" t="s">
        <v>562</v>
      </c>
      <c r="D912" s="2" t="s">
        <v>6</v>
      </c>
      <c r="E912" s="2" t="str">
        <f>IFERROR(__xludf.DUMMYFUNCTION("GOOGLETRANSLATE(B912, ""auto"",""en"")"),"I love you in 88 languages ​​1 Abkhazian Sarah bzïya going bzo Arab mother axebekï 2 3 4 Adygeysky se database plégwn Altay man on sénï set Europe")</f>
        <v>I love you in 88 languages ​​1 Abkhazian Sarah bzïya going bzo Arab mother axebekï 2 3 4 Adygeysky se database plégwn Altay man on sénï set Europe</v>
      </c>
    </row>
    <row r="913" ht="15.75" customHeight="1">
      <c r="A913" s="1">
        <v>986.0</v>
      </c>
      <c r="B913" s="2" t="s">
        <v>1061</v>
      </c>
      <c r="C913" s="2" t="s">
        <v>1062</v>
      </c>
      <c r="D913" s="2" t="s">
        <v>6</v>
      </c>
      <c r="E913" s="2" t="str">
        <f>IFERROR(__xludf.DUMMYFUNCTION("GOOGLETRANSLATE(B913, ""auto"",""en"")"),"instagram saduakasovasabina")</f>
        <v>instagram saduakasovasabina</v>
      </c>
    </row>
    <row r="914" ht="15.75" customHeight="1">
      <c r="A914" s="1">
        <v>988.0</v>
      </c>
      <c r="B914" s="2" t="s">
        <v>1063</v>
      </c>
      <c r="C914" s="2" t="s">
        <v>1064</v>
      </c>
      <c r="D914" s="2" t="s">
        <v>6</v>
      </c>
      <c r="E914" s="2" t="str">
        <f>IFERROR(__xludf.DUMMYFUNCTION("GOOGLETRANSLATE(B914, ""auto"",""en"")"),"find out how much you're popular today, the full information in Annex https vk com app7068769")</f>
        <v>find out how much you're popular today, the full information in Annex https vk com app7068769</v>
      </c>
    </row>
    <row r="915" ht="15.75" customHeight="1">
      <c r="A915" s="1">
        <v>989.0</v>
      </c>
      <c r="B915" s="2" t="s">
        <v>1065</v>
      </c>
      <c r="C915" s="2" t="s">
        <v>1064</v>
      </c>
      <c r="D915" s="2" t="s">
        <v>6</v>
      </c>
      <c r="E915" s="2" t="str">
        <f>IFERROR(__xludf.DUMMYFUNCTION("GOOGLETRANSLATE(B915, ""auto"",""en"")"),"I want the person who wrote one of Allah izdemeymin")</f>
        <v>I want the person who wrote one of Allah izdemeymin</v>
      </c>
    </row>
    <row r="916" ht="15.75" customHeight="1">
      <c r="A916" s="1">
        <v>990.0</v>
      </c>
      <c r="B916" s="2" t="s">
        <v>1066</v>
      </c>
      <c r="C916" s="2" t="s">
        <v>1067</v>
      </c>
      <c r="D916" s="2" t="s">
        <v>6</v>
      </c>
      <c r="E916" s="2" t="str">
        <f>IFERROR(__xludf.DUMMYFUNCTION("GOOGLETRANSLATE(B916, ""auto"",""en"")")," in the absence of the sun shine on their own")</f>
        <v> in the absence of the sun shine on their own</v>
      </c>
    </row>
    <row r="917" ht="15.75" customHeight="1">
      <c r="A917" s="1">
        <v>991.0</v>
      </c>
      <c r="B917" s="2" t="s">
        <v>1068</v>
      </c>
      <c r="C917" s="2" t="s">
        <v>1069</v>
      </c>
      <c r="D917" s="2" t="s">
        <v>6</v>
      </c>
      <c r="E917" s="2" t="str">
        <f>IFERROR(__xludf.DUMMYFUNCTION("GOOGLETRANSLATE(B917, ""auto"",""en"")"),"stop back to them cease to believe in their justification in the promise a lie people do not change, they do not change overnight because of the argument due apologies to people do not change here because they do not learn to appreciate you the way so if "&amp;"you continue to take them back and continue to do a return easier for them easy for them to not change or grow or understand that they have done this, I've said it before, some people are good at words, some people make you believe what they say rather th"&amp;"an what they do not take it frivolity continuously but the real thing that anyone can do is to keep his word to support apologize actions and stick to their promises to the efforts of all the rest should be taken with a grain of salt the rest is not worth"&amp;" your time, you deserve someone does not go shit with you the one who is truthful in his words and someone who wants to build anew with you not to let your kingdom to fall")</f>
        <v>stop back to them cease to believe in their justification in the promise a lie people do not change, they do not change overnight because of the argument due apologies to people do not change here because they do not learn to appreciate you the way so if you continue to take them back and continue to do a return easier for them easy for them to not change or grow or understand that they have done this, I've said it before, some people are good at words, some people make you believe what they say rather than what they do not take it frivolity continuously but the real thing that anyone can do is to keep his word to support apologize actions and stick to their promises to the efforts of all the rest should be taken with a grain of salt the rest is not worth your time, you deserve someone does not go shit with you the one who is truthful in his words and someone who wants to build anew with you not to let your kingdom to fall</v>
      </c>
    </row>
    <row r="918" ht="15.75" customHeight="1">
      <c r="A918" s="1">
        <v>992.0</v>
      </c>
      <c r="B918" s="2" t="s">
        <v>1070</v>
      </c>
      <c r="C918" s="2" t="s">
        <v>1069</v>
      </c>
      <c r="D918" s="2" t="s">
        <v>6</v>
      </c>
      <c r="E918" s="2" t="str">
        <f>IFERROR(__xludf.DUMMYFUNCTION("GOOGLETRANSLATE(B918, ""auto"",""en"")")," giving tenderness to each other")</f>
        <v> giving tenderness to each other</v>
      </c>
    </row>
    <row r="919" ht="15.75" customHeight="1">
      <c r="A919" s="1">
        <v>993.0</v>
      </c>
      <c r="B919" s="2" t="s">
        <v>1071</v>
      </c>
      <c r="C919" s="2" t="s">
        <v>1069</v>
      </c>
      <c r="D919" s="2" t="s">
        <v>6</v>
      </c>
      <c r="E919" s="2" t="str">
        <f>IFERROR(__xludf.DUMMYFUNCTION("GOOGLETRANSLATE(B919, ""auto"",""en"")"),"discussing behind talk quieter you did not know but the walls can also hear")</f>
        <v>discussing behind talk quieter you did not know but the walls can also hear</v>
      </c>
    </row>
    <row r="920" ht="15.75" customHeight="1">
      <c r="A920" s="1">
        <v>994.0</v>
      </c>
      <c r="B920" s="2" t="s">
        <v>1072</v>
      </c>
      <c r="C920" s="2" t="s">
        <v>1069</v>
      </c>
      <c r="D920" s="2" t="s">
        <v>6</v>
      </c>
      <c r="E920" s="2" t="str">
        <f>IFERROR(__xludf.DUMMYFUNCTION("GOOGLETRANSLATE(B920, ""auto"",""en"")"),"you want breakfast in bed sleep in the kitchen")</f>
        <v>you want breakfast in bed sleep in the kitchen</v>
      </c>
    </row>
    <row r="921" ht="15.75" customHeight="1">
      <c r="A921" s="1">
        <v>995.0</v>
      </c>
      <c r="B921" s="2" t="s">
        <v>1073</v>
      </c>
      <c r="C921" s="2" t="s">
        <v>1069</v>
      </c>
      <c r="D921" s="2" t="s">
        <v>6</v>
      </c>
      <c r="E921" s="2" t="str">
        <f>IFERROR(__xludf.DUMMYFUNCTION("GOOGLETRANSLATE(B921, ""auto"",""en"")"),"brain defects Tonalka not zamazhesh")</f>
        <v>brain defects Tonalka not zamazhesh</v>
      </c>
    </row>
    <row r="922" ht="15.75" customHeight="1">
      <c r="A922" s="1">
        <v>996.0</v>
      </c>
      <c r="B922" s="2" t="s">
        <v>1074</v>
      </c>
      <c r="C922" s="2" t="s">
        <v>1069</v>
      </c>
      <c r="D922" s="2" t="s">
        <v>6</v>
      </c>
      <c r="E922" s="2" t="str">
        <f>IFERROR(__xludf.DUMMYFUNCTION("GOOGLETRANSLATE(B922, ""auto"",""en"")"),"I think before I met him I was even look completely different on another dressed just smiling when you meet your man you are in his hands burgeoning love is not opening his fists clenched and his hands Marina Alexandrova")</f>
        <v>I think before I met him I was even look completely different on another dressed just smiling when you meet your man you are in his hands burgeoning love is not opening his fists clenched and his hands Marina Alexandrova</v>
      </c>
    </row>
    <row r="923" ht="15.75" customHeight="1">
      <c r="A923" s="1">
        <v>997.0</v>
      </c>
      <c r="B923" s="2" t="s">
        <v>1075</v>
      </c>
      <c r="C923" s="2" t="s">
        <v>1069</v>
      </c>
      <c r="D923" s="2" t="s">
        <v>6</v>
      </c>
      <c r="E923" s="2" t="str">
        <f>IFERROR(__xludf.DUMMYFUNCTION("GOOGLETRANSLATE(B923, ""auto"",""en"")"),"do not communicate with me bored I'm not here for you to be entertained and not come to me only when you are that it is necessary, I do not like me when I use I need someone who wants to talk to me because he really wants this type of people worth spendin"&amp;"g time on them")</f>
        <v>do not communicate with me bored I'm not here for you to be entertained and not come to me only when you are that it is necessary, I do not like me when I use I need someone who wants to talk to me because he really wants this type of people worth spending time on them</v>
      </c>
    </row>
    <row r="924" ht="15.75" customHeight="1">
      <c r="A924" s="1">
        <v>998.0</v>
      </c>
      <c r="B924" s="2" t="s">
        <v>1076</v>
      </c>
      <c r="C924" s="2" t="s">
        <v>1077</v>
      </c>
      <c r="D924" s="2" t="s">
        <v>6</v>
      </c>
      <c r="E924" s="2" t="str">
        <f>IFERROR(__xludf.DUMMYFUNCTION("GOOGLETRANSLATE(B924, ""auto"",""en"")"),"Look Bridge to Terabithia said they will be fun they said")</f>
        <v>Look Bridge to Terabithia said they will be fun they said</v>
      </c>
    </row>
    <row r="925" ht="15.75" customHeight="1">
      <c r="A925" s="1">
        <v>999.0</v>
      </c>
      <c r="B925" s="2" t="s">
        <v>1078</v>
      </c>
      <c r="C925" s="2" t="s">
        <v>1077</v>
      </c>
      <c r="D925" s="2" t="s">
        <v>6</v>
      </c>
      <c r="E925" s="2" t="str">
        <f>IFERROR(__xludf.DUMMYFUNCTION("GOOGLETRANSLATE(B925, ""auto"",""en"")"),"If you are a mother says that one Define a surprise alaulagan instant oats give mom Allan")</f>
        <v>If you are a mother says that one Define a surprise alaulagan instant oats give mom Allan</v>
      </c>
    </row>
    <row r="926" ht="15.75" customHeight="1">
      <c r="A926" s="1">
        <v>1000.0</v>
      </c>
      <c r="B926" s="2" t="s">
        <v>1079</v>
      </c>
      <c r="C926" s="2" t="s">
        <v>1080</v>
      </c>
      <c r="D926" s="2" t="s">
        <v>6</v>
      </c>
      <c r="E926" s="2" t="str">
        <f>IFERROR(__xludf.DUMMYFUNCTION("GOOGLETRANSLATE(B926, ""auto"",""en"")"),"beybizura fag")</f>
        <v>beybizura fag</v>
      </c>
    </row>
    <row r="927" ht="15.75" customHeight="1">
      <c r="A927" s="1">
        <v>1001.0</v>
      </c>
      <c r="B927" s="2" t="s">
        <v>1081</v>
      </c>
      <c r="C927" s="2" t="s">
        <v>1080</v>
      </c>
      <c r="D927" s="2" t="s">
        <v>6</v>
      </c>
      <c r="E927" s="2" t="str">
        <f>IFERROR(__xludf.DUMMYFUNCTION("GOOGLETRANSLATE(B927, ""auto"",""en"")"),"do you think the end of the inevitable")</f>
        <v>do you think the end of the inevitable</v>
      </c>
    </row>
    <row r="928" ht="15.75" customHeight="1">
      <c r="A928" s="1">
        <v>1002.0</v>
      </c>
      <c r="B928" s="2" t="s">
        <v>1082</v>
      </c>
      <c r="C928" s="2" t="s">
        <v>1080</v>
      </c>
      <c r="D928" s="2" t="s">
        <v>6</v>
      </c>
      <c r="E928" s="2" t="str">
        <f>IFERROR(__xludf.DUMMYFUNCTION("GOOGLETRANSLATE(B928, ""auto"",""en"")"),"I need to remember not burning bridges")</f>
        <v>I need to remember not burning bridges</v>
      </c>
    </row>
    <row r="929" ht="15.75" customHeight="1">
      <c r="A929" s="1">
        <v>1003.0</v>
      </c>
      <c r="B929" s="2" t="s">
        <v>1083</v>
      </c>
      <c r="C929" s="2" t="s">
        <v>1080</v>
      </c>
      <c r="D929" s="2" t="s">
        <v>6</v>
      </c>
      <c r="E929" s="2" t="str">
        <f>IFERROR(__xludf.DUMMYFUNCTION("GOOGLETRANSLATE(B929, ""auto"",""en"")"),"Nazarbayev leave that")</f>
        <v>Nazarbayev leave that</v>
      </c>
    </row>
    <row r="930" ht="15.75" customHeight="1">
      <c r="A930" s="1">
        <v>1004.0</v>
      </c>
      <c r="B930" s="2" t="s">
        <v>1084</v>
      </c>
      <c r="C930" s="2" t="s">
        <v>1080</v>
      </c>
      <c r="D930" s="2" t="s">
        <v>6</v>
      </c>
      <c r="E930" s="2" t="str">
        <f>IFERROR(__xludf.DUMMYFUNCTION("GOOGLETRANSLATE(B930, ""auto"",""en"")"),"help her gather all my things and bury me in all my favorite colors ")</f>
        <v>help her gather all my things and bury me in all my favorite colors </v>
      </c>
    </row>
    <row r="931" ht="15.75" customHeight="1">
      <c r="A931" s="1">
        <v>1005.0</v>
      </c>
      <c r="B931" s="2" t="s">
        <v>1085</v>
      </c>
      <c r="C931" s="2" t="s">
        <v>1086</v>
      </c>
      <c r="D931" s="2" t="s">
        <v>6</v>
      </c>
      <c r="E931" s="2" t="str">
        <f>IFERROR(__xludf.DUMMYFUNCTION("GOOGLETRANSLATE(B931, ""auto"",""en"")"),"hello we chemists")</f>
        <v>hello we chemists</v>
      </c>
    </row>
    <row r="932" ht="15.75" customHeight="1">
      <c r="A932" s="1">
        <v>1006.0</v>
      </c>
      <c r="B932" s="2" t="s">
        <v>1087</v>
      </c>
      <c r="C932" s="2" t="s">
        <v>1086</v>
      </c>
      <c r="D932" s="2" t="s">
        <v>6</v>
      </c>
      <c r="E932" s="2" t="str">
        <f>IFERROR(__xludf.DUMMYFUNCTION("GOOGLETRANSLATE(B932, ""auto"",""en"")"),"инста goldstann")</f>
        <v>инста goldstann</v>
      </c>
    </row>
    <row r="933" ht="15.75" customHeight="1">
      <c r="A933" s="1">
        <v>1007.0</v>
      </c>
      <c r="B933" s="2" t="s">
        <v>1088</v>
      </c>
      <c r="C933" s="2" t="s">
        <v>1089</v>
      </c>
      <c r="D933" s="2" t="s">
        <v>6</v>
      </c>
      <c r="E933" s="2" t="str">
        <f>IFERROR(__xludf.DUMMYFUNCTION("GOOGLETRANSLATE(B933, ""auto"",""en"")"),"all good luck in their studies")</f>
        <v>all good luck in their studies</v>
      </c>
    </row>
    <row r="934" ht="15.75" customHeight="1">
      <c r="A934" s="1">
        <v>1008.0</v>
      </c>
      <c r="B934" s="2" t="s">
        <v>1090</v>
      </c>
      <c r="C934" s="2" t="s">
        <v>1089</v>
      </c>
      <c r="D934" s="2" t="s">
        <v>6</v>
      </c>
      <c r="E934" s="2" t="str">
        <f>IFERROR(__xludf.DUMMYFUNCTION("GOOGLETRANSLATE(B934, ""auto"",""en"")"),"Many thanks to all those who were present at yesterday's streamers 3 was a very interesting and fun And now as promised, I'm having a contest on the game don t starve together, and that would get this game as well as the opportunity to play with me and Ni"&amp;"kita have to perform simple Subscribe to the group show completely")</f>
        <v>Many thanks to all those who were present at yesterday's streamers 3 was a very interesting and fun And now as promised, I'm having a contest on the game don t starve together, and that would get this game as well as the opportunity to play with me and Nikita have to perform simple Subscribe to the group show completely</v>
      </c>
    </row>
    <row r="935" ht="15.75" customHeight="1">
      <c r="A935" s="1">
        <v>1009.0</v>
      </c>
      <c r="B935" s="2" t="s">
        <v>1091</v>
      </c>
      <c r="C935" s="2" t="s">
        <v>1089</v>
      </c>
      <c r="D935" s="2" t="s">
        <v>6</v>
      </c>
      <c r="E935" s="2" t="str">
        <f>IFERROR(__xludf.DUMMYFUNCTION("GOOGLETRANSLATE(B935, ""auto"",""en"")"),"Perhaps this is the first time I spread myself on your page so that you can admire me and Dima think will go to the avatar 3 syenduk almakon 2019")</f>
        <v>Perhaps this is the first time I spread myself on your page so that you can admire me and Dima think will go to the avatar 3 syenduk almakon 2019</v>
      </c>
    </row>
    <row r="936" ht="15.75" customHeight="1">
      <c r="A936" s="1">
        <v>1010.0</v>
      </c>
      <c r="B936" s="2" t="s">
        <v>1092</v>
      </c>
      <c r="C936" s="2" t="s">
        <v>1089</v>
      </c>
      <c r="D936" s="2" t="s">
        <v>6</v>
      </c>
      <c r="E936" s="2" t="str">
        <f>IFERROR(__xludf.DUMMYFUNCTION("GOOGLETRANSLATE(B936, ""auto"",""en"")"),"That weekend flew")</f>
        <v>That weekend flew</v>
      </c>
    </row>
    <row r="937" ht="15.75" customHeight="1">
      <c r="A937" s="1">
        <v>1011.0</v>
      </c>
      <c r="B937" s="2" t="s">
        <v>1093</v>
      </c>
      <c r="C937" s="2" t="s">
        <v>1089</v>
      </c>
      <c r="D937" s="2" t="s">
        <v>6</v>
      </c>
      <c r="E937" s="2" t="str">
        <f>IFERROR(__xludf.DUMMYFUNCTION("GOOGLETRANSLATE(B937, ""auto"",""en"")"),"adult life sucks")</f>
        <v>adult life sucks</v>
      </c>
    </row>
    <row r="938" ht="15.75" customHeight="1">
      <c r="A938" s="1">
        <v>1012.0</v>
      </c>
      <c r="B938" s="2" t="s">
        <v>1094</v>
      </c>
      <c r="C938" s="2" t="s">
        <v>1089</v>
      </c>
      <c r="D938" s="2" t="s">
        <v>6</v>
      </c>
      <c r="E938" s="2" t="str">
        <f>IFERROR(__xludf.DUMMYFUNCTION("GOOGLETRANSLATE(B938, ""auto"",""en"")"),"prazdnichkom with you")</f>
        <v>prazdnichkom with you</v>
      </c>
    </row>
    <row r="939" ht="15.75" customHeight="1">
      <c r="A939" s="1">
        <v>1013.0</v>
      </c>
      <c r="B939" s="2" t="s">
        <v>1095</v>
      </c>
      <c r="C939" s="2" t="s">
        <v>1096</v>
      </c>
      <c r="D939" s="2" t="s">
        <v>6</v>
      </c>
      <c r="E939" s="2" t="str">
        <f>IFERROR(__xludf.DUMMYFUNCTION("GOOGLETRANSLATE(B939, ""auto"",""en"")"),"of of of")</f>
        <v>of of of</v>
      </c>
    </row>
    <row r="940" ht="15.75" customHeight="1">
      <c r="A940" s="1">
        <v>1014.0</v>
      </c>
      <c r="B940" s="2" t="s">
        <v>1097</v>
      </c>
      <c r="C940" s="2" t="s">
        <v>1096</v>
      </c>
      <c r="D940" s="2" t="s">
        <v>6</v>
      </c>
      <c r="E940" s="2" t="str">
        <f>IFERROR(__xludf.DUMMYFUNCTION("GOOGLETRANSLATE(B940, ""auto"",""en"")"),"I can not live and work as long as the Internet is the page with my name on it happily stay limp vegetables")</f>
        <v>I can not live and work as long as the Internet is the page with my name on it happily stay limp vegetables</v>
      </c>
    </row>
    <row r="941" ht="15.75" customHeight="1">
      <c r="A941" s="1">
        <v>1015.0</v>
      </c>
      <c r="B941" s="2" t="s">
        <v>1098</v>
      </c>
      <c r="C941" s="2" t="s">
        <v>1099</v>
      </c>
      <c r="D941" s="2" t="s">
        <v>6</v>
      </c>
      <c r="E941" s="2" t="str">
        <f>IFERROR(__xludf.DUMMYFUNCTION("GOOGLETRANSLATE(B941, ""auto"",""en"")"),"my future work in the wake of the morning prayer breakfast preparation work for the cleanliness of the room warm clothes against the education of the present generation of parents want to visit friends and relatives to give loyal to welcome his brow irrit"&amp;"ate or even raised his voice at home, it is not against Shariah keep strict compliance with the said refer to the opportunity to all of God these days to collect the reward on the allah")</f>
        <v>my future work in the wake of the morning prayer breakfast preparation work for the cleanliness of the room warm clothes against the education of the present generation of parents want to visit friends and relatives to give loyal to welcome his brow irritate or even raised his voice at home, it is not against Shariah keep strict compliance with the said refer to the opportunity to all of God these days to collect the reward on the allah</v>
      </c>
    </row>
    <row r="942" ht="15.75" customHeight="1">
      <c r="A942" s="1">
        <v>1016.0</v>
      </c>
      <c r="B942" s="2" t="s">
        <v>1100</v>
      </c>
      <c r="C942" s="2" t="s">
        <v>1099</v>
      </c>
      <c r="D942" s="2" t="s">
        <v>6</v>
      </c>
      <c r="E942" s="2" t="str">
        <f>IFERROR(__xludf.DUMMYFUNCTION("GOOGLETRANSLATE(B942, ""auto"",""en"")"),"anam jılamaytınday äkem uyalmaytınday bawıplapım cıylaytınday allah tan of other eşkimnen qopıqpaytınday etip ömip cüpemin")</f>
        <v>anam jılamaytınday äkem uyalmaytınday bawıplapım cıylaytınday allah tan of other eşkimnen qopıqpaytınday etip ömip cüpemin</v>
      </c>
    </row>
    <row r="943" ht="15.75" customHeight="1">
      <c r="A943" s="1">
        <v>1017.0</v>
      </c>
      <c r="B943" s="2" t="s">
        <v>1101</v>
      </c>
      <c r="C943" s="2" t="s">
        <v>1099</v>
      </c>
      <c r="D943" s="2" t="s">
        <v>6</v>
      </c>
      <c r="E943" s="2" t="str">
        <f>IFERROR(__xludf.DUMMYFUNCTION("GOOGLETRANSLATE(B943, ""auto"",""en"")"),"Do you know why I always feel so happy that do not have nothing to anyone, because life is very short, so love your life")</f>
        <v>Do you know why I always feel so happy that do not have nothing to anyone, because life is very short, so love your life</v>
      </c>
    </row>
    <row r="944" ht="15.75" customHeight="1">
      <c r="A944" s="1">
        <v>1018.0</v>
      </c>
      <c r="B944" s="2" t="s">
        <v>1102</v>
      </c>
      <c r="C944" s="2" t="s">
        <v>1099</v>
      </c>
      <c r="D944" s="2" t="s">
        <v>6</v>
      </c>
      <c r="E944" s="2" t="str">
        <f>IFERROR(__xludf.DUMMYFUNCTION("GOOGLETRANSLATE(B944, ""auto"",""en"")"),"I have several years later, you could take usınısıñdı deymin yyiñe also delivered jawlıqpen delivered deymin to visit your mother is the daughter of your father light deymin from morning to your evening qamıñmen jwrsem days deymin very üyiñdi baby külkisi"&amp;"men toltırsam deymin got up and trust is the only daughter of parents deymin I see your mom deymin years shown to be suitable for very dark hair white hey kempirim wadding deymin")</f>
        <v>I have several years later, you could take usınısıñdı deymin yyiñe also delivered jawlıqpen delivered deymin to visit your mother is the daughter of your father light deymin from morning to your evening qamıñmen jwrsem days deymin very üyiñdi baby külkisimen toltırsam deymin got up and trust is the only daughter of parents deymin I see your mom deymin years shown to be suitable for very dark hair white hey kempirim wadding deymin</v>
      </c>
    </row>
    <row r="945" ht="15.75" customHeight="1">
      <c r="A945" s="1">
        <v>1019.0</v>
      </c>
      <c r="B945" s="2" t="s">
        <v>1103</v>
      </c>
      <c r="C945" s="2" t="s">
        <v>1104</v>
      </c>
      <c r="D945" s="2" t="s">
        <v>6</v>
      </c>
      <c r="E945" s="2" t="str">
        <f>IFERROR(__xludf.DUMMYFUNCTION("GOOGLETRANSLATE(B945, ""auto"",""en"")"),"I have chosen you as their happiness")</f>
        <v>I have chosen you as their happiness</v>
      </c>
    </row>
    <row r="946" ht="15.75" customHeight="1">
      <c r="A946" s="1">
        <v>1020.0</v>
      </c>
      <c r="B946" s="2" t="s">
        <v>1105</v>
      </c>
      <c r="C946" s="2" t="s">
        <v>1104</v>
      </c>
      <c r="D946" s="2" t="s">
        <v>6</v>
      </c>
      <c r="E946" s="2" t="str">
        <f>IFERROR(__xludf.DUMMYFUNCTION("GOOGLETRANSLATE(B946, ""auto"",""en"")"),"within me cries love")</f>
        <v>within me cries love</v>
      </c>
    </row>
    <row r="947" ht="15.75" customHeight="1">
      <c r="A947" s="1">
        <v>1021.0</v>
      </c>
      <c r="B947" s="2" t="s">
        <v>1106</v>
      </c>
      <c r="C947" s="2" t="s">
        <v>1107</v>
      </c>
      <c r="D947" s="2" t="s">
        <v>6</v>
      </c>
      <c r="E947" s="2" t="str">
        <f>IFERROR(__xludf.DUMMYFUNCTION("GOOGLETRANSLATE(B947, ""auto"",""en"")"),"Share the last song in the audio recordings")</f>
        <v>Share the last song in the audio recordings</v>
      </c>
    </row>
    <row r="948" ht="15.75" customHeight="1">
      <c r="A948" s="1">
        <v>1022.0</v>
      </c>
      <c r="B948" s="2" t="s">
        <v>1108</v>
      </c>
      <c r="C948" s="2" t="s">
        <v>1109</v>
      </c>
      <c r="D948" s="2" t="s">
        <v>6</v>
      </c>
      <c r="E948" s="2" t="str">
        <f>IFERROR(__xludf.DUMMYFUNCTION("GOOGLETRANSLATE(B948, ""auto"",""en"")")," ninety one mv cr asselsadvakassova soundtrack ninety one exclusive footage from the movie and enjoy watching on TV and on the NTC official page in YouTube ninety one")</f>
        <v> ninety one mv cr asselsadvakassova soundtrack ninety one exclusive footage from the movie and enjoy watching on TV and on the NTC official page in YouTube ninety one</v>
      </c>
    </row>
    <row r="949" ht="15.75" customHeight="1">
      <c r="A949" s="1">
        <v>1023.0</v>
      </c>
      <c r="B949" s="2" t="s">
        <v>1110</v>
      </c>
      <c r="C949" s="2" t="s">
        <v>1109</v>
      </c>
      <c r="D949" s="2" t="s">
        <v>6</v>
      </c>
      <c r="E949" s="2" t="str">
        <f>IFERROR(__xludf.DUMMYFUNCTION("GOOGLETRANSLATE(B949, ""auto"",""en"")"),"eaglez s you do it long küttiñizder ice in the water tomorrow at the premiere of the new video only time intervals from NTK channel Sunday 09 00 09 10 15 10 15 20 16 15 16 30 17 00 17 10 18 09 18 10 18 20 18 40 02 00 02 10 Monday and Tuesday 09 00 09 10 1"&amp;"5 10 15 40 16 20 16 30 16 50 17 00 18 10 18 20 22 20 22 30 23 20 23 30 set Europe")</f>
        <v>eaglez s you do it long küttiñizder ice in the water tomorrow at the premiere of the new video only time intervals from NTK channel Sunday 09 00 09 10 15 10 15 20 16 15 16 30 17 00 17 10 18 09 18 10 18 20 18 40 02 00 02 10 Monday and Tuesday 09 00 09 10 15 10 15 40 16 20 16 30 16 50 17 00 18 10 18 20 22 20 22 30 23 20 23 30 set Europe</v>
      </c>
    </row>
    <row r="950" ht="15.75" customHeight="1">
      <c r="A950" s="1">
        <v>1024.0</v>
      </c>
      <c r="B950" s="2" t="s">
        <v>1111</v>
      </c>
      <c r="C950" s="2" t="s">
        <v>1109</v>
      </c>
      <c r="D950" s="2" t="s">
        <v>6</v>
      </c>
      <c r="E950" s="2" t="str">
        <f>IFERROR(__xludf.DUMMYFUNCTION("GOOGLETRANSLATE(B950, ""auto"",""en"")")," ninety one movie cr askar567cl of instagrama film director Askar uzabaeva ninety one before the premiere 14 days left")</f>
        <v> ninety one movie cr askar567cl of instagrama film director Askar uzabaeva ninety one before the premiere 14 days left</v>
      </c>
    </row>
    <row r="951" ht="15.75" customHeight="1">
      <c r="A951" s="1">
        <v>1025.0</v>
      </c>
      <c r="B951" s="2" t="s">
        <v>1112</v>
      </c>
      <c r="C951" s="2" t="s">
        <v>1109</v>
      </c>
      <c r="D951" s="2" t="s">
        <v>6</v>
      </c>
      <c r="E951" s="2" t="str">
        <f>IFERROR(__xludf.DUMMYFUNCTION("GOOGLETRANSLATE(B951, ""auto"",""en"")")," ninety one chart gakku top 10 last week and the new voting Chart New and Poslednyaya week golosovanïya chart gakku in the top 10 for golosovanïya perexodïm along ssılke https gakku kz ru chart")</f>
        <v> ninety one chart gakku top 10 last week and the new voting Chart New and Poslednyaya week golosovanïya chart gakku in the top 10 for golosovanïya perexodïm along ssılke https gakku kz ru chart</v>
      </c>
    </row>
    <row r="952" ht="15.75" customHeight="1">
      <c r="A952" s="1">
        <v>1026.0</v>
      </c>
      <c r="B952" s="2" t="s">
        <v>1113</v>
      </c>
      <c r="C952" s="2" t="s">
        <v>1109</v>
      </c>
      <c r="D952" s="2" t="s">
        <v>6</v>
      </c>
      <c r="E952" s="2" t="str">
        <f>IFERROR(__xludf.DUMMYFUNCTION("GOOGLETRANSLATE(B952, ""auto"",""en"")")," xcialem translation World 08 08 17 translation zapïsana or incomplete set")</f>
        <v> xcialem translation World 08 08 17 translation zapïsana or incomplete set</v>
      </c>
    </row>
    <row r="953" ht="15.75" customHeight="1">
      <c r="A953" s="1">
        <v>1027.0</v>
      </c>
      <c r="B953" s="2" t="s">
        <v>1114</v>
      </c>
      <c r="C953" s="2" t="s">
        <v>1109</v>
      </c>
      <c r="D953" s="2" t="s">
        <v>6</v>
      </c>
      <c r="E953" s="2" t="str">
        <f>IFERROR(__xludf.DUMMYFUNCTION("GOOGLETRANSLATE(B953, ""auto"",""en"")")," ninetyone eaglez 91")</f>
        <v> ninetyone eaglez 91</v>
      </c>
    </row>
    <row r="954" ht="15.75" customHeight="1">
      <c r="A954" s="1">
        <v>1028.0</v>
      </c>
      <c r="B954" s="2" t="s">
        <v>1115</v>
      </c>
      <c r="C954" s="2" t="s">
        <v>1109</v>
      </c>
      <c r="D954" s="2" t="s">
        <v>6</v>
      </c>
      <c r="E954" s="2" t="str">
        <f>IFERROR(__xludf.DUMMYFUNCTION("GOOGLETRANSLATE(B954, ""auto"",""en"")")," ninety one video cr ntk channel is already close")</f>
        <v> ninety one video cr ntk channel is already close</v>
      </c>
    </row>
    <row r="955" ht="15.75" customHeight="1">
      <c r="A955" s="1">
        <v>1029.0</v>
      </c>
      <c r="B955" s="2" t="s">
        <v>1116</v>
      </c>
      <c r="C955" s="2" t="s">
        <v>1109</v>
      </c>
      <c r="D955" s="2" t="s">
        <v>6</v>
      </c>
      <c r="E955" s="2" t="str">
        <f>IFERROR(__xludf.DUMMYFUNCTION("GOOGLETRANSLATE(B955, ""auto"",""en"")")," ninetyone eaglez acetagrammy")</f>
        <v> ninetyone eaglez acetagrammy</v>
      </c>
    </row>
    <row r="956" ht="15.75" customHeight="1">
      <c r="A956" s="1">
        <v>1030.0</v>
      </c>
      <c r="B956" s="2" t="s">
        <v>1117</v>
      </c>
      <c r="C956" s="2" t="s">
        <v>1109</v>
      </c>
      <c r="D956" s="2" t="s">
        <v>6</v>
      </c>
      <c r="E956" s="2" t="str">
        <f>IFERROR(__xludf.DUMMYFUNCTION("GOOGLETRANSLATE(B956, ""auto"",""en"")")," acetagrammy update the official account ace in instagram")</f>
        <v> acetagrammy update the official account ace in instagram</v>
      </c>
    </row>
    <row r="957" ht="15.75" customHeight="1">
      <c r="A957" s="1">
        <v>1031.0</v>
      </c>
      <c r="B957" s="2" t="s">
        <v>1118</v>
      </c>
      <c r="C957" s="2" t="s">
        <v>1119</v>
      </c>
      <c r="D957" s="2" t="s">
        <v>6</v>
      </c>
      <c r="E957" s="2" t="str">
        <f>IFERROR(__xludf.DUMMYFUNCTION("GOOGLETRANSLATE(B957, ""auto"",""en"")"),"I'll miss")</f>
        <v>I'll miss</v>
      </c>
    </row>
    <row r="958" ht="15.75" customHeight="1">
      <c r="A958" s="1">
        <v>1032.0</v>
      </c>
      <c r="B958" s="2" t="s">
        <v>1120</v>
      </c>
      <c r="C958" s="2" t="s">
        <v>1119</v>
      </c>
      <c r="D958" s="2" t="s">
        <v>6</v>
      </c>
      <c r="E958" s="2" t="str">
        <f>IFERROR(__xludf.DUMMYFUNCTION("GOOGLETRANSLATE(B958, ""auto"",""en"")"),"Please sort trash")</f>
        <v>Please sort trash</v>
      </c>
    </row>
    <row r="959" ht="15.75" customHeight="1">
      <c r="A959" s="1">
        <v>1033.0</v>
      </c>
      <c r="B959" s="2" t="s">
        <v>1121</v>
      </c>
      <c r="C959" s="2" t="s">
        <v>1119</v>
      </c>
      <c r="D959" s="2" t="s">
        <v>6</v>
      </c>
      <c r="E959" s="2" t="str">
        <f>IFERROR(__xludf.DUMMYFUNCTION("GOOGLETRANSLATE(B959, ""auto"",""en"")"),"Daria 1997 2001")</f>
        <v>Daria 1997 2001</v>
      </c>
    </row>
    <row r="960" ht="15.75" customHeight="1">
      <c r="A960" s="1">
        <v>1034.0</v>
      </c>
      <c r="B960" s="2" t="s">
        <v>1122</v>
      </c>
      <c r="C960" s="2" t="s">
        <v>1123</v>
      </c>
      <c r="D960" s="2" t="s">
        <v>6</v>
      </c>
      <c r="E960" s="2" t="str">
        <f>IFERROR(__xludf.DUMMYFUNCTION("GOOGLETRANSLATE(B960, ""auto"",""en"")"),"Well-educated girl I respect the views of others I do not like to impose myself when I think that when a person treat me like I did before I began to hate them away from their first gives hope what had happened then I do not want to pretend I distinctive "&amp;"What lies hate and revenge fate doomed how I was")</f>
        <v>Well-educated girl I respect the views of others I do not like to impose myself when I think that when a person treat me like I did before I began to hate them away from their first gives hope what had happened then I do not want to pretend I distinctive What lies hate and revenge fate doomed how I was</v>
      </c>
    </row>
    <row r="961" ht="15.75" customHeight="1">
      <c r="A961" s="1">
        <v>1035.0</v>
      </c>
      <c r="B961" s="2" t="s">
        <v>1124</v>
      </c>
      <c r="C961" s="2" t="s">
        <v>1125</v>
      </c>
      <c r="D961" s="2" t="s">
        <v>6</v>
      </c>
      <c r="E961" s="2" t="str">
        <f>IFERROR(__xludf.DUMMYFUNCTION("GOOGLETRANSLATE(B961, ""auto"",""en"")"),"rosacea")</f>
        <v>rosacea</v>
      </c>
    </row>
    <row r="962" ht="15.75" customHeight="1">
      <c r="A962" s="1">
        <v>1037.0</v>
      </c>
      <c r="B962" s="2" t="s">
        <v>1126</v>
      </c>
      <c r="C962" s="2" t="s">
        <v>1125</v>
      </c>
      <c r="D962" s="2" t="s">
        <v>6</v>
      </c>
      <c r="E962" s="2" t="str">
        <f>IFERROR(__xludf.DUMMYFUNCTION("GOOGLETRANSLATE(B962, ""auto"",""en"")"),"play hearts girl who loves the lowest baseness")</f>
        <v>play hearts girl who loves the lowest baseness</v>
      </c>
    </row>
    <row r="963" ht="15.75" customHeight="1">
      <c r="A963" s="1">
        <v>1038.0</v>
      </c>
      <c r="B963" s="2" t="s">
        <v>1127</v>
      </c>
      <c r="C963" s="2" t="s">
        <v>1125</v>
      </c>
      <c r="D963" s="2" t="s">
        <v>6</v>
      </c>
      <c r="E963" s="2" t="str">
        <f>IFERROR(__xludf.DUMMYFUNCTION("GOOGLETRANSLATE(B963, ""auto"",""en"")"),"it")</f>
        <v>it</v>
      </c>
    </row>
    <row r="964" ht="15.75" customHeight="1">
      <c r="A964" s="1">
        <v>1039.0</v>
      </c>
      <c r="B964" s="2" t="s">
        <v>1128</v>
      </c>
      <c r="C964" s="2" t="s">
        <v>1125</v>
      </c>
      <c r="D964" s="2" t="s">
        <v>6</v>
      </c>
      <c r="E964" s="2" t="str">
        <f>IFERROR(__xludf.DUMMYFUNCTION("GOOGLETRANSLATE(B964, ""auto"",""en"")"),"look set huskies")</f>
        <v>look set huskies</v>
      </c>
    </row>
    <row r="965" ht="15.75" customHeight="1">
      <c r="A965" s="1">
        <v>1040.0</v>
      </c>
      <c r="B965" s="2" t="s">
        <v>1129</v>
      </c>
      <c r="C965" s="2" t="s">
        <v>1125</v>
      </c>
      <c r="D965" s="2" t="s">
        <v>6</v>
      </c>
      <c r="E965" s="2" t="str">
        <f>IFERROR(__xludf.DUMMYFUNCTION("GOOGLETRANSLATE(B965, ""auto"",""en"")"),"nahren me your mother's care have lyubovkogda")</f>
        <v>nahren me your mother's care have lyubovkogda</v>
      </c>
    </row>
    <row r="966" ht="15.75" customHeight="1">
      <c r="A966" s="1">
        <v>1041.0</v>
      </c>
      <c r="B966" s="2" t="s">
        <v>1130</v>
      </c>
      <c r="C966" s="2" t="s">
        <v>1131</v>
      </c>
      <c r="D966" s="2" t="s">
        <v>6</v>
      </c>
      <c r="E966" s="2" t="str">
        <f>IFERROR(__xludf.DUMMYFUNCTION("GOOGLETRANSLATE(B966, ""auto"",""en"")"),"I have not had new photo Like I support and comments will be motivated to continue the first 500 prolaykayu")</f>
        <v>I have not had new photo Like I support and comments will be motivated to continue the first 500 prolaykayu</v>
      </c>
    </row>
    <row r="967" ht="15.75" customHeight="1">
      <c r="A967" s="1">
        <v>1042.0</v>
      </c>
      <c r="B967" s="2" t="s">
        <v>1132</v>
      </c>
      <c r="C967" s="2" t="s">
        <v>1131</v>
      </c>
      <c r="D967" s="2" t="s">
        <v>6</v>
      </c>
      <c r="E967" s="2" t="str">
        <f>IFERROR(__xludf.DUMMYFUNCTION("GOOGLETRANSLATE(B967, ""auto"",""en"")")," devachki now get up, go hug your mom and tell me how much you love her")</f>
        <v> devachki now get up, go hug your mom and tell me how much you love her</v>
      </c>
    </row>
    <row r="968" ht="15.75" customHeight="1">
      <c r="A968" s="1">
        <v>1043.0</v>
      </c>
      <c r="B968" s="2" t="s">
        <v>1133</v>
      </c>
      <c r="C968" s="2" t="s">
        <v>1131</v>
      </c>
      <c r="D968" s="2" t="s">
        <v>6</v>
      </c>
      <c r="E968" s="2" t="str">
        <f>IFERROR(__xludf.DUMMYFUNCTION("GOOGLETRANSLATE(B968, ""auto"",""en"")")," if need be, I'll be a long wait for a man who will be my brother in faith of others like her husband in life")</f>
        <v> if need be, I'll be a long wait for a man who will be my brother in faith of others like her husband in life</v>
      </c>
    </row>
    <row r="969" ht="15.75" customHeight="1">
      <c r="A969" s="1">
        <v>1044.0</v>
      </c>
      <c r="B969" s="2" t="s">
        <v>1134</v>
      </c>
      <c r="C969" s="2" t="s">
        <v>1131</v>
      </c>
      <c r="D969" s="2" t="s">
        <v>6</v>
      </c>
      <c r="E969" s="2" t="str">
        <f>IFERROR(__xludf.DUMMYFUNCTION("GOOGLETRANSLATE(B969, ""auto"",""en"")"),"I said to myself that this is a beautiful told your boyfriend")</f>
        <v>I said to myself that this is a beautiful told your boyfriend</v>
      </c>
    </row>
    <row r="970" ht="15.75" customHeight="1">
      <c r="A970" s="1">
        <v>1045.0</v>
      </c>
      <c r="B970" s="2" t="s">
        <v>1135</v>
      </c>
      <c r="C970" s="2" t="s">
        <v>1131</v>
      </c>
      <c r="D970" s="2" t="s">
        <v>6</v>
      </c>
      <c r="E970" s="2" t="str">
        <f>IFERROR(__xludf.DUMMYFUNCTION("GOOGLETRANSLATE(B970, ""auto"",""en"")"),"pepedayu plamenny ppivet vcem kogo beshy")</f>
        <v>pepedayu plamenny ppivet vcem kogo beshy</v>
      </c>
    </row>
    <row r="971" ht="15.75" customHeight="1">
      <c r="A971" s="1">
        <v>1046.0</v>
      </c>
      <c r="B971" s="2" t="s">
        <v>1136</v>
      </c>
      <c r="C971" s="2" t="s">
        <v>1131</v>
      </c>
      <c r="D971" s="2" t="s">
        <v>6</v>
      </c>
      <c r="E971" s="2" t="str">
        <f>IFERROR(__xludf.DUMMYFUNCTION("GOOGLETRANSLATE(B971, ""auto"",""en"")"),"jwrïnderş not get upset blood off me log Ithaca")</f>
        <v>jwrïnderş not get upset blood off me log Ithaca</v>
      </c>
    </row>
    <row r="972" ht="15.75" customHeight="1">
      <c r="A972" s="1">
        <v>1047.0</v>
      </c>
      <c r="B972" s="2" t="s">
        <v>1137</v>
      </c>
      <c r="C972" s="2" t="s">
        <v>1131</v>
      </c>
      <c r="D972" s="2" t="s">
        <v>6</v>
      </c>
      <c r="E972" s="2" t="str">
        <f>IFERROR(__xludf.DUMMYFUNCTION("GOOGLETRANSLATE(B972, ""auto"",""en"")")," not arrogant i just don t open anyone s soul ")</f>
        <v> not arrogant i just don t open anyone s soul </v>
      </c>
    </row>
    <row r="973" ht="15.75" customHeight="1">
      <c r="A973" s="1">
        <v>1048.0</v>
      </c>
      <c r="B973" s="2" t="s">
        <v>1138</v>
      </c>
      <c r="C973" s="2" t="s">
        <v>1131</v>
      </c>
      <c r="D973" s="2" t="s">
        <v>6</v>
      </c>
      <c r="E973" s="2" t="str">
        <f>IFERROR(__xludf.DUMMYFUNCTION("GOOGLETRANSLATE(B973, ""auto"",""en"")"),"short of a love one drugα")</f>
        <v>short of a love one drugα</v>
      </c>
    </row>
    <row r="974" ht="15.75" customHeight="1">
      <c r="A974" s="1">
        <v>1049.0</v>
      </c>
      <c r="B974" s="2" t="s">
        <v>1139</v>
      </c>
      <c r="C974" s="2" t="s">
        <v>1131</v>
      </c>
      <c r="D974" s="2" t="s">
        <v>6</v>
      </c>
      <c r="E974" s="2" t="str">
        <f>IFERROR(__xludf.DUMMYFUNCTION("GOOGLETRANSLATE(B974, ""auto"",""en"")"),"I let you obnimy of Powerful")</f>
        <v>I let you obnimy of Powerful</v>
      </c>
    </row>
    <row r="975" ht="15.75" customHeight="1">
      <c r="A975" s="1">
        <v>1050.0</v>
      </c>
      <c r="B975" s="2" t="s">
        <v>1140</v>
      </c>
      <c r="C975" s="2" t="s">
        <v>1141</v>
      </c>
      <c r="D975" s="2" t="s">
        <v>6</v>
      </c>
      <c r="E975" s="2" t="str">
        <f>IFERROR(__xludf.DUMMYFUNCTION("GOOGLETRANSLATE(B975, ""auto"",""en"")"),"remember")</f>
        <v>remember</v>
      </c>
    </row>
    <row r="976" ht="15.75" customHeight="1">
      <c r="A976" s="1">
        <v>1051.0</v>
      </c>
      <c r="B976" s="2" t="s">
        <v>1142</v>
      </c>
      <c r="C976" s="2" t="s">
        <v>1141</v>
      </c>
      <c r="D976" s="2" t="s">
        <v>6</v>
      </c>
      <c r="E976" s="2" t="str">
        <f>IFERROR(__xludf.DUMMYFUNCTION("GOOGLETRANSLATE(B976, ""auto"",""en"")")," ηikomu nikogda nichego ne obyacnyayte date every vco pavno poymot tak kak him vygodno")</f>
        <v> ηikomu nikogda nichego ne obyacnyayte date every vco pavno poymot tak kak him vygodno</v>
      </c>
    </row>
    <row r="977" ht="15.75" customHeight="1">
      <c r="A977" s="1">
        <v>1052.0</v>
      </c>
      <c r="B977" s="2" t="s">
        <v>1143</v>
      </c>
      <c r="C977" s="2" t="s">
        <v>1144</v>
      </c>
      <c r="D977" s="2" t="s">
        <v>6</v>
      </c>
      <c r="E977" s="2" t="str">
        <f>IFERROR(__xludf.DUMMYFUNCTION("GOOGLETRANSLATE(B977, ""auto"",""en"")"),"you no good to say about you the person who has a true friend")</f>
        <v>you no good to say about you the person who has a true friend</v>
      </c>
    </row>
    <row r="978" ht="15.75" customHeight="1">
      <c r="A978" s="1">
        <v>1053.0</v>
      </c>
      <c r="B978" s="2" t="s">
        <v>1145</v>
      </c>
      <c r="C978" s="2" t="s">
        <v>1144</v>
      </c>
      <c r="D978" s="2" t="s">
        <v>6</v>
      </c>
      <c r="E978" s="2" t="str">
        <f>IFERROR(__xludf.DUMMYFUNCTION("GOOGLETRANSLATE(B978, ""auto"",""en"")"),"money machine all garbage value Brotherhood")</f>
        <v>money machine all garbage value Brotherhood</v>
      </c>
    </row>
    <row r="979" ht="15.75" customHeight="1">
      <c r="A979" s="1">
        <v>1054.0</v>
      </c>
      <c r="B979" s="2" t="s">
        <v>1146</v>
      </c>
      <c r="C979" s="2" t="s">
        <v>1144</v>
      </c>
      <c r="D979" s="2" t="s">
        <v>6</v>
      </c>
      <c r="E979" s="2" t="str">
        <f>IFERROR(__xludf.DUMMYFUNCTION("GOOGLETRANSLATE(B979, ""auto"",""en"")"),"I'm certainly not ideal but you're not a Mercedes")</f>
        <v>I'm certainly not ideal but you're not a Mercedes</v>
      </c>
    </row>
    <row r="980" ht="15.75" customHeight="1">
      <c r="A980" s="1">
        <v>1055.0</v>
      </c>
      <c r="B980" s="2" t="s">
        <v>1147</v>
      </c>
      <c r="C980" s="2" t="s">
        <v>1148</v>
      </c>
      <c r="D980" s="2" t="s">
        <v>6</v>
      </c>
      <c r="E980" s="2" t="str">
        <f>IFERROR(__xludf.DUMMYFUNCTION("GOOGLETRANSLATE(B980, ""auto"",""en"")"),"that love for you f3 cool araika")</f>
        <v>that love for you f3 cool araika</v>
      </c>
    </row>
    <row r="981" ht="15.75" customHeight="1">
      <c r="A981" s="1">
        <v>1056.0</v>
      </c>
      <c r="B981" s="2" t="s">
        <v>279</v>
      </c>
      <c r="C981" s="2" t="s">
        <v>1148</v>
      </c>
      <c r="D981" s="2" t="s">
        <v>6</v>
      </c>
      <c r="E981" s="2" t="str">
        <f>IFERROR(__xludf.DUMMYFUNCTION("GOOGLETRANSLATE(B981, ""auto"",""en"")"),"live")</f>
        <v>live</v>
      </c>
    </row>
    <row r="982" ht="15.75" customHeight="1">
      <c r="A982" s="1">
        <v>1057.0</v>
      </c>
      <c r="B982" s="2" t="s">
        <v>1149</v>
      </c>
      <c r="C982" s="2" t="s">
        <v>1150</v>
      </c>
      <c r="D982" s="2" t="s">
        <v>6</v>
      </c>
      <c r="E982" s="2" t="str">
        <f>IFERROR(__xludf.DUMMYFUNCTION("GOOGLETRANSLATE(B982, ""auto"",""en"")"),"forget those who forget you think someone close")</f>
        <v>forget those who forget you think someone close</v>
      </c>
    </row>
    <row r="983" ht="15.75" customHeight="1">
      <c r="A983" s="1">
        <v>1058.0</v>
      </c>
      <c r="B983" s="2" t="s">
        <v>1151</v>
      </c>
      <c r="C983" s="2" t="s">
        <v>1150</v>
      </c>
      <c r="D983" s="2" t="s">
        <v>6</v>
      </c>
      <c r="E983" s="2" t="str">
        <f>IFERROR(__xludf.DUMMYFUNCTION("GOOGLETRANSLATE(B983, ""auto"",""en"")"),"History of Kazakhstan in 2020 to create tables repost keep")</f>
        <v>History of Kazakhstan in 2020 to create tables repost keep</v>
      </c>
    </row>
    <row r="984" ht="15.75" customHeight="1">
      <c r="A984" s="1">
        <v>1059.0</v>
      </c>
      <c r="B984" s="2" t="s">
        <v>1152</v>
      </c>
      <c r="C984" s="2" t="s">
        <v>1150</v>
      </c>
      <c r="D984" s="2" t="s">
        <v>6</v>
      </c>
      <c r="E984" s="2" t="str">
        <f>IFERROR(__xludf.DUMMYFUNCTION("GOOGLETRANSLATE(B984, ""auto"",""en"")")," Mathematical literacy is the most important formulas 200 repost the new formula will be")</f>
        <v> Mathematical literacy is the most important formulas 200 repost the new formula will be</v>
      </c>
    </row>
    <row r="985" ht="15.75" customHeight="1">
      <c r="A985" s="1">
        <v>1060.0</v>
      </c>
      <c r="B985" s="2" t="s">
        <v>1153</v>
      </c>
      <c r="C985" s="2" t="s">
        <v>1150</v>
      </c>
      <c r="D985" s="2" t="s">
        <v>6</v>
      </c>
      <c r="E985" s="2" t="str">
        <f>IFERROR(__xludf.DUMMYFUNCTION("GOOGLETRANSLATE(B985, ""auto"",""en"")"),"Mathematical formulas can create an integral derivative repost")</f>
        <v>Mathematical formulas can create an integral derivative repost</v>
      </c>
    </row>
    <row r="986" ht="15.75" customHeight="1">
      <c r="A986" s="1">
        <v>1061.0</v>
      </c>
      <c r="B986" s="2" t="s">
        <v>1154</v>
      </c>
      <c r="C986" s="2" t="s">
        <v>1150</v>
      </c>
      <c r="D986" s="2" t="s">
        <v>6</v>
      </c>
      <c r="E986" s="2" t="str">
        <f>IFERROR(__xludf.DUMMYFUNCTION("GOOGLETRANSLATE(B986, ""auto"",""en"")")," UNT mat literacy Like compassion and repost 2020, got 140 points")</f>
        <v> UNT mat literacy Like compassion and repost 2020, got 140 points</v>
      </c>
    </row>
    <row r="987" ht="15.75" customHeight="1">
      <c r="A987" s="1">
        <v>1062.0</v>
      </c>
      <c r="B987" s="2" t="s">
        <v>299</v>
      </c>
      <c r="C987" s="2" t="s">
        <v>1150</v>
      </c>
      <c r="D987" s="2" t="s">
        <v>6</v>
      </c>
      <c r="E987" s="2" t="str">
        <f>IFERROR(__xludf.DUMMYFUNCTION("GOOGLETRANSLATE(B987, ""auto"",""en"")"),"If marriage is only for this")</f>
        <v>If marriage is only for this</v>
      </c>
    </row>
    <row r="988" ht="15.75" customHeight="1">
      <c r="A988" s="1">
        <v>1063.0</v>
      </c>
      <c r="B988" s="2" t="s">
        <v>1155</v>
      </c>
      <c r="C988" s="2" t="s">
        <v>1150</v>
      </c>
      <c r="D988" s="2" t="s">
        <v>6</v>
      </c>
      <c r="E988" s="2" t="str">
        <f>IFERROR(__xludf.DUMMYFUNCTION("GOOGLETRANSLATE(B988, ""auto"",""en"")"),"UNT 75 to repost the possibility of meeting and learn")</f>
        <v>UNT 75 to repost the possibility of meeting and learn</v>
      </c>
    </row>
    <row r="989" ht="15.75" customHeight="1">
      <c r="A989" s="1">
        <v>1064.0</v>
      </c>
      <c r="B989" s="2" t="s">
        <v>1156</v>
      </c>
      <c r="C989" s="2" t="s">
        <v>1150</v>
      </c>
      <c r="D989" s="2" t="s">
        <v>6</v>
      </c>
      <c r="E989" s="2" t="str">
        <f>IFERROR(__xludf.DUMMYFUNCTION("GOOGLETRANSLATE(B989, ""auto"",""en"")"),"all to hell")</f>
        <v>all to hell</v>
      </c>
    </row>
    <row r="990" ht="15.75" customHeight="1">
      <c r="A990" s="1">
        <v>1065.0</v>
      </c>
      <c r="B990" s="2" t="s">
        <v>1157</v>
      </c>
      <c r="C990" s="2" t="s">
        <v>1150</v>
      </c>
      <c r="D990" s="2" t="s">
        <v>6</v>
      </c>
      <c r="E990" s="2" t="str">
        <f>IFERROR(__xludf.DUMMYFUNCTION("GOOGLETRANSLATE(B990, ""auto"",""en"")"),"During the reign of the khans of the UNT in 2020 save yourself not to lose the UNT online 2020 http megamozg kz index php page online test")</f>
        <v>During the reign of the khans of the UNT in 2020 save yourself not to lose the UNT online 2020 http megamozg kz index php page online test</v>
      </c>
    </row>
    <row r="991" ht="15.75" customHeight="1">
      <c r="A991" s="1">
        <v>1066.0</v>
      </c>
      <c r="B991" s="2" t="s">
        <v>1157</v>
      </c>
      <c r="C991" s="2" t="s">
        <v>1150</v>
      </c>
      <c r="D991" s="2" t="s">
        <v>6</v>
      </c>
      <c r="E991" s="2" t="str">
        <f>IFERROR(__xludf.DUMMYFUNCTION("GOOGLETRANSLATE(B991, ""auto"",""en"")"),"During the reign of the khans of the UNT in 2020 save yourself not to lose the UNT online 2020 http megamozg kz index php page online test")</f>
        <v>During the reign of the khans of the UNT in 2020 save yourself not to lose the UNT online 2020 http megamozg kz index php page online test</v>
      </c>
    </row>
    <row r="992" ht="15.75" customHeight="1">
      <c r="A992" s="1">
        <v>1067.0</v>
      </c>
      <c r="B992" s="2" t="s">
        <v>1158</v>
      </c>
      <c r="C992" s="2" t="s">
        <v>1159</v>
      </c>
      <c r="D992" s="2" t="s">
        <v>6</v>
      </c>
      <c r="E992" s="2" t="str">
        <f>IFERROR(__xludf.DUMMYFUNCTION("GOOGLETRANSLATE(B992, ""auto"",""en"")"),"it is impossible to leave one to understand it must be hard to hug tightly and do not let go so as not to cry never cry")</f>
        <v>it is impossible to leave one to understand it must be hard to hug tightly and do not let go so as not to cry never cry</v>
      </c>
    </row>
    <row r="993" ht="15.75" customHeight="1">
      <c r="A993" s="1">
        <v>1068.0</v>
      </c>
      <c r="B993" s="2" t="s">
        <v>1160</v>
      </c>
      <c r="C993" s="2" t="s">
        <v>1159</v>
      </c>
      <c r="D993" s="2" t="s">
        <v>6</v>
      </c>
      <c r="E993" s="2" t="str">
        <f>IFERROR(__xludf.DUMMYFUNCTION("GOOGLETRANSLATE(B993, ""auto"",""en"")"),"kak эto ppiyatno poluchaty tsvetы ppocto tak bez povoda")</f>
        <v>kak эto ppiyatno poluchaty tsvetы ppocto tak bez povoda</v>
      </c>
    </row>
    <row r="994" ht="15.75" customHeight="1">
      <c r="A994" s="1">
        <v>1069.0</v>
      </c>
      <c r="B994" s="2" t="s">
        <v>1161</v>
      </c>
      <c r="C994" s="2" t="s">
        <v>1159</v>
      </c>
      <c r="D994" s="2" t="s">
        <v>6</v>
      </c>
      <c r="E994" s="2" t="str">
        <f>IFERROR(__xludf.DUMMYFUNCTION("GOOGLETRANSLATE(B994, ""auto"",""en"")")," in kazhdoy devushki dolzhen be takoy papen kotopy vce zhe nA dozvonitcya 86th paz chtoby zadat voppoc zachem tebe telefon")</f>
        <v> in kazhdoy devushki dolzhen be takoy papen kotopy vce zhe nA dozvonitcya 86th paz chtoby zadat voppoc zachem tebe telefon</v>
      </c>
    </row>
    <row r="995" ht="15.75" customHeight="1">
      <c r="A995" s="1">
        <v>1070.0</v>
      </c>
      <c r="B995" s="2" t="s">
        <v>1162</v>
      </c>
      <c r="C995" s="2" t="s">
        <v>1159</v>
      </c>
      <c r="D995" s="2" t="s">
        <v>6</v>
      </c>
      <c r="E995" s="2" t="str">
        <f>IFERROR(__xludf.DUMMYFUNCTION("GOOGLETRANSLATE(B995, ""auto"",""en"")"),"I do not like when the promise and do not perform when first love and then throw when give hope and themselves run away")</f>
        <v>I do not like when the promise and do not perform when first love and then throw when give hope and themselves run away</v>
      </c>
    </row>
    <row r="996" ht="15.75" customHeight="1">
      <c r="A996" s="1">
        <v>1071.0</v>
      </c>
      <c r="B996" s="2" t="s">
        <v>1163</v>
      </c>
      <c r="C996" s="2" t="s">
        <v>1159</v>
      </c>
      <c r="D996" s="2" t="s">
        <v>6</v>
      </c>
      <c r="E996" s="2" t="str">
        <f>IFERROR(__xludf.DUMMYFUNCTION("GOOGLETRANSLATE(B996, ""auto"",""en"")"),"I really love naglyx papney kotopye dobivatcya ymeyut a ne cdayutcya DURING pepvom same net")</f>
        <v>I really love naglyx papney kotopye dobivatcya ymeyut a ne cdayutcya DURING pepvom same net</v>
      </c>
    </row>
    <row r="997" ht="15.75" customHeight="1">
      <c r="A997" s="1">
        <v>1072.0</v>
      </c>
      <c r="B997" s="2" t="s">
        <v>1164</v>
      </c>
      <c r="C997" s="2" t="s">
        <v>1165</v>
      </c>
      <c r="D997" s="2" t="s">
        <v>6</v>
      </c>
      <c r="E997" s="2" t="str">
        <f>IFERROR(__xludf.DUMMYFUNCTION("GOOGLETRANSLATE(B997, ""auto"",""en"")"),"girl forfeited beautiful man, man is not assuming a vow to not conduct")</f>
        <v>girl forfeited beautiful man, man is not assuming a vow to not conduct</v>
      </c>
    </row>
    <row r="998" ht="15.75" customHeight="1">
      <c r="A998" s="1">
        <v>1073.0</v>
      </c>
      <c r="B998" s="2" t="s">
        <v>1166</v>
      </c>
      <c r="C998" s="2" t="s">
        <v>1165</v>
      </c>
      <c r="D998" s="2" t="s">
        <v>6</v>
      </c>
      <c r="E998" s="2" t="str">
        <f>IFERROR(__xludf.DUMMYFUNCTION("GOOGLETRANSLATE(B998, ""auto"",""en"")"),"kissed your eyes look exhausted kiss to someone in the second xäliñ any steps Mr. Ali")</f>
        <v>kissed your eyes look exhausted kiss to someone in the second xäliñ any steps Mr. Ali</v>
      </c>
    </row>
    <row r="999" ht="15.75" customHeight="1">
      <c r="A999" s="1">
        <v>1074.0</v>
      </c>
      <c r="B999" s="2" t="s">
        <v>1167</v>
      </c>
      <c r="C999" s="2" t="s">
        <v>1165</v>
      </c>
      <c r="D999" s="2" t="s">
        <v>6</v>
      </c>
      <c r="E999" s="2" t="str">
        <f>IFERROR(__xludf.DUMMYFUNCTION("GOOGLETRANSLATE(B999, ""auto"",""en"")"),"people do not always need advice sometimes they need a hand that will support the ear that will listen and a heart that understands Selma Lagerlöf")</f>
        <v>people do not always need advice sometimes they need a hand that will support the ear that will listen and a heart that understands Selma Lagerlöf</v>
      </c>
    </row>
    <row r="1000" ht="15.75" customHeight="1">
      <c r="A1000" s="1">
        <v>1075.0</v>
      </c>
      <c r="B1000" s="2" t="s">
        <v>1168</v>
      </c>
      <c r="C1000" s="2" t="s">
        <v>1165</v>
      </c>
      <c r="D1000" s="2" t="s">
        <v>6</v>
      </c>
      <c r="E1000" s="2" t="str">
        <f>IFERROR(__xludf.DUMMYFUNCTION("GOOGLETRANSLATE(B1000, ""auto"",""en"")"),"I do not feel anything in me does not live love hate is also no morning is simply just a day and a night")</f>
        <v>I do not feel anything in me does not live love hate is also no morning is simply just a day and a night</v>
      </c>
    </row>
    <row r="1001" ht="15.75" customHeight="1">
      <c r="A1001" s="1">
        <v>1076.0</v>
      </c>
      <c r="B1001" s="2" t="s">
        <v>1169</v>
      </c>
      <c r="C1001" s="2" t="s">
        <v>1170</v>
      </c>
      <c r="D1001" s="2" t="s">
        <v>6</v>
      </c>
      <c r="E1001" s="2" t="str">
        <f>IFERROR(__xludf.DUMMYFUNCTION("GOOGLETRANSLATE(B1001, ""auto"",""en"")"),"vacancies petersburg Earn money on gifts for the new year, our ability to have a life of n from 32 800 to 40 000 rubles show completely")</f>
        <v>vacancies petersburg Earn money on gifts for the new year, our ability to have a life of n from 32 800 to 40 000 rubles show completely</v>
      </c>
    </row>
    <row r="1002" ht="15.75" customHeight="1">
      <c r="A1002" s="1">
        <v>1077.0</v>
      </c>
      <c r="B1002" s="2" t="s">
        <v>1171</v>
      </c>
      <c r="C1002" s="2" t="s">
        <v>1170</v>
      </c>
      <c r="D1002" s="2" t="s">
        <v>6</v>
      </c>
      <c r="E1002" s="2" t="str">
        <f>IFERROR(__xludf.DUMMYFUNCTION("GOOGLETRANSLATE(B1002, ""auto"",""en"")")," at the end of the day all that you have left is you and your fucking mind")</f>
        <v> at the end of the day all that you have left is you and your fucking mind</v>
      </c>
    </row>
    <row r="1003" ht="15.75" customHeight="1">
      <c r="A1003" s="1">
        <v>1078.0</v>
      </c>
      <c r="B1003" s="2" t="s">
        <v>1172</v>
      </c>
      <c r="C1003" s="2" t="s">
        <v>1170</v>
      </c>
      <c r="D1003" s="2" t="s">
        <v>6</v>
      </c>
      <c r="E1003" s="2" t="str">
        <f>IFERROR(__xludf.DUMMYFUNCTION("GOOGLETRANSLATE(B1003, ""auto"",""en"")"),"no i m fine ")</f>
        <v>no i m fine </v>
      </c>
    </row>
    <row r="1004" ht="15.75" customHeight="1">
      <c r="A1004" s="1">
        <v>1080.0</v>
      </c>
      <c r="B1004" s="2" t="s">
        <v>1173</v>
      </c>
      <c r="C1004" s="2" t="s">
        <v>1170</v>
      </c>
      <c r="D1004" s="2" t="s">
        <v>6</v>
      </c>
      <c r="E1004" s="2" t="str">
        <f>IFERROR(__xludf.DUMMYFUNCTION("GOOGLETRANSLATE(B1004, ""auto"",""en"")"),"I do not znayu that will dalshe but I very well with you")</f>
        <v>I do not znayu that will dalshe but I very well with you</v>
      </c>
    </row>
    <row r="1005" ht="15.75" customHeight="1">
      <c r="A1005" s="1">
        <v>1081.0</v>
      </c>
      <c r="B1005" s="2" t="s">
        <v>1174</v>
      </c>
      <c r="C1005" s="2" t="s">
        <v>1170</v>
      </c>
      <c r="D1005" s="2" t="s">
        <v>6</v>
      </c>
      <c r="E1005" s="2" t="str">
        <f>IFERROR(__xludf.DUMMYFUNCTION("GOOGLETRANSLATE(B1005, ""auto"",""en"")"),"Fuck all do not fall low whether the bold Hail dream, do not take everything too close and generally do not take the word just the view whose display completely")</f>
        <v>Fuck all do not fall low whether the bold Hail dream, do not take everything too close and generally do not take the word just the view whose display completely</v>
      </c>
    </row>
    <row r="1006" ht="15.75" customHeight="1">
      <c r="A1006" s="1">
        <v>1082.0</v>
      </c>
      <c r="B1006" s="2" t="s">
        <v>1175</v>
      </c>
      <c r="C1006" s="2" t="s">
        <v>1170</v>
      </c>
      <c r="D1006" s="2" t="s">
        <v>6</v>
      </c>
      <c r="E1006" s="2" t="str">
        <f>IFERROR(__xludf.DUMMYFUNCTION("GOOGLETRANSLATE(B1006, ""auto"",""en"")"),"we offended and angry quarrel only to those who are so afraid of losing someone sincerely love")</f>
        <v>we offended and angry quarrel only to those who are so afraid of losing someone sincerely love</v>
      </c>
    </row>
    <row r="1007" ht="15.75" customHeight="1">
      <c r="A1007" s="1">
        <v>1083.0</v>
      </c>
      <c r="B1007" s="2" t="s">
        <v>477</v>
      </c>
      <c r="C1007" s="2" t="s">
        <v>1176</v>
      </c>
      <c r="D1007" s="2" t="s">
        <v>6</v>
      </c>
      <c r="E1007" s="2" t="str">
        <f>IFERROR(__xludf.DUMMYFUNCTION("GOOGLETRANSLATE(B1007, ""auto"",""en"")"),"Know your fans in android app https vk cc 6ymywu or application VKontakte vk com app4236781 925")</f>
        <v>Know your fans in android app https vk cc 6ymywu or application VKontakte vk com app4236781 925</v>
      </c>
    </row>
    <row r="1008" ht="15.75" customHeight="1">
      <c r="A1008" s="1">
        <v>1084.0</v>
      </c>
      <c r="B1008" s="2" t="s">
        <v>477</v>
      </c>
      <c r="C1008" s="2" t="s">
        <v>1176</v>
      </c>
      <c r="D1008" s="2" t="s">
        <v>6</v>
      </c>
      <c r="E1008" s="2" t="str">
        <f>IFERROR(__xludf.DUMMYFUNCTION("GOOGLETRANSLATE(B1008, ""auto"",""en"")"),"Know your fans in android app https vk cc 6ymywu or application VKontakte vk com app4236781 925")</f>
        <v>Know your fans in android app https vk cc 6ymywu or application VKontakte vk com app4236781 925</v>
      </c>
    </row>
    <row r="1009" ht="15.75" customHeight="1">
      <c r="A1009" s="1">
        <v>1085.0</v>
      </c>
      <c r="B1009" s="2" t="s">
        <v>1177</v>
      </c>
      <c r="C1009" s="2" t="s">
        <v>1176</v>
      </c>
      <c r="D1009" s="2" t="s">
        <v>6</v>
      </c>
      <c r="E1009" s="2" t="str">
        <f>IFERROR(__xludf.DUMMYFUNCTION("GOOGLETRANSLATE(B1009, ""auto"",""en"")"),"thy beauty shall not wither admiration in the eyes of his birthday pozdravitochen want verses show completely beautiful you are gracious and kind, you and clever but pensive serious and sometimes sad at you do not see enough of the eye can not take as hea"&amp;"t can warm up on next to go take care of yourself and loved without losing the beauty of god be always stored even if fulfill all the dreams of his birthday tibya")</f>
        <v>thy beauty shall not wither admiration in the eyes of his birthday pozdravitochen want verses show completely beautiful you are gracious and kind, you and clever but pensive serious and sometimes sad at you do not see enough of the eye can not take as heat can warm up on next to go take care of yourself and loved without losing the beauty of god be always stored even if fulfill all the dreams of his birthday tibya</v>
      </c>
    </row>
    <row r="1010" ht="15.75" customHeight="1">
      <c r="A1010" s="1">
        <v>1086.0</v>
      </c>
      <c r="B1010" s="2" t="s">
        <v>1178</v>
      </c>
      <c r="C1010" s="2" t="s">
        <v>1176</v>
      </c>
      <c r="D1010" s="2" t="s">
        <v>6</v>
      </c>
      <c r="E1010" s="2" t="str">
        <f>IFERROR(__xludf.DUMMYFUNCTION("GOOGLETRANSLATE(B1010, ""auto"",""en"")"),"happy Birthday")</f>
        <v>happy Birthday</v>
      </c>
    </row>
    <row r="1011" ht="15.75" customHeight="1">
      <c r="A1011" s="1">
        <v>1087.0</v>
      </c>
      <c r="B1011" s="2" t="s">
        <v>477</v>
      </c>
      <c r="C1011" s="2" t="s">
        <v>1176</v>
      </c>
      <c r="D1011" s="2" t="s">
        <v>6</v>
      </c>
      <c r="E1011" s="2" t="str">
        <f>IFERROR(__xludf.DUMMYFUNCTION("GOOGLETRANSLATE(B1011, ""auto"",""en"")"),"Know your fans in android app https vk cc 6ymywu or application VKontakte vk com app4236781 925")</f>
        <v>Know your fans in android app https vk cc 6ymywu or application VKontakte vk com app4236781 925</v>
      </c>
    </row>
    <row r="1012" ht="15.75" customHeight="1">
      <c r="A1012" s="1">
        <v>1088.0</v>
      </c>
      <c r="B1012" s="2" t="s">
        <v>477</v>
      </c>
      <c r="C1012" s="2" t="s">
        <v>1176</v>
      </c>
      <c r="D1012" s="2" t="s">
        <v>6</v>
      </c>
      <c r="E1012" s="2" t="str">
        <f>IFERROR(__xludf.DUMMYFUNCTION("GOOGLETRANSLATE(B1012, ""auto"",""en"")"),"Know your fans in android app https vk cc 6ymywu or application VKontakte vk com app4236781 925")</f>
        <v>Know your fans in android app https vk cc 6ymywu or application VKontakte vk com app4236781 925</v>
      </c>
    </row>
    <row r="1013" ht="15.75" customHeight="1">
      <c r="A1013" s="1">
        <v>1089.0</v>
      </c>
      <c r="B1013" s="2" t="s">
        <v>1179</v>
      </c>
      <c r="C1013" s="2" t="s">
        <v>1176</v>
      </c>
      <c r="D1013" s="2" t="s">
        <v>6</v>
      </c>
      <c r="E1013" s="2" t="str">
        <f>IFERROR(__xludf.DUMMYFUNCTION("GOOGLETRANSLATE(B1013, ""auto"",""en"")"),"Ian really true that it can bring you to tears to know the answer here https vk com love1v a189486188")</f>
        <v>Ian really true that it can bring you to tears to know the answer here https vk com love1v a189486188</v>
      </c>
    </row>
    <row r="1014" ht="15.75" customHeight="1">
      <c r="A1014" s="1">
        <v>1090.0</v>
      </c>
      <c r="B1014" s="2" t="s">
        <v>1180</v>
      </c>
      <c r="C1014" s="2" t="s">
        <v>1176</v>
      </c>
      <c r="D1014" s="2" t="s">
        <v>6</v>
      </c>
      <c r="E1014" s="2" t="str">
        <f>IFERROR(__xludf.DUMMYFUNCTION("GOOGLETRANSLATE(B1014, ""auto"",""en"")"),"Yana I know in what time of year you would make your wedding Find out the answers here https vk com love1v a189435674")</f>
        <v>Yana I know in what time of year you would make your wedding Find out the answers here https vk com love1v a189435674</v>
      </c>
    </row>
    <row r="1015" ht="15.75" customHeight="1">
      <c r="A1015" s="1">
        <v>1092.0</v>
      </c>
      <c r="B1015" s="2" t="s">
        <v>1181</v>
      </c>
      <c r="C1015" s="2" t="s">
        <v>1176</v>
      </c>
      <c r="D1015" s="2" t="s">
        <v>6</v>
      </c>
      <c r="E1015" s="2" t="str">
        <f>IFERROR(__xludf.DUMMYFUNCTION("GOOGLETRANSLATE(B1015, ""auto"",""en"")"),"Like time in the commentary who want to get put on notice new records to accurately hit all take active huskies go to your photos and add notes laykayte all records and photos of the most active'll take luck tsmok")</f>
        <v>Like time in the commentary who want to get put on notice new records to accurately hit all take active huskies go to your photos and add notes laykayte all records and photos of the most active'll take luck tsmok</v>
      </c>
    </row>
    <row r="1016" ht="15.75" customHeight="1">
      <c r="A1016" s="1">
        <v>1093.0</v>
      </c>
      <c r="B1016" s="2" t="s">
        <v>1182</v>
      </c>
      <c r="C1016" s="2" t="s">
        <v>1183</v>
      </c>
      <c r="D1016" s="2" t="s">
        <v>6</v>
      </c>
      <c r="E1016" s="2" t="str">
        <f>IFERROR(__xludf.DUMMYFUNCTION("GOOGLETRANSLATE(B1016, ""auto"",""en"")"),"the re")</f>
        <v>the re</v>
      </c>
    </row>
    <row r="1017" ht="15.75" customHeight="1">
      <c r="A1017" s="1">
        <v>1094.0</v>
      </c>
      <c r="B1017" s="2" t="s">
        <v>1184</v>
      </c>
      <c r="C1017" s="2" t="s">
        <v>1183</v>
      </c>
      <c r="D1017" s="2" t="s">
        <v>6</v>
      </c>
      <c r="E1017" s="2" t="str">
        <f>IFERROR(__xludf.DUMMYFUNCTION("GOOGLETRANSLATE(B1017, ""auto"",""en"")"),"who loves Indian songs more than I")</f>
        <v>who loves Indian songs more than I</v>
      </c>
    </row>
    <row r="1018" ht="15.75" customHeight="1">
      <c r="A1018" s="1">
        <v>1095.0</v>
      </c>
      <c r="B1018" s="2" t="s">
        <v>1185</v>
      </c>
      <c r="C1018" s="2" t="s">
        <v>1183</v>
      </c>
      <c r="D1018" s="2" t="s">
        <v>6</v>
      </c>
      <c r="E1018" s="2" t="str">
        <f>IFERROR(__xludf.DUMMYFUNCTION("GOOGLETRANSLATE(B1018, ""auto"",""en"")"),"Speakers who did not know me close to the side only silent about moving forward jetseñder I set Europe")</f>
        <v>Speakers who did not know me close to the side only silent about moving forward jetseñder I set Europe</v>
      </c>
    </row>
    <row r="1019" ht="15.75" customHeight="1">
      <c r="A1019" s="1">
        <v>1096.0</v>
      </c>
      <c r="B1019" s="2" t="s">
        <v>1186</v>
      </c>
      <c r="C1019" s="2" t="s">
        <v>1183</v>
      </c>
      <c r="D1019" s="2" t="s">
        <v>6</v>
      </c>
      <c r="E1019" s="2" t="str">
        <f>IFERROR(__xludf.DUMMYFUNCTION("GOOGLETRANSLATE(B1019, ""auto"",""en"")"),"Sultan my sins month sanamañızşı people rather than their mother akıldımın dwrıspın than the following are signs that durıspın when you künədən pəksiz Do you believe it is still difficult but künədən see you pək I'm happy for you, you're so happy and you "&amp;"know as well as künədən pək Europe set")</f>
        <v>Sultan my sins month sanamañızşı people rather than their mother akıldımın dwrıspın than the following are signs that durıspın when you künədən pəksiz Do you believe it is still difficult but künədən see you pək I'm happy for you, you're so happy and you know as well as künədən pək Europe set</v>
      </c>
    </row>
    <row r="1020" ht="15.75" customHeight="1">
      <c r="A1020" s="1">
        <v>1097.0</v>
      </c>
      <c r="B1020" s="2" t="s">
        <v>1187</v>
      </c>
      <c r="C1020" s="2" t="s">
        <v>1183</v>
      </c>
      <c r="D1020" s="2" t="s">
        <v>6</v>
      </c>
      <c r="E1020" s="2" t="str">
        <f>IFERROR(__xludf.DUMMYFUNCTION("GOOGLETRANSLATE(B1020, ""auto"",""en"")"),"The following world bötensïm")</f>
        <v>The following world bötensïm</v>
      </c>
    </row>
    <row r="1021" ht="15.75" customHeight="1">
      <c r="A1021" s="1">
        <v>1098.0</v>
      </c>
      <c r="B1021" s="2" t="s">
        <v>1188</v>
      </c>
      <c r="C1021" s="2" t="s">
        <v>1189</v>
      </c>
      <c r="D1021" s="2" t="s">
        <v>6</v>
      </c>
      <c r="E1021" s="2" t="str">
        <f>IFERROR(__xludf.DUMMYFUNCTION("GOOGLETRANSLATE(B1021, ""auto"",""en"")"),"Only you are the reason for my smile")</f>
        <v>Only you are the reason for my smile</v>
      </c>
    </row>
    <row r="1022" ht="15.75" customHeight="1">
      <c r="A1022" s="1">
        <v>1099.0</v>
      </c>
      <c r="B1022" s="2" t="s">
        <v>101</v>
      </c>
      <c r="C1022" s="2" t="s">
        <v>1190</v>
      </c>
      <c r="D1022" s="2" t="s">
        <v>6</v>
      </c>
      <c r="E1022" s="2" t="str">
        <f>IFERROR(__xludf.DUMMYFUNCTION("GOOGLETRANSLATE(B1022, ""auto"",""en"")"),"#VALUE!")</f>
        <v>#VALUE!</v>
      </c>
    </row>
    <row r="1023" ht="15.75" customHeight="1">
      <c r="A1023" s="1">
        <v>1100.0</v>
      </c>
      <c r="B1023" s="2" t="s">
        <v>1191</v>
      </c>
      <c r="C1023" s="2" t="s">
        <v>1190</v>
      </c>
      <c r="D1023" s="2" t="s">
        <v>6</v>
      </c>
      <c r="E1023" s="2" t="str">
        <f>IFERROR(__xludf.DUMMYFUNCTION("GOOGLETRANSLATE(B1023, ""auto"",""en"")"),"prod by levicecat lyrics by leespye mix by leespye cover by levicecat chikatilos ")</f>
        <v>prod by levicecat lyrics by leespye mix by leespye cover by levicecat chikatilos </v>
      </c>
    </row>
    <row r="1024" ht="15.75" customHeight="1">
      <c r="A1024" s="1">
        <v>1101.0</v>
      </c>
      <c r="B1024" s="2" t="s">
        <v>1192</v>
      </c>
      <c r="C1024" s="2" t="s">
        <v>1190</v>
      </c>
      <c r="D1024" s="2" t="s">
        <v>6</v>
      </c>
      <c r="E1024" s="2" t="str">
        <f>IFERROR(__xludf.DUMMYFUNCTION("GOOGLETRANSLATE(B1024, ""auto"",""en"")"),"waited")</f>
        <v>waited</v>
      </c>
    </row>
    <row r="1025" ht="15.75" customHeight="1">
      <c r="A1025" s="1">
        <v>1102.0</v>
      </c>
      <c r="B1025" s="2" t="s">
        <v>1193</v>
      </c>
      <c r="C1025" s="2" t="s">
        <v>1190</v>
      </c>
      <c r="D1025" s="2" t="s">
        <v>6</v>
      </c>
      <c r="E1025" s="2" t="str">
        <f>IFERROR(__xludf.DUMMYFUNCTION("GOOGLETRANSLATE(B1025, ""auto"",""en"")"),"prod by levicecat lyrics by leespye mix by leespye cover by levicecat friendzone ")</f>
        <v>prod by levicecat lyrics by leespye mix by leespye cover by levicecat friendzone </v>
      </c>
    </row>
    <row r="1026" ht="15.75" customHeight="1">
      <c r="A1026" s="1">
        <v>1103.0</v>
      </c>
      <c r="B1026" s="2" t="s">
        <v>1194</v>
      </c>
      <c r="C1026" s="2" t="s">
        <v>1190</v>
      </c>
      <c r="D1026" s="2" t="s">
        <v>6</v>
      </c>
      <c r="E1026" s="2" t="str">
        <f>IFERROR(__xludf.DUMMYFUNCTION("GOOGLETRANSLATE(B1026, ""auto"",""en"")"),"some debris at the bottom")</f>
        <v>some debris at the bottom</v>
      </c>
    </row>
    <row r="1027" ht="15.75" customHeight="1">
      <c r="A1027" s="1">
        <v>1104.0</v>
      </c>
      <c r="B1027" s="2" t="s">
        <v>1195</v>
      </c>
      <c r="C1027" s="2" t="s">
        <v>1190</v>
      </c>
      <c r="D1027" s="2" t="s">
        <v>6</v>
      </c>
      <c r="E1027" s="2" t="str">
        <f>IFERROR(__xludf.DUMMYFUNCTION("GOOGLETRANSLATE(B1027, ""auto"",""en"")"),"open wall")</f>
        <v>open wall</v>
      </c>
    </row>
    <row r="1028" ht="15.75" customHeight="1">
      <c r="A1028" s="1">
        <v>1105.0</v>
      </c>
      <c r="B1028" s="2" t="s">
        <v>1196</v>
      </c>
      <c r="C1028" s="2" t="s">
        <v>1190</v>
      </c>
      <c r="D1028" s="2" t="s">
        <v>6</v>
      </c>
      <c r="E1028" s="2" t="str">
        <f>IFERROR(__xludf.DUMMYFUNCTION("GOOGLETRANSLATE(B1028, ""auto"",""en"")"),"to fuck")</f>
        <v>to fuck</v>
      </c>
    </row>
    <row r="1029" ht="15.75" customHeight="1">
      <c r="A1029" s="1">
        <v>1106.0</v>
      </c>
      <c r="B1029" s="2" t="s">
        <v>1197</v>
      </c>
      <c r="C1029" s="2" t="s">
        <v>1190</v>
      </c>
      <c r="D1029" s="2" t="s">
        <v>6</v>
      </c>
      <c r="E1029" s="2" t="str">
        <f>IFERROR(__xludf.DUMMYFUNCTION("GOOGLETRANSLATE(B1029, ""auto"",""en"")"),"determined person who loves you the full information in Annex https vk com app7049584")</f>
        <v>determined person who loves you the full information in Annex https vk com app7049584</v>
      </c>
    </row>
    <row r="1030" ht="15.75" customHeight="1">
      <c r="A1030" s="1">
        <v>1107.0</v>
      </c>
      <c r="B1030" s="2" t="s">
        <v>1198</v>
      </c>
      <c r="C1030" s="2" t="s">
        <v>1190</v>
      </c>
      <c r="D1030" s="2" t="s">
        <v>6</v>
      </c>
      <c r="E1030" s="2" t="str">
        <f>IFERROR(__xludf.DUMMYFUNCTION("GOOGLETRANSLATE(B1030, ""auto"",""en"")"),"fly into")</f>
        <v>fly into</v>
      </c>
    </row>
    <row r="1031" ht="15.75" customHeight="1">
      <c r="A1031" s="1">
        <v>1108.0</v>
      </c>
      <c r="B1031" s="2" t="s">
        <v>1199</v>
      </c>
      <c r="C1031" s="2" t="s">
        <v>1190</v>
      </c>
      <c r="D1031" s="2" t="s">
        <v>6</v>
      </c>
      <c r="E1031" s="2" t="str">
        <f>IFERROR(__xludf.DUMMYFUNCTION("GOOGLETRANSLATE(B1031, ""auto"",""en"")"),"levicecat x elespy im riding bitches prod by levicecatbeatz lyrics by levicecatbeatz x elespy mixed by elespy mastered by levicecatbeatz x elespy")</f>
        <v>levicecat x elespy im riding bitches prod by levicecatbeatz lyrics by levicecatbeatz x elespy mixed by elespy mastered by levicecatbeatz x elespy</v>
      </c>
    </row>
    <row r="1032" ht="15.75" customHeight="1">
      <c r="A1032" s="1">
        <v>1109.0</v>
      </c>
      <c r="B1032" s="2" t="s">
        <v>1200</v>
      </c>
      <c r="C1032" s="2" t="s">
        <v>1201</v>
      </c>
      <c r="D1032" s="2" t="s">
        <v>6</v>
      </c>
      <c r="E1032" s="2" t="str">
        <f>IFERROR(__xludf.DUMMYFUNCTION("GOOGLETRANSLATE(B1032, ""auto"",""en"")"),"Know your fans vk com app4236781 429,934,797 cp3 available on android https vk cc 6ymywu")</f>
        <v>Know your fans vk com app4236781 429,934,797 cp3 available on android https vk cc 6ymywu</v>
      </c>
    </row>
    <row r="1033" ht="15.75" customHeight="1">
      <c r="A1033" s="1">
        <v>1110.0</v>
      </c>
      <c r="B1033" s="2" t="s">
        <v>1202</v>
      </c>
      <c r="C1033" s="2" t="s">
        <v>1201</v>
      </c>
      <c r="D1033" s="2" t="s">
        <v>6</v>
      </c>
      <c r="E1033" s="2" t="str">
        <f>IFERROR(__xludf.DUMMYFUNCTION("GOOGLETRANSLATE(B1033, ""auto"",""en"")"),"happy birthday and I wish good health happiness you success and good luck sweetie")</f>
        <v>happy birthday and I wish good health happiness you success and good luck sweetie</v>
      </c>
    </row>
    <row r="1034" ht="15.75" customHeight="1">
      <c r="A1034" s="1">
        <v>1111.0</v>
      </c>
      <c r="B1034" s="2" t="s">
        <v>1203</v>
      </c>
      <c r="C1034" s="2" t="s">
        <v>1201</v>
      </c>
      <c r="D1034" s="2" t="s">
        <v>6</v>
      </c>
      <c r="E1034" s="2" t="str">
        <f>IFERROR(__xludf.DUMMYFUNCTION("GOOGLETRANSLATE(B1034, ""auto"",""en"")"),"Tuwima kuninmen")</f>
        <v>Tuwima kuninmen</v>
      </c>
    </row>
    <row r="1035" ht="15.75" customHeight="1">
      <c r="A1035" s="1">
        <v>1112.0</v>
      </c>
      <c r="B1035" s="2" t="s">
        <v>1204</v>
      </c>
      <c r="C1035" s="2" t="s">
        <v>1201</v>
      </c>
      <c r="D1035" s="2" t="s">
        <v>6</v>
      </c>
      <c r="E1035" s="2" t="str">
        <f>IFERROR(__xludf.DUMMYFUNCTION("GOOGLETRANSLATE(B1035, ""auto"",""en"")"),"my awesome podrugazhanym rodnulkaaa congratulate you on dnyuhoooy sincerely wish you all the best of health and success and infinite love be always the same cheerful and most importantly friendly Let this day bring you the best moments that you will remem"&amp;"ber later with best wishes your friend Kamshat")</f>
        <v>my awesome podrugazhanym rodnulkaaa congratulate you on dnyuhoooy sincerely wish you all the best of health and success and infinite love be always the same cheerful and most importantly friendly Let this day bring you the best moments that you will remember later with best wishes your friend Kamshat</v>
      </c>
    </row>
    <row r="1036" ht="15.75" customHeight="1">
      <c r="A1036" s="1">
        <v>1113.0</v>
      </c>
      <c r="B1036" s="2" t="s">
        <v>329</v>
      </c>
      <c r="C1036" s="2" t="s">
        <v>1205</v>
      </c>
      <c r="D1036" s="2" t="s">
        <v>6</v>
      </c>
      <c r="E1036" s="2" t="str">
        <f>IFERROR(__xludf.DUMMYFUNCTION("GOOGLETRANSLATE(B1036, ""auto"",""en"")"),"Read their fans in the android app https vk cc 6ymywu or application VKontakte vk com app4236781 925")</f>
        <v>Read their fans in the android app https vk cc 6ymywu or application VKontakte vk com app4236781 925</v>
      </c>
    </row>
    <row r="1037" ht="15.75" customHeight="1">
      <c r="A1037" s="1">
        <v>1114.0</v>
      </c>
      <c r="B1037" s="2" t="s">
        <v>1206</v>
      </c>
      <c r="C1037" s="2" t="s">
        <v>1207</v>
      </c>
      <c r="D1037" s="2" t="s">
        <v>6</v>
      </c>
      <c r="E1037" s="2" t="str">
        <f>IFERROR(__xludf.DUMMYFUNCTION("GOOGLETRANSLATE(B1037, ""auto"",""en"")")," they dream about us as if we were saying bad")</f>
        <v> they dream about us as if we were saying bad</v>
      </c>
    </row>
    <row r="1038" ht="15.75" customHeight="1">
      <c r="A1038" s="1">
        <v>1115.0</v>
      </c>
      <c r="B1038" s="2" t="s">
        <v>1208</v>
      </c>
      <c r="C1038" s="2" t="s">
        <v>1207</v>
      </c>
      <c r="D1038" s="2" t="s">
        <v>6</v>
      </c>
      <c r="E1038" s="2" t="str">
        <f>IFERROR(__xludf.DUMMYFUNCTION("GOOGLETRANSLATE(B1038, ""auto"",""en"")"),"You want to find the time do not want to find a reason")</f>
        <v>You want to find the time do not want to find a reason</v>
      </c>
    </row>
    <row r="1039" ht="15.75" customHeight="1">
      <c r="A1039" s="1">
        <v>1116.0</v>
      </c>
      <c r="B1039" s="2" t="s">
        <v>1209</v>
      </c>
      <c r="C1039" s="2" t="s">
        <v>1207</v>
      </c>
      <c r="D1039" s="2" t="s">
        <v>6</v>
      </c>
      <c r="E1039" s="2" t="str">
        <f>IFERROR(__xludf.DUMMYFUNCTION("GOOGLETRANSLATE(B1039, ""auto"",""en"")"),"μenya vygnali of shkoly 6 klacce Nr I DO NOT dupak")</f>
        <v>μenya vygnali of shkoly 6 klacce Nr I DO NOT dupak</v>
      </c>
    </row>
    <row r="1040" ht="15.75" customHeight="1">
      <c r="A1040" s="1">
        <v>1117.0</v>
      </c>
      <c r="B1040" s="2" t="s">
        <v>1210</v>
      </c>
      <c r="C1040" s="2" t="s">
        <v>1207</v>
      </c>
      <c r="D1040" s="2" t="s">
        <v>6</v>
      </c>
      <c r="E1040" s="2" t="str">
        <f>IFERROR(__xludf.DUMMYFUNCTION("GOOGLETRANSLATE(B1040, ""auto"",""en"")"),"People who suggest that I not achieve what I want to watch")</f>
        <v>People who suggest that I not achieve what I want to watch</v>
      </c>
    </row>
    <row r="1041" ht="15.75" customHeight="1">
      <c r="A1041" s="1">
        <v>1118.0</v>
      </c>
      <c r="B1041" s="2" t="s">
        <v>1211</v>
      </c>
      <c r="C1041" s="2" t="s">
        <v>1207</v>
      </c>
      <c r="D1041" s="2" t="s">
        <v>6</v>
      </c>
      <c r="E1041" s="2" t="str">
        <f>IFERROR(__xludf.DUMMYFUNCTION("GOOGLETRANSLATE(B1041, ""auto"",""en"")"),"he boycya you if ye if ye Shout boycya you nol")</f>
        <v>he boycya you if ye if ye Shout boycya you nol</v>
      </c>
    </row>
    <row r="1042" ht="15.75" customHeight="1">
      <c r="A1042" s="1">
        <v>1119.0</v>
      </c>
      <c r="B1042" s="2" t="s">
        <v>1212</v>
      </c>
      <c r="C1042" s="2" t="s">
        <v>1207</v>
      </c>
      <c r="D1042" s="2" t="s">
        <v>6</v>
      </c>
      <c r="E1042" s="2" t="str">
        <f>IFERROR(__xludf.DUMMYFUNCTION("GOOGLETRANSLATE(B1042, ""auto"",""en"")"),"call me an idiot when I'm doing what they do not have the spirit")</f>
        <v>call me an idiot when I'm doing what they do not have the spirit</v>
      </c>
    </row>
    <row r="1043" ht="15.75" customHeight="1">
      <c r="A1043" s="1">
        <v>1120.0</v>
      </c>
      <c r="B1043" s="2" t="s">
        <v>1213</v>
      </c>
      <c r="C1043" s="2" t="s">
        <v>1214</v>
      </c>
      <c r="D1043" s="2" t="s">
        <v>6</v>
      </c>
      <c r="E1043" s="2" t="str">
        <f>IFERROR(__xludf.DUMMYFUNCTION("GOOGLETRANSLATE(B1043, ""auto"",""en"")"),"instead of thousands of words a confident step, instead of belief in gods, instead of a pure soul the knowledge of thousands of books that did not lie lies a dead end black hole")</f>
        <v>instead of thousands of words a confident step, instead of belief in gods, instead of a pure soul the knowledge of thousands of books that did not lie lies a dead end black hole</v>
      </c>
    </row>
    <row r="1044" ht="15.75" customHeight="1">
      <c r="A1044" s="1">
        <v>1121.0</v>
      </c>
      <c r="B1044" s="2" t="s">
        <v>1215</v>
      </c>
      <c r="C1044" s="2" t="s">
        <v>1214</v>
      </c>
      <c r="D1044" s="2" t="s">
        <v>6</v>
      </c>
      <c r="E1044" s="2" t="str">
        <f>IFERROR(__xludf.DUMMYFUNCTION("GOOGLETRANSLATE(B1044, ""auto"",""en"")"),"do not delete this post has not yet released the last of us 2")</f>
        <v>do not delete this post has not yet released the last of us 2</v>
      </c>
    </row>
    <row r="1045" ht="15.75" customHeight="1">
      <c r="A1045" s="1">
        <v>1122.0</v>
      </c>
      <c r="B1045" s="2" t="s">
        <v>1216</v>
      </c>
      <c r="C1045" s="2" t="s">
        <v>1214</v>
      </c>
      <c r="D1045" s="2" t="s">
        <v>6</v>
      </c>
      <c r="E1045" s="2" t="str">
        <f>IFERROR(__xludf.DUMMYFUNCTION("GOOGLETRANSLATE(B1045, ""auto"",""en"")"),"Remember you can start over at any time, your day is not ruined your world is not destroyed by a deep breath and start snachala")</f>
        <v>Remember you can start over at any time, your day is not ruined your world is not destroyed by a deep breath and start snachala</v>
      </c>
    </row>
    <row r="1046" ht="15.75" customHeight="1">
      <c r="A1046" s="1">
        <v>1123.0</v>
      </c>
      <c r="B1046" s="2" t="s">
        <v>1217</v>
      </c>
      <c r="C1046" s="2" t="s">
        <v>1214</v>
      </c>
      <c r="D1046" s="2" t="s">
        <v>6</v>
      </c>
      <c r="E1046" s="2" t="str">
        <f>IFERROR(__xludf.DUMMYFUNCTION("GOOGLETRANSLATE(B1046, ""auto"",""en"")"),"every day I see children and parents walking along I saw even yesterday the girl and dad sitting in kfc and just what it says it was good they were having a good time, I saw the boy with his mother to go and have fun discussing the purchase of a new robot"&amp;" for his birthday this is cool show full")</f>
        <v>every day I see children and parents walking along I saw even yesterday the girl and dad sitting in kfc and just what it says it was good they were having a good time, I saw the boy with his mother to go and have fun discussing the purchase of a new robot for his birthday this is cool show full</v>
      </c>
    </row>
    <row r="1047" ht="15.75" customHeight="1">
      <c r="A1047" s="1">
        <v>1124.0</v>
      </c>
      <c r="B1047" s="2" t="s">
        <v>1218</v>
      </c>
      <c r="C1047" s="2" t="s">
        <v>1214</v>
      </c>
      <c r="D1047" s="2" t="s">
        <v>6</v>
      </c>
      <c r="E1047" s="2" t="str">
        <f>IFERROR(__xludf.DUMMYFUNCTION("GOOGLETRANSLATE(B1047, ""auto"",""en"")"),"if I you need to find the courage to say it to my face")</f>
        <v>if I you need to find the courage to say it to my face</v>
      </c>
    </row>
    <row r="1048" ht="15.75" customHeight="1">
      <c r="A1048" s="1">
        <v>1125.0</v>
      </c>
      <c r="B1048" s="2" t="s">
        <v>1219</v>
      </c>
      <c r="C1048" s="2" t="s">
        <v>1220</v>
      </c>
      <c r="D1048" s="2" t="s">
        <v>6</v>
      </c>
      <c r="E1048" s="2" t="str">
        <f>IFERROR(__xludf.DUMMYFUNCTION("GOOGLETRANSLATE(B1048, ""auto"",""en"")"),"vanishing childhood kind")</f>
        <v>vanishing childhood kind</v>
      </c>
    </row>
    <row r="1049" ht="15.75" customHeight="1">
      <c r="A1049" s="1">
        <v>1126.0</v>
      </c>
      <c r="B1049" s="2" t="s">
        <v>1221</v>
      </c>
      <c r="C1049" s="2" t="s">
        <v>1220</v>
      </c>
      <c r="D1049" s="2" t="s">
        <v>6</v>
      </c>
      <c r="E1049" s="2" t="str">
        <f>IFERROR(__xludf.DUMMYFUNCTION("GOOGLETRANSLATE(B1049, ""auto"",""en"")"),"Lawless")</f>
        <v>Lawless</v>
      </c>
    </row>
    <row r="1050" ht="15.75" customHeight="1">
      <c r="A1050" s="1">
        <v>1127.0</v>
      </c>
      <c r="B1050" s="2" t="s">
        <v>1222</v>
      </c>
      <c r="C1050" s="2" t="s">
        <v>1220</v>
      </c>
      <c r="D1050" s="2" t="s">
        <v>6</v>
      </c>
      <c r="E1050" s="2" t="str">
        <f>IFERROR(__xludf.DUMMYFUNCTION("GOOGLETRANSLATE(B1050, ""auto"",""en"")"),"vce cpyat a I")</f>
        <v>vce cpyat a I</v>
      </c>
    </row>
    <row r="1051" ht="15.75" customHeight="1">
      <c r="A1051" s="1">
        <v>1128.0</v>
      </c>
      <c r="B1051" s="2" t="s">
        <v>1223</v>
      </c>
      <c r="C1051" s="2" t="s">
        <v>1220</v>
      </c>
      <c r="D1051" s="2" t="s">
        <v>6</v>
      </c>
      <c r="E1051" s="2" t="str">
        <f>IFERROR(__xludf.DUMMYFUNCTION("GOOGLETRANSLATE(B1051, ""auto"",""en"")")," friends with those with whom you mozhet sing a song without knowing all the words, and it does not feel strange")</f>
        <v> friends with those with whom you mozhet sing a song without knowing all the words, and it does not feel strange</v>
      </c>
    </row>
    <row r="1052" ht="15.75" customHeight="1">
      <c r="A1052" s="1">
        <v>1129.0</v>
      </c>
      <c r="B1052" s="2" t="s">
        <v>1224</v>
      </c>
      <c r="C1052" s="2" t="s">
        <v>1220</v>
      </c>
      <c r="D1052" s="2" t="s">
        <v>6</v>
      </c>
      <c r="E1052" s="2" t="str">
        <f>IFERROR(__xludf.DUMMYFUNCTION("GOOGLETRANSLATE(B1052, ""auto"",""en"")"),"I never wanted to be with someone else")</f>
        <v>I never wanted to be with someone else</v>
      </c>
    </row>
    <row r="1053" ht="15.75" customHeight="1">
      <c r="A1053" s="1">
        <v>1130.0</v>
      </c>
      <c r="B1053" s="2" t="s">
        <v>1225</v>
      </c>
      <c r="C1053" s="2" t="s">
        <v>1220</v>
      </c>
      <c r="D1053" s="2" t="s">
        <v>6</v>
      </c>
      <c r="E1053" s="2" t="str">
        <f>IFERROR(__xludf.DUMMYFUNCTION("GOOGLETRANSLATE(B1053, ""auto"",""en"")"),"possession of a good heart in our generation will destroy you")</f>
        <v>possession of a good heart in our generation will destroy you</v>
      </c>
    </row>
    <row r="1054" ht="15.75" customHeight="1">
      <c r="A1054" s="1">
        <v>1131.0</v>
      </c>
      <c r="B1054" s="2" t="s">
        <v>1226</v>
      </c>
      <c r="C1054" s="2" t="s">
        <v>1220</v>
      </c>
      <c r="D1054" s="2" t="s">
        <v>6</v>
      </c>
      <c r="E1054" s="2" t="str">
        <f>IFERROR(__xludf.DUMMYFUNCTION("GOOGLETRANSLATE(B1054, ""auto"",""en"")"),"you can not love another chelovekα if the heart is already someone lives")</f>
        <v>you can not love another chelovekα if the heart is already someone lives</v>
      </c>
    </row>
    <row r="1055" ht="15.75" customHeight="1">
      <c r="A1055" s="1">
        <v>1132.0</v>
      </c>
      <c r="B1055" s="2" t="s">
        <v>1227</v>
      </c>
      <c r="C1055" s="2" t="s">
        <v>1220</v>
      </c>
      <c r="D1055" s="2" t="s">
        <v>6</v>
      </c>
      <c r="E1055" s="2" t="str">
        <f>IFERROR(__xludf.DUMMYFUNCTION("GOOGLETRANSLATE(B1055, ""auto"",""en"")")," if you throw a person even tell him why you're doing this because it hurt more than being cast can only be the realization that you're not worth even an explanation")</f>
        <v> if you throw a person even tell him why you're doing this because it hurt more than being cast can only be the realization that you're not worth even an explanation</v>
      </c>
    </row>
    <row r="1056" ht="15.75" customHeight="1">
      <c r="A1056" s="1">
        <v>1133.0</v>
      </c>
      <c r="B1056" s="2" t="s">
        <v>1228</v>
      </c>
      <c r="C1056" s="2" t="s">
        <v>1220</v>
      </c>
      <c r="D1056" s="2" t="s">
        <v>6</v>
      </c>
      <c r="E1056" s="2" t="str">
        <f>IFERROR(__xludf.DUMMYFUNCTION("GOOGLETRANSLATE(B1056, ""auto"",""en"")"),"it hurts")</f>
        <v>it hurts</v>
      </c>
    </row>
    <row r="1057" ht="15.75" customHeight="1">
      <c r="A1057" s="1">
        <v>1134.0</v>
      </c>
      <c r="B1057" s="2" t="s">
        <v>1229</v>
      </c>
      <c r="C1057" s="2" t="s">
        <v>1220</v>
      </c>
      <c r="D1057" s="2" t="s">
        <v>6</v>
      </c>
      <c r="E1057" s="2" t="str">
        <f>IFERROR(__xludf.DUMMYFUNCTION("GOOGLETRANSLATE(B1057, ""auto"",""en"")"),"When trust is broken apologies mean nothing")</f>
        <v>When trust is broken apologies mean nothing</v>
      </c>
    </row>
    <row r="1058" ht="15.75" customHeight="1">
      <c r="A1058" s="1">
        <v>1135.0</v>
      </c>
      <c r="B1058" s="2" t="s">
        <v>1230</v>
      </c>
      <c r="C1058" s="2" t="s">
        <v>1231</v>
      </c>
      <c r="D1058" s="2" t="s">
        <v>6</v>
      </c>
      <c r="E1058" s="2" t="str">
        <f>IFERROR(__xludf.DUMMYFUNCTION("GOOGLETRANSLATE(B1058, ""auto"",""en"")")," ηa camom dele you ponyatiya dazhe ne imeete ckolko boli I ckpyvayu")</f>
        <v> ηa camom dele you ponyatiya dazhe ne imeete ckolko boli I ckpyvayu</v>
      </c>
    </row>
    <row r="1059" ht="15.75" customHeight="1">
      <c r="A1059" s="1">
        <v>1137.0</v>
      </c>
      <c r="B1059" s="2" t="s">
        <v>1232</v>
      </c>
      <c r="C1059" s="2" t="s">
        <v>1231</v>
      </c>
      <c r="D1059" s="2" t="s">
        <v>6</v>
      </c>
      <c r="E1059" s="2" t="str">
        <f>IFERROR(__xludf.DUMMYFUNCTION("GOOGLETRANSLATE(B1059, ""auto"",""en"")"),"she thought of herself as an independent offended")</f>
        <v>she thought of herself as an independent offended</v>
      </c>
    </row>
    <row r="1060" ht="15.75" customHeight="1">
      <c r="A1060" s="1">
        <v>1138.0</v>
      </c>
      <c r="B1060" s="2" t="s">
        <v>1233</v>
      </c>
      <c r="C1060" s="2" t="s">
        <v>1234</v>
      </c>
      <c r="D1060" s="2" t="s">
        <v>6</v>
      </c>
      <c r="E1060" s="2" t="str">
        <f>IFERROR(__xludf.DUMMYFUNCTION("GOOGLETRANSLATE(B1060, ""auto"",""en"")"),"Well, what's my turn to take a look I have in my friends people who read my posts life consists not only of the photos I want to take part in the action which is called a reunion of friends idea is to see who reads the post in which there is no picture or"&amp;" pictures if you read this post you can leave a comment of a single word, or where we met, or such place or the name of the man who introduced us the main thing to do it in one word repost do not have to then copy this message to your page, I then also le"&amp;"ave their say please do not leave the floor until you are ready to copy the messages do not spoil the idea")</f>
        <v>Well, what's my turn to take a look I have in my friends people who read my posts life consists not only of the photos I want to take part in the action which is called a reunion of friends idea is to see who reads the post in which there is no picture or pictures if you read this post you can leave a comment of a single word, or where we met, or such place or the name of the man who introduced us the main thing to do it in one word repost do not have to then copy this message to your page, I then also leave their say please do not leave the floor until you are ready to copy the messages do not spoil the idea</v>
      </c>
    </row>
    <row r="1061" ht="15.75" customHeight="1">
      <c r="A1061" s="1">
        <v>1139.0</v>
      </c>
      <c r="B1061" s="2" t="s">
        <v>279</v>
      </c>
      <c r="C1061" s="2" t="s">
        <v>1234</v>
      </c>
      <c r="D1061" s="2" t="s">
        <v>6</v>
      </c>
      <c r="E1061" s="2" t="str">
        <f>IFERROR(__xludf.DUMMYFUNCTION("GOOGLETRANSLATE(B1061, ""auto"",""en"")"),"live")</f>
        <v>live</v>
      </c>
    </row>
    <row r="1062" ht="15.75" customHeight="1">
      <c r="A1062" s="1">
        <v>1140.0</v>
      </c>
      <c r="B1062" s="2" t="s">
        <v>279</v>
      </c>
      <c r="C1062" s="2" t="s">
        <v>1234</v>
      </c>
      <c r="D1062" s="2" t="s">
        <v>6</v>
      </c>
      <c r="E1062" s="2" t="str">
        <f>IFERROR(__xludf.DUMMYFUNCTION("GOOGLETRANSLATE(B1062, ""auto"",""en"")"),"live")</f>
        <v>live</v>
      </c>
    </row>
    <row r="1063" ht="15.75" customHeight="1">
      <c r="A1063" s="1">
        <v>1141.0</v>
      </c>
      <c r="B1063" s="2" t="s">
        <v>279</v>
      </c>
      <c r="C1063" s="2" t="s">
        <v>1234</v>
      </c>
      <c r="D1063" s="2" t="s">
        <v>6</v>
      </c>
      <c r="E1063" s="2" t="str">
        <f>IFERROR(__xludf.DUMMYFUNCTION("GOOGLETRANSLATE(B1063, ""auto"",""en"")"),"live")</f>
        <v>live</v>
      </c>
    </row>
    <row r="1064" ht="15.75" customHeight="1">
      <c r="A1064" s="1">
        <v>1142.0</v>
      </c>
      <c r="B1064" s="2" t="s">
        <v>279</v>
      </c>
      <c r="C1064" s="2" t="s">
        <v>1234</v>
      </c>
      <c r="D1064" s="2" t="s">
        <v>6</v>
      </c>
      <c r="E1064" s="2" t="str">
        <f>IFERROR(__xludf.DUMMYFUNCTION("GOOGLETRANSLATE(B1064, ""auto"",""en"")"),"live")</f>
        <v>live</v>
      </c>
    </row>
    <row r="1065" ht="15.75" customHeight="1">
      <c r="A1065" s="1">
        <v>1143.0</v>
      </c>
      <c r="B1065" s="2" t="s">
        <v>279</v>
      </c>
      <c r="C1065" s="2" t="s">
        <v>1234</v>
      </c>
      <c r="D1065" s="2" t="s">
        <v>6</v>
      </c>
      <c r="E1065" s="2" t="str">
        <f>IFERROR(__xludf.DUMMYFUNCTION("GOOGLETRANSLATE(B1065, ""auto"",""en"")"),"live")</f>
        <v>live</v>
      </c>
    </row>
    <row r="1066" ht="15.75" customHeight="1">
      <c r="A1066" s="1">
        <v>1144.0</v>
      </c>
      <c r="B1066" s="2" t="s">
        <v>1235</v>
      </c>
      <c r="C1066" s="2" t="s">
        <v>1236</v>
      </c>
      <c r="D1066" s="2" t="s">
        <v>6</v>
      </c>
      <c r="E1066" s="2" t="str">
        <f>IFERROR(__xludf.DUMMYFUNCTION("GOOGLETRANSLATE(B1066, ""auto"",""en"")")," when you all understand I will not be near")</f>
        <v> when you all understand I will not be near</v>
      </c>
    </row>
    <row r="1067" ht="15.75" customHeight="1">
      <c r="A1067" s="1">
        <v>1145.0</v>
      </c>
      <c r="B1067" s="2" t="s">
        <v>1237</v>
      </c>
      <c r="C1067" s="2" t="s">
        <v>1236</v>
      </c>
      <c r="D1067" s="2" t="s">
        <v>6</v>
      </c>
      <c r="E1067" s="2" t="str">
        <f>IFERROR(__xludf.DUMMYFUNCTION("GOOGLETRANSLATE(B1067, ""auto"",""en"")"),"without love is easier to live without it, but it makes no sense")</f>
        <v>without love is easier to live without it, but it makes no sense</v>
      </c>
    </row>
    <row r="1068" ht="15.75" customHeight="1">
      <c r="A1068" s="1">
        <v>1146.0</v>
      </c>
      <c r="B1068" s="2" t="s">
        <v>1238</v>
      </c>
      <c r="C1068" s="2" t="s">
        <v>1236</v>
      </c>
      <c r="D1068" s="2" t="s">
        <v>6</v>
      </c>
      <c r="E1068" s="2" t="str">
        <f>IFERROR(__xludf.DUMMYFUNCTION("GOOGLETRANSLATE(B1068, ""auto"",""en"")"),"take care of yourself you have a beautiful name")</f>
        <v>take care of yourself you have a beautiful name</v>
      </c>
    </row>
    <row r="1069" ht="15.75" customHeight="1">
      <c r="A1069" s="1">
        <v>1147.0</v>
      </c>
      <c r="B1069" s="2" t="s">
        <v>1239</v>
      </c>
      <c r="C1069" s="2" t="s">
        <v>1236</v>
      </c>
      <c r="D1069" s="2" t="s">
        <v>6</v>
      </c>
      <c r="E1069" s="2" t="str">
        <f>IFERROR(__xludf.DUMMYFUNCTION("GOOGLETRANSLATE(B1069, ""auto"",""en"")")," I'm sorry but I do not believe love")</f>
        <v> I'm sorry but I do not believe love</v>
      </c>
    </row>
    <row r="1070" ht="15.75" customHeight="1">
      <c r="A1070" s="1">
        <v>1148.0</v>
      </c>
      <c r="B1070" s="2" t="s">
        <v>1240</v>
      </c>
      <c r="C1070" s="2" t="s">
        <v>1236</v>
      </c>
      <c r="D1070" s="2" t="s">
        <v>6</v>
      </c>
      <c r="E1070" s="2" t="str">
        <f>IFERROR(__xludf.DUMMYFUNCTION("GOOGLETRANSLATE(B1070, ""auto"",""en"")"),"Rinat Aimuhamedov 2şі Page")</f>
        <v>Rinat Aimuhamedov 2şі Page</v>
      </c>
    </row>
    <row r="1071" ht="15.75" customHeight="1">
      <c r="A1071" s="1">
        <v>1149.0</v>
      </c>
      <c r="B1071" s="2" t="s">
        <v>1241</v>
      </c>
      <c r="C1071" s="2" t="s">
        <v>447</v>
      </c>
      <c r="D1071" s="2" t="s">
        <v>6</v>
      </c>
      <c r="E1071" s="2" t="str">
        <f>IFERROR(__xludf.DUMMYFUNCTION("GOOGLETRANSLATE(B1071, ""auto"",""en"")"),"I delete this post when I find a Man")</f>
        <v>I delete this post when I find a Man</v>
      </c>
    </row>
    <row r="1072" ht="15.75" customHeight="1">
      <c r="A1072" s="1">
        <v>1150.0</v>
      </c>
      <c r="B1072" s="2" t="s">
        <v>1242</v>
      </c>
      <c r="C1072" s="2" t="s">
        <v>447</v>
      </c>
      <c r="D1072" s="2" t="s">
        <v>6</v>
      </c>
      <c r="E1072" s="2" t="str">
        <f>IFERROR(__xludf.DUMMYFUNCTION("GOOGLETRANSLATE(B1072, ""auto"",""en"")")," what are you a man if she was crying again")</f>
        <v> what are you a man if she was crying again</v>
      </c>
    </row>
    <row r="1073" ht="15.75" customHeight="1">
      <c r="A1073" s="1">
        <v>1151.0</v>
      </c>
      <c r="B1073" s="2" t="s">
        <v>1243</v>
      </c>
      <c r="C1073" s="2" t="s">
        <v>1244</v>
      </c>
      <c r="D1073" s="2" t="s">
        <v>6</v>
      </c>
      <c r="E1073" s="2" t="str">
        <f>IFERROR(__xludf.DUMMYFUNCTION("GOOGLETRANSLATE(B1073, ""auto"",""en"")"),"summer nineteen check up my summer thanks to everyone who was there Nazerke alina diana adelya Sultan Aynur Karina Aliyah nazym shұғyla dastan Anel Camila Arman gulzat shyngyskhan Almira Nurjan Aiken rinat ASEM Batyrkhan Indica Kaisar arman asar erkinova "&amp;"jasmine")</f>
        <v>summer nineteen check up my summer thanks to everyone who was there Nazerke alina diana adelya Sultan Aynur Karina Aliyah nazym shұғyla dastan Anel Camila Arman gulzat shyngyskhan Almira Nurjan Aiken rinat ASEM Batyrkhan Indica Kaisar arman asar erkinova jasmine</v>
      </c>
    </row>
    <row r="1074" ht="15.75" customHeight="1">
      <c r="A1074" s="1">
        <v>1152.0</v>
      </c>
      <c r="B1074" s="2" t="s">
        <v>1245</v>
      </c>
      <c r="C1074" s="2" t="s">
        <v>1244</v>
      </c>
      <c r="D1074" s="2" t="s">
        <v>6</v>
      </c>
      <c r="E1074" s="2" t="str">
        <f>IFERROR(__xludf.DUMMYFUNCTION("GOOGLETRANSLATE(B1074, ""auto"",""en"")"),"The most common video elegant")</f>
        <v>The most common video elegant</v>
      </c>
    </row>
    <row r="1075" ht="15.75" customHeight="1">
      <c r="A1075" s="1">
        <v>1153.0</v>
      </c>
      <c r="B1075" s="2" t="s">
        <v>1246</v>
      </c>
      <c r="C1075" s="2" t="s">
        <v>1247</v>
      </c>
      <c r="D1075" s="2" t="s">
        <v>6</v>
      </c>
      <c r="E1075" s="2" t="str">
        <f>IFERROR(__xludf.DUMMYFUNCTION("GOOGLETRANSLATE(B1075, ""auto"",""en"")"),"ʜᴇ dᴀʙᴀi mʜᴇ pᴏʙᴏdᴏʙ ᴘᴇʙʜᴏʙᴀt iʜᴀchᴇ ʏbyu ʙᴄᴇx ᴋᴏgᴏ you love reeya darkmooz")</f>
        <v>ʜᴇ dᴀʙᴀi mʜᴇ pᴏʙᴏdᴏʙ ᴘᴇʙʜᴏʙᴀt iʜᴀchᴇ ʏbyu ʙᴄᴇx ᴋᴏgᴏ you love reeya darkmooz</v>
      </c>
    </row>
    <row r="1076" ht="15.75" customHeight="1">
      <c r="A1076" s="1">
        <v>1154.0</v>
      </c>
      <c r="B1076" s="2" t="s">
        <v>1248</v>
      </c>
      <c r="C1076" s="2" t="s">
        <v>1247</v>
      </c>
      <c r="D1076" s="2" t="s">
        <v>6</v>
      </c>
      <c r="E1076" s="2" t="str">
        <f>IFERROR(__xludf.DUMMYFUNCTION("GOOGLETRANSLATE(B1076, ""auto"",""en"")"),"Expand your vocabulary")</f>
        <v>Expand your vocabulary</v>
      </c>
    </row>
    <row r="1077" ht="15.75" customHeight="1">
      <c r="A1077" s="1">
        <v>1155.0</v>
      </c>
      <c r="B1077" s="2" t="s">
        <v>1249</v>
      </c>
      <c r="C1077" s="2" t="s">
        <v>1247</v>
      </c>
      <c r="D1077" s="2" t="s">
        <v>6</v>
      </c>
      <c r="E1077" s="2" t="str">
        <f>IFERROR(__xludf.DUMMYFUNCTION("GOOGLETRANSLATE(B1077, ""auto"",""en"")")," Mayakovsky, Yesenin spent quite bile epitaph condemning suicide five years later he followed his example, let this be a lesson to all who condemn suicide having no idea about the heartache only other among the many identical Styron")</f>
        <v> Mayakovsky, Yesenin spent quite bile epitaph condemning suicide five years later he followed his example, let this be a lesson to all who condemn suicide having no idea about the heartache only other among the many identical Styron</v>
      </c>
    </row>
    <row r="1078" ht="15.75" customHeight="1">
      <c r="A1078" s="1">
        <v>1156.0</v>
      </c>
      <c r="B1078" s="2" t="s">
        <v>1250</v>
      </c>
      <c r="C1078" s="2" t="s">
        <v>1247</v>
      </c>
      <c r="D1078" s="2" t="s">
        <v>6</v>
      </c>
      <c r="E1078" s="2" t="str">
        <f>IFERROR(__xludf.DUMMYFUNCTION("GOOGLETRANSLATE(B1078, ""auto"",""en"")"),"Laa")</f>
        <v>Laa</v>
      </c>
    </row>
    <row r="1079" ht="15.75" customHeight="1">
      <c r="A1079" s="1">
        <v>1157.0</v>
      </c>
      <c r="B1079" s="2" t="s">
        <v>1251</v>
      </c>
      <c r="C1079" s="2" t="s">
        <v>1247</v>
      </c>
      <c r="D1079" s="2" t="s">
        <v>6</v>
      </c>
      <c r="E1079" s="2" t="str">
        <f>IFERROR(__xludf.DUMMYFUNCTION("GOOGLETRANSLATE(B1079, ""auto"",""en"")"),"unsophisticated spectator anime Naruto affects the abundance of Eastern subtleties nuances of references to Japanese culture, one can say the ethical aspect is deeply sinks into the soul rationale love of evil plot that reveals this phenomenon is repeated"&amp;" several times in the series is the motive of love slave to the master, the embodiment of evil for example love Kimimaro by Orochimaru and love to hack dzabudze show completely")</f>
        <v>unsophisticated spectator anime Naruto affects the abundance of Eastern subtleties nuances of references to Japanese culture, one can say the ethical aspect is deeply sinks into the soul rationale love of evil plot that reveals this phenomenon is repeated several times in the series is the motive of love slave to the master, the embodiment of evil for example love Kimimaro by Orochimaru and love to hack dzabudze show completely</v>
      </c>
    </row>
    <row r="1080" ht="15.75" customHeight="1">
      <c r="A1080" s="1">
        <v>1158.0</v>
      </c>
      <c r="B1080" s="2" t="s">
        <v>1252</v>
      </c>
      <c r="C1080" s="2" t="s">
        <v>1247</v>
      </c>
      <c r="D1080" s="2" t="s">
        <v>6</v>
      </c>
      <c r="E1080" s="2" t="str">
        <f>IFERROR(__xludf.DUMMYFUNCTION("GOOGLETRANSLATE(B1080, ""auto"",""en"")"),"ogromny list of films for all occasions")</f>
        <v>ogromny list of films for all occasions</v>
      </c>
    </row>
    <row r="1081" ht="15.75" customHeight="1">
      <c r="A1081" s="1">
        <v>1159.0</v>
      </c>
      <c r="B1081" s="2" t="s">
        <v>1253</v>
      </c>
      <c r="C1081" s="2" t="s">
        <v>1247</v>
      </c>
      <c r="D1081" s="2" t="s">
        <v>6</v>
      </c>
      <c r="E1081" s="2" t="str">
        <f>IFERROR(__xludf.DUMMYFUNCTION("GOOGLETRANSLATE(B1081, ""auto"",""en"")"),"shpargalki for pisatelya")</f>
        <v>shpargalki for pisatelya</v>
      </c>
    </row>
    <row r="1082" ht="15.75" customHeight="1">
      <c r="A1082" s="1">
        <v>1160.0</v>
      </c>
      <c r="B1082" s="2" t="s">
        <v>1254</v>
      </c>
      <c r="C1082" s="2" t="s">
        <v>1247</v>
      </c>
      <c r="D1082" s="2" t="s">
        <v>6</v>
      </c>
      <c r="E1082" s="2" t="str">
        <f>IFERROR(__xludf.DUMMYFUNCTION("GOOGLETRANSLATE(B1082, ""auto"",""en"")"),"aaa")</f>
        <v>aaa</v>
      </c>
    </row>
    <row r="1083" ht="15.75" customHeight="1">
      <c r="A1083" s="1">
        <v>1161.0</v>
      </c>
      <c r="B1083" s="2" t="s">
        <v>1255</v>
      </c>
      <c r="C1083" s="2" t="s">
        <v>1247</v>
      </c>
      <c r="D1083" s="2" t="s">
        <v>6</v>
      </c>
      <c r="E1083" s="2" t="str">
        <f>IFERROR(__xludf.DUMMYFUNCTION("GOOGLETRANSLATE(B1083, ""auto"",""en"")")," Thu glossy şikamaru temari şikadaj shikamaru temari shikadai")</f>
        <v> Thu glossy şikamaru temari şikadaj shikamaru temari shikadai</v>
      </c>
    </row>
    <row r="1084" ht="15.75" customHeight="1">
      <c r="A1084" s="1">
        <v>1162.0</v>
      </c>
      <c r="B1084" s="2" t="s">
        <v>1256</v>
      </c>
      <c r="C1084" s="2" t="s">
        <v>1247</v>
      </c>
      <c r="D1084" s="2" t="s">
        <v>6</v>
      </c>
      <c r="E1084" s="2" t="str">
        <f>IFERROR(__xludf.DUMMYFUNCTION("GOOGLETRANSLATE(B1084, ""auto"",""en"")"),"let go but do not let anyone ever you")</f>
        <v>let go but do not let anyone ever you</v>
      </c>
    </row>
    <row r="1085" ht="15.75" customHeight="1">
      <c r="A1085" s="1">
        <v>1163.0</v>
      </c>
      <c r="B1085" s="2" t="s">
        <v>1257</v>
      </c>
      <c r="C1085" s="2" t="s">
        <v>1247</v>
      </c>
      <c r="D1085" s="2" t="s">
        <v>6</v>
      </c>
      <c r="E1085" s="2" t="str">
        <f>IFERROR(__xludf.DUMMYFUNCTION("GOOGLETRANSLATE(B1085, ""auto"",""en"")"),"the most convenient and comprehensive list of the transfer for the essay")</f>
        <v>the most convenient and comprehensive list of the transfer for the essay</v>
      </c>
    </row>
    <row r="1086" ht="15.75" customHeight="1">
      <c r="A1086" s="1">
        <v>1164.0</v>
      </c>
      <c r="B1086" s="2" t="s">
        <v>1258</v>
      </c>
      <c r="C1086" s="2" t="s">
        <v>1259</v>
      </c>
      <c r="D1086" s="2" t="s">
        <v>6</v>
      </c>
      <c r="E1086" s="2" t="str">
        <f>IFERROR(__xludf.DUMMYFUNCTION("GOOGLETRANSLATE(B1086, ""auto"",""en"")"),"each tramp should have its own princess")</f>
        <v>each tramp should have its own princess</v>
      </c>
    </row>
    <row r="1087" ht="15.75" customHeight="1">
      <c r="A1087" s="1">
        <v>1165.0</v>
      </c>
      <c r="B1087" s="2" t="s">
        <v>1260</v>
      </c>
      <c r="C1087" s="2" t="s">
        <v>1259</v>
      </c>
      <c r="D1087" s="2" t="s">
        <v>6</v>
      </c>
      <c r="E1087" s="2" t="str">
        <f>IFERROR(__xludf.DUMMYFUNCTION("GOOGLETRANSLATE(B1087, ""auto"",""en"")"),"the main thing that mom and father were happy and proud of me")</f>
        <v>the main thing that mom and father were happy and proud of me</v>
      </c>
    </row>
    <row r="1088" ht="15.75" customHeight="1">
      <c r="A1088" s="1">
        <v>1166.0</v>
      </c>
      <c r="B1088" s="2" t="s">
        <v>1261</v>
      </c>
      <c r="C1088" s="2" t="s">
        <v>1259</v>
      </c>
      <c r="D1088" s="2" t="s">
        <v>6</v>
      </c>
      <c r="E1088" s="2" t="str">
        <f>IFERROR(__xludf.DUMMYFUNCTION("GOOGLETRANSLATE(B1088, ""auto"",""en"")")," need to appreciate their parents without them we are nothing")</f>
        <v> need to appreciate their parents without them we are nothing</v>
      </c>
    </row>
    <row r="1089" ht="15.75" customHeight="1">
      <c r="A1089" s="1">
        <v>1167.0</v>
      </c>
      <c r="B1089" s="2" t="s">
        <v>1262</v>
      </c>
      <c r="C1089" s="2" t="s">
        <v>1259</v>
      </c>
      <c r="D1089" s="2" t="s">
        <v>6</v>
      </c>
      <c r="E1089" s="2" t="str">
        <f>IFERROR(__xludf.DUMMYFUNCTION("GOOGLETRANSLATE(B1089, ""auto"",""en"")"),"love my mother, she is one and more it will not be")</f>
        <v>love my mother, she is one and more it will not be</v>
      </c>
    </row>
    <row r="1090" ht="15.75" customHeight="1">
      <c r="A1090" s="1">
        <v>1168.0</v>
      </c>
      <c r="B1090" s="2" t="s">
        <v>1263</v>
      </c>
      <c r="C1090" s="2" t="s">
        <v>1259</v>
      </c>
      <c r="D1090" s="2" t="s">
        <v>6</v>
      </c>
      <c r="E1090" s="2" t="str">
        <f>IFERROR(__xludf.DUMMYFUNCTION("GOOGLETRANSLATE(B1090, ""auto"",""en"")"),"Nobody is waiting for you because it is waiting for you at home mom")</f>
        <v>Nobody is waiting for you because it is waiting for you at home mom</v>
      </c>
    </row>
    <row r="1091" ht="15.75" customHeight="1">
      <c r="A1091" s="1">
        <v>1169.0</v>
      </c>
      <c r="B1091" s="2" t="s">
        <v>1264</v>
      </c>
      <c r="C1091" s="2" t="s">
        <v>1259</v>
      </c>
      <c r="D1091" s="2" t="s">
        <v>6</v>
      </c>
      <c r="E1091" s="2" t="str">
        <f>IFERROR(__xludf.DUMMYFUNCTION("GOOGLETRANSLATE(B1091, ""auto"",""en"")"),"you enter the VC and realize that none of you do not miss nobody writes itself already as you do not want to write to anyone")</f>
        <v>you enter the VC and realize that none of you do not miss nobody writes itself already as you do not want to write to anyone</v>
      </c>
    </row>
    <row r="1092" ht="15.75" customHeight="1">
      <c r="A1092" s="1">
        <v>1170.0</v>
      </c>
      <c r="B1092" s="2" t="s">
        <v>1265</v>
      </c>
      <c r="C1092" s="2" t="s">
        <v>1259</v>
      </c>
      <c r="D1092" s="2" t="s">
        <v>6</v>
      </c>
      <c r="E1092" s="2" t="str">
        <f>IFERROR(__xludf.DUMMYFUNCTION("GOOGLETRANSLATE(B1092, ""auto"",""en"")"),"säleeem our friends in the world of aliexpress online store due to the further modernization of the most realistic and very large full-scale competition uyımdastırmaqşımız prizes winner of the competition will have the iphone xr 256 gb prizes in the follo"&amp;"wing set Europe")</f>
        <v>säleeem our friends in the world of aliexpress online store due to the further modernization of the most realistic and very large full-scale competition uyımdastırmaqşımız prizes winner of the competition will have the iphone xr 256 gb prizes in the following set Europe</v>
      </c>
    </row>
    <row r="1093" ht="15.75" customHeight="1">
      <c r="A1093" s="1">
        <v>1171.0</v>
      </c>
      <c r="B1093" s="2" t="s">
        <v>1266</v>
      </c>
      <c r="C1093" s="2" t="s">
        <v>1259</v>
      </c>
      <c r="D1093" s="2" t="s">
        <v>6</v>
      </c>
      <c r="E1093" s="2" t="str">
        <f>IFERROR(__xludf.DUMMYFUNCTION("GOOGLETRANSLATE(B1093, ""auto"",""en"")")," we fall in love with those who can not be")</f>
        <v> we fall in love with those who can not be</v>
      </c>
    </row>
    <row r="1094" ht="15.75" customHeight="1">
      <c r="A1094" s="1">
        <v>1172.0</v>
      </c>
      <c r="B1094" s="2" t="s">
        <v>1267</v>
      </c>
      <c r="C1094" s="2" t="s">
        <v>1268</v>
      </c>
      <c r="D1094" s="2" t="s">
        <v>6</v>
      </c>
      <c r="E1094" s="2" t="str">
        <f>IFERROR(__xludf.DUMMYFUNCTION("GOOGLETRANSLATE(B1094, ""auto"",""en"")"),"night hidden desires")</f>
        <v>night hidden desires</v>
      </c>
    </row>
    <row r="1095" ht="15.75" customHeight="1">
      <c r="A1095" s="1">
        <v>1173.0</v>
      </c>
      <c r="B1095" s="2" t="s">
        <v>1269</v>
      </c>
      <c r="C1095" s="2" t="s">
        <v>1268</v>
      </c>
      <c r="D1095" s="2" t="s">
        <v>6</v>
      </c>
      <c r="E1095" s="2" t="str">
        <f>IFERROR(__xludf.DUMMYFUNCTION("GOOGLETRANSLATE(B1095, ""auto"",""en"")"),"that's all component of your love, your thoughts and actions")</f>
        <v>that's all component of your love, your thoughts and actions</v>
      </c>
    </row>
    <row r="1096" ht="15.75" customHeight="1">
      <c r="A1096" s="1">
        <v>1174.0</v>
      </c>
      <c r="B1096" s="2" t="s">
        <v>1270</v>
      </c>
      <c r="C1096" s="2" t="s">
        <v>1268</v>
      </c>
      <c r="D1096" s="2" t="s">
        <v>6</v>
      </c>
      <c r="E1096" s="2" t="str">
        <f>IFERROR(__xludf.DUMMYFUNCTION("GOOGLETRANSLATE(B1096, ""auto"",""en"")"),"Only she and only her and only her, she only once it")</f>
        <v>Only she and only her and only her, she only once it</v>
      </c>
    </row>
    <row r="1097" ht="15.75" customHeight="1">
      <c r="A1097" s="1">
        <v>1175.0</v>
      </c>
      <c r="B1097" s="2" t="s">
        <v>101</v>
      </c>
      <c r="C1097" s="2" t="s">
        <v>1268</v>
      </c>
      <c r="D1097" s="2" t="s">
        <v>6</v>
      </c>
      <c r="E1097" s="2" t="str">
        <f>IFERROR(__xludf.DUMMYFUNCTION("GOOGLETRANSLATE(B1097, ""auto"",""en"")"),"#VALUE!")</f>
        <v>#VALUE!</v>
      </c>
    </row>
    <row r="1098" ht="15.75" customHeight="1">
      <c r="A1098" s="1">
        <v>1176.0</v>
      </c>
      <c r="B1098" s="2" t="s">
        <v>1271</v>
      </c>
      <c r="C1098" s="2" t="s">
        <v>1268</v>
      </c>
      <c r="D1098" s="2" t="s">
        <v>6</v>
      </c>
      <c r="E1098" s="2" t="str">
        <f>IFERROR(__xludf.DUMMYFUNCTION("GOOGLETRANSLATE(B1098, ""auto"",""en"")"),"Premier introvert allye listen to boom vk cc 9y0zen")</f>
        <v>Premier introvert allye listen to boom vk cc 9y0zen</v>
      </c>
    </row>
    <row r="1099" ht="15.75" customHeight="1">
      <c r="A1099" s="1">
        <v>1177.0</v>
      </c>
      <c r="B1099" s="2" t="s">
        <v>101</v>
      </c>
      <c r="C1099" s="2" t="s">
        <v>1268</v>
      </c>
      <c r="D1099" s="2" t="s">
        <v>6</v>
      </c>
      <c r="E1099" s="2" t="str">
        <f>IFERROR(__xludf.DUMMYFUNCTION("GOOGLETRANSLATE(B1099, ""auto"",""en"")"),"#VALUE!")</f>
        <v>#VALUE!</v>
      </c>
    </row>
    <row r="1100" ht="15.75" customHeight="1">
      <c r="A1100" s="1">
        <v>1178.0</v>
      </c>
      <c r="B1100" s="2" t="s">
        <v>1272</v>
      </c>
      <c r="C1100" s="2" t="s">
        <v>1268</v>
      </c>
      <c r="D1100" s="2" t="s">
        <v>6</v>
      </c>
      <c r="E1100" s="2" t="str">
        <f>IFERROR(__xludf.DUMMYFUNCTION("GOOGLETRANSLATE(B1100, ""auto"",""en"")"),"night music love")</f>
        <v>night music love</v>
      </c>
    </row>
    <row r="1101" ht="15.75" customHeight="1">
      <c r="A1101" s="1">
        <v>1179.0</v>
      </c>
      <c r="B1101" s="2" t="s">
        <v>1273</v>
      </c>
      <c r="C1101" s="2" t="s">
        <v>1268</v>
      </c>
      <c r="D1101" s="2" t="s">
        <v>6</v>
      </c>
      <c r="E1101" s="2" t="str">
        <f>IFERROR(__xludf.DUMMYFUNCTION("GOOGLETRANSLATE(B1101, ""auto"",""en"")"),"goof")</f>
        <v>goof</v>
      </c>
    </row>
    <row r="1102" ht="15.75" customHeight="1">
      <c r="A1102" s="1">
        <v>1180.0</v>
      </c>
      <c r="B1102" s="2" t="s">
        <v>1274</v>
      </c>
      <c r="C1102" s="2" t="s">
        <v>1268</v>
      </c>
      <c r="D1102" s="2" t="s">
        <v>6</v>
      </c>
      <c r="E1102" s="2" t="str">
        <f>IFERROR(__xludf.DUMMYFUNCTION("GOOGLETRANSLATE(B1102, ""auto"",""en"")"),"there are things that last forever")</f>
        <v>there are things that last forever</v>
      </c>
    </row>
    <row r="1103" ht="15.75" customHeight="1">
      <c r="A1103" s="1">
        <v>1181.0</v>
      </c>
      <c r="B1103" s="2" t="s">
        <v>1275</v>
      </c>
      <c r="C1103" s="2" t="s">
        <v>1268</v>
      </c>
      <c r="D1103" s="2" t="s">
        <v>6</v>
      </c>
      <c r="E1103" s="2" t="str">
        <f>IFERROR(__xludf.DUMMYFUNCTION("GOOGLETRANSLATE(B1103, ""auto"",""en"")"),"I go like a dream in the summer night")</f>
        <v>I go like a dream in the summer night</v>
      </c>
    </row>
    <row r="1104" ht="15.75" customHeight="1">
      <c r="A1104" s="1">
        <v>1182.0</v>
      </c>
      <c r="B1104" s="2" t="s">
        <v>1276</v>
      </c>
      <c r="C1104" s="2" t="s">
        <v>1268</v>
      </c>
      <c r="D1104" s="2" t="s">
        <v>6</v>
      </c>
      <c r="E1104" s="2" t="str">
        <f>IFERROR(__xludf.DUMMYFUNCTION("GOOGLETRANSLATE(B1104, ""auto"",""en"")"),"smile")</f>
        <v>smile</v>
      </c>
    </row>
    <row r="1105" ht="15.75" customHeight="1">
      <c r="A1105" s="1">
        <v>1183.0</v>
      </c>
      <c r="B1105" s="2" t="s">
        <v>1277</v>
      </c>
      <c r="C1105" s="2" t="s">
        <v>1268</v>
      </c>
      <c r="D1105" s="2" t="s">
        <v>6</v>
      </c>
      <c r="E1105" s="2" t="str">
        <f>IFERROR(__xludf.DUMMYFUNCTION("GOOGLETRANSLATE(B1105, ""auto"",""en"")"),"ottenok")</f>
        <v>ottenok</v>
      </c>
    </row>
    <row r="1106" ht="15.75" customHeight="1">
      <c r="A1106" s="1">
        <v>1185.0</v>
      </c>
      <c r="B1106" s="2" t="s">
        <v>1278</v>
      </c>
      <c r="C1106" s="2" t="s">
        <v>1279</v>
      </c>
      <c r="D1106" s="2" t="s">
        <v>6</v>
      </c>
      <c r="E1106" s="2" t="str">
        <f>IFERROR(__xludf.DUMMYFUNCTION("GOOGLETRANSLATE(B1106, ""auto"",""en"")"),"but as it happened")</f>
        <v>but as it happened</v>
      </c>
    </row>
    <row r="1107" ht="15.75" customHeight="1">
      <c r="A1107" s="1">
        <v>1186.0</v>
      </c>
      <c r="B1107" s="2" t="s">
        <v>1280</v>
      </c>
      <c r="C1107" s="2" t="s">
        <v>1279</v>
      </c>
      <c r="D1107" s="2" t="s">
        <v>6</v>
      </c>
      <c r="E1107" s="2" t="str">
        <f>IFERROR(__xludf.DUMMYFUNCTION("GOOGLETRANSLATE(B1107, ""auto"",""en"")"),"so here")</f>
        <v>so here</v>
      </c>
    </row>
    <row r="1108" ht="15.75" customHeight="1">
      <c r="A1108" s="1">
        <v>1187.0</v>
      </c>
      <c r="B1108" s="2" t="s">
        <v>1281</v>
      </c>
      <c r="C1108" s="2" t="s">
        <v>1279</v>
      </c>
      <c r="D1108" s="2" t="s">
        <v>6</v>
      </c>
      <c r="E1108" s="2" t="str">
        <f>IFERROR(__xludf.DUMMYFUNCTION("GOOGLETRANSLATE(B1108, ""auto"",""en"")"),"7 Tips by Pablo Picasso for those who want to enjoy life")</f>
        <v>7 Tips by Pablo Picasso for those who want to enjoy life</v>
      </c>
    </row>
    <row r="1109" ht="15.75" customHeight="1">
      <c r="A1109" s="1">
        <v>1188.0</v>
      </c>
      <c r="B1109" s="2" t="s">
        <v>1282</v>
      </c>
      <c r="C1109" s="2" t="s">
        <v>1279</v>
      </c>
      <c r="D1109" s="2" t="s">
        <v>6</v>
      </c>
      <c r="E1109" s="2" t="str">
        <f>IFERROR(__xludf.DUMMYFUNCTION("GOOGLETRANSLATE(B1109, ""auto"",""en"")"),"I hang up under the force of gravity")</f>
        <v>I hang up under the force of gravity</v>
      </c>
    </row>
    <row r="1110" ht="15.75" customHeight="1">
      <c r="A1110" s="1">
        <v>1189.0</v>
      </c>
      <c r="B1110" s="2" t="s">
        <v>1283</v>
      </c>
      <c r="C1110" s="2" t="s">
        <v>1279</v>
      </c>
      <c r="D1110" s="2" t="s">
        <v>6</v>
      </c>
      <c r="E1110" s="2" t="str">
        <f>IFERROR(__xludf.DUMMYFUNCTION("GOOGLETRANSLATE(B1110, ""auto"",""en"")"),"it from scratch will be familiar")</f>
        <v>it from scratch will be familiar</v>
      </c>
    </row>
    <row r="1111" ht="15.75" customHeight="1">
      <c r="A1111" s="1">
        <v>1191.0</v>
      </c>
      <c r="B1111" s="2" t="s">
        <v>1284</v>
      </c>
      <c r="C1111" s="2" t="s">
        <v>1279</v>
      </c>
      <c r="D1111" s="2" t="s">
        <v>6</v>
      </c>
      <c r="E1111" s="2" t="str">
        <f>IFERROR(__xludf.DUMMYFUNCTION("GOOGLETRANSLATE(B1111, ""auto"",""en"")"),"are you a feminist me five years, my mom just told me to go get a sweater because an adult man soon enough, and I have to hide behind me seven years of a boy walking me across the playground and throwing me stones, I upset my best friend says that it is a"&amp;"ll because he liked me and even she told me that the boys only hurt those girls who like to show them completely")</f>
        <v>are you a feminist me five years, my mom just told me to go get a sweater because an adult man soon enough, and I have to hide behind me seven years of a boy walking me across the playground and throwing me stones, I upset my best friend says that it is all because he liked me and even she told me that the boys only hurt those girls who like to show them completely</v>
      </c>
    </row>
    <row r="1112" ht="15.75" customHeight="1">
      <c r="A1112" s="1">
        <v>1192.0</v>
      </c>
      <c r="B1112" s="2" t="s">
        <v>1285</v>
      </c>
      <c r="C1112" s="2" t="s">
        <v>1279</v>
      </c>
      <c r="D1112" s="2" t="s">
        <v>6</v>
      </c>
      <c r="E1112" s="2" t="str">
        <f>IFERROR(__xludf.DUMMYFUNCTION("GOOGLETRANSLATE(B1112, ""auto"",""en"")"),"driven")</f>
        <v>driven</v>
      </c>
    </row>
    <row r="1113" ht="15.75" customHeight="1">
      <c r="A1113" s="1">
        <v>1193.0</v>
      </c>
      <c r="B1113" s="2" t="s">
        <v>1286</v>
      </c>
      <c r="C1113" s="2" t="s">
        <v>1279</v>
      </c>
      <c r="D1113" s="2" t="s">
        <v>6</v>
      </c>
      <c r="E1113" s="2" t="str">
        <f>IFERROR(__xludf.DUMMYFUNCTION("GOOGLETRANSLATE(B1113, ""auto"",""en"")"),"without further ado new album the neighbourhood")</f>
        <v>without further ado new album the neighbourhood</v>
      </c>
    </row>
    <row r="1114" ht="15.75" customHeight="1">
      <c r="A1114" s="1">
        <v>1194.0</v>
      </c>
      <c r="B1114" s="2" t="s">
        <v>1287</v>
      </c>
      <c r="C1114" s="2" t="s">
        <v>449</v>
      </c>
      <c r="D1114" s="2" t="s">
        <v>6</v>
      </c>
      <c r="E1114" s="2" t="str">
        <f>IFERROR(__xludf.DUMMYFUNCTION("GOOGLETRANSLATE(B1114, ""auto"",""en"")"),"can not")</f>
        <v>can not</v>
      </c>
    </row>
    <row r="1115" ht="15.75" customHeight="1">
      <c r="A1115" s="1">
        <v>1195.0</v>
      </c>
      <c r="B1115" s="2" t="s">
        <v>1288</v>
      </c>
      <c r="C1115" s="2" t="s">
        <v>449</v>
      </c>
      <c r="D1115" s="2" t="s">
        <v>6</v>
      </c>
      <c r="E1115" s="2" t="str">
        <f>IFERROR(__xludf.DUMMYFUNCTION("GOOGLETRANSLATE(B1115, ""auto"",""en"")"),"mood ")</f>
        <v>mood </v>
      </c>
    </row>
    <row r="1116" ht="15.75" customHeight="1">
      <c r="A1116" s="1">
        <v>1196.0</v>
      </c>
      <c r="B1116" s="2" t="s">
        <v>1289</v>
      </c>
      <c r="C1116" s="2" t="s">
        <v>449</v>
      </c>
      <c r="D1116" s="2" t="s">
        <v>6</v>
      </c>
      <c r="E1116" s="2" t="str">
        <f>IFERROR(__xludf.DUMMYFUNCTION("GOOGLETRANSLATE(B1116, ""auto"",""en"")"),"quick facts")</f>
        <v>quick facts</v>
      </c>
    </row>
    <row r="1117" ht="15.75" customHeight="1">
      <c r="A1117" s="1">
        <v>1197.0</v>
      </c>
      <c r="B1117" s="2" t="s">
        <v>1290</v>
      </c>
      <c r="C1117" s="2" t="s">
        <v>449</v>
      </c>
      <c r="D1117" s="2" t="s">
        <v>6</v>
      </c>
      <c r="E1117" s="2" t="str">
        <f>IFERROR(__xludf.DUMMYFUNCTION("GOOGLETRANSLATE(B1117, ""auto"",""en"")"),"so cute")</f>
        <v>so cute</v>
      </c>
    </row>
    <row r="1118" ht="15.75" customHeight="1">
      <c r="A1118" s="1">
        <v>1198.0</v>
      </c>
      <c r="B1118" s="2" t="s">
        <v>1291</v>
      </c>
      <c r="C1118" s="2" t="s">
        <v>449</v>
      </c>
      <c r="D1118" s="2" t="s">
        <v>6</v>
      </c>
      <c r="E1118" s="2" t="str">
        <f>IFERROR(__xludf.DUMMYFUNCTION("GOOGLETRANSLATE(B1118, ""auto"",""en"")"),"inst bakyt zhadyra ")</f>
        <v>inst bakyt zhadyra </v>
      </c>
    </row>
    <row r="1119" ht="15.75" customHeight="1">
      <c r="A1119" s="1">
        <v>1199.0</v>
      </c>
      <c r="B1119" s="2" t="s">
        <v>1292</v>
      </c>
      <c r="C1119" s="2" t="s">
        <v>1293</v>
      </c>
      <c r="D1119" s="2" t="s">
        <v>6</v>
      </c>
      <c r="E1119" s="2" t="str">
        <f>IFERROR(__xludf.DUMMYFUNCTION("GOOGLETRANSLATE(B1119, ""auto"",""en"")"),"dangerous man dangerous akarys")</f>
        <v>dangerous man dangerous akarys</v>
      </c>
    </row>
    <row r="1120" ht="15.75" customHeight="1">
      <c r="A1120" s="1">
        <v>1200.0</v>
      </c>
      <c r="B1120" s="2" t="s">
        <v>1294</v>
      </c>
      <c r="C1120" s="2" t="s">
        <v>1293</v>
      </c>
      <c r="D1120" s="2" t="s">
        <v>6</v>
      </c>
      <c r="E1120" s="2" t="str">
        <f>IFERROR(__xludf.DUMMYFUNCTION("GOOGLETRANSLATE(B1120, ""auto"",""en"")"),"Like the person who presses the 333 th Like avasına then went to write koment")</f>
        <v>Like the person who presses the 333 th Like avasına then went to write koment</v>
      </c>
    </row>
    <row r="1121" ht="15.75" customHeight="1">
      <c r="A1121" s="1">
        <v>1201.0</v>
      </c>
      <c r="B1121" s="2" t="s">
        <v>1295</v>
      </c>
      <c r="C1121" s="2" t="s">
        <v>1293</v>
      </c>
      <c r="D1121" s="2" t="s">
        <v>6</v>
      </c>
      <c r="E1121" s="2" t="str">
        <f>IFERROR(__xludf.DUMMYFUNCTION("GOOGLETRANSLATE(B1121, ""auto"",""en"")"),"blue eye")</f>
        <v>blue eye</v>
      </c>
    </row>
    <row r="1122" ht="15.75" customHeight="1">
      <c r="A1122" s="1">
        <v>1202.0</v>
      </c>
      <c r="B1122" s="2" t="s">
        <v>1296</v>
      </c>
      <c r="C1122" s="2" t="s">
        <v>1293</v>
      </c>
      <c r="D1122" s="2" t="s">
        <v>6</v>
      </c>
      <c r="E1122" s="2" t="str">
        <f>IFERROR(__xludf.DUMMYFUNCTION("GOOGLETRANSLATE(B1122, ""auto"",""en"")"),"I ask a lot of people are you free fire oynaysnba my answer and free play with fire if you want me oynağılarınız id 1055554731")</f>
        <v>I ask a lot of people are you free fire oynaysnba my answer and free play with fire if you want me oynağılarınız id 1055554731</v>
      </c>
    </row>
    <row r="1123" ht="15.75" customHeight="1">
      <c r="A1123" s="1">
        <v>1203.0</v>
      </c>
      <c r="B1123" s="2" t="s">
        <v>1297</v>
      </c>
      <c r="C1123" s="2" t="s">
        <v>1293</v>
      </c>
      <c r="D1123" s="2" t="s">
        <v>6</v>
      </c>
      <c r="E1123" s="2" t="str">
        <f>IFERROR(__xludf.DUMMYFUNCTION("GOOGLETRANSLATE(B1123, ""auto"",""en"")"),"polwfïnalfïnal allağaşükir")</f>
        <v>polwfïnalfïnal allağaşükir</v>
      </c>
    </row>
    <row r="1124" ht="15.75" customHeight="1">
      <c r="A1124" s="1">
        <v>1204.0</v>
      </c>
      <c r="B1124" s="2" t="s">
        <v>1298</v>
      </c>
      <c r="C1124" s="2" t="s">
        <v>1293</v>
      </c>
      <c r="D1124" s="2" t="s">
        <v>6</v>
      </c>
      <c r="E1124" s="2" t="str">
        <f>IFERROR(__xludf.DUMMYFUNCTION("GOOGLETRANSLATE(B1124, ""auto"",""en"")"),"KTA factory's polwfïnalı nomad city hall and the team could start in 19 hours 00 fans Follow kelinizder körinizder")</f>
        <v>KTA factory's polwfïnalı nomad city hall and the team could start in 19 hours 00 fans Follow kelinizder körinizder</v>
      </c>
    </row>
    <row r="1125" ht="15.75" customHeight="1">
      <c r="A1125" s="1">
        <v>1205.0</v>
      </c>
      <c r="B1125" s="2" t="s">
        <v>1299</v>
      </c>
      <c r="C1125" s="2" t="s">
        <v>1293</v>
      </c>
      <c r="D1125" s="2" t="s">
        <v>6</v>
      </c>
      <c r="E1125" s="2" t="str">
        <f>IFERROR(__xludf.DUMMYFUNCTION("GOOGLETRANSLATE(B1125, ""auto"",""en"")"),"Happy father's birthdate family family papalyublyutebya")</f>
        <v>Happy father's birthdate family family papalyublyutebya</v>
      </c>
    </row>
    <row r="1126" ht="15.75" customHeight="1">
      <c r="A1126" s="1">
        <v>1207.0</v>
      </c>
      <c r="B1126" s="2" t="s">
        <v>1300</v>
      </c>
      <c r="C1126" s="2" t="s">
        <v>1293</v>
      </c>
      <c r="D1126" s="2" t="s">
        <v>6</v>
      </c>
      <c r="E1126" s="2" t="str">
        <f>IFERROR(__xludf.DUMMYFUNCTION("GOOGLETRANSLATE(B1126, ""auto"",""en"")"),"dogs dogs")</f>
        <v>dogs dogs</v>
      </c>
    </row>
    <row r="1127" ht="15.75" customHeight="1">
      <c r="A1127" s="1">
        <v>1208.0</v>
      </c>
      <c r="B1127" s="2" t="s">
        <v>1301</v>
      </c>
      <c r="C1127" s="2" t="s">
        <v>1293</v>
      </c>
      <c r="D1127" s="2" t="s">
        <v>6</v>
      </c>
      <c r="E1127" s="2" t="str">
        <f>IFERROR(__xludf.DUMMYFUNCTION("GOOGLETRANSLATE(B1127, ""auto"",""en"")"),"Che Saba bastaldıma 9aynerv")</f>
        <v>Che Saba bastaldıma 9aynerv</v>
      </c>
    </row>
    <row r="1128" ht="15.75" customHeight="1">
      <c r="A1128" s="1">
        <v>1209.0</v>
      </c>
      <c r="B1128" s="2" t="s">
        <v>1302</v>
      </c>
      <c r="C1128" s="2" t="s">
        <v>1303</v>
      </c>
      <c r="D1128" s="2" t="s">
        <v>6</v>
      </c>
      <c r="E1128" s="2" t="str">
        <f>IFERROR(__xludf.DUMMYFUNCTION("GOOGLETRANSLATE(B1128, ""auto"",""en"")")," lots polnotsenku any format to be signed by a mandatory asset for the posts below are not all what you want to repost not sure I just inactive riders do not need to show the full group")</f>
        <v> lots polnotsenku any format to be signed by a mandatory asset for the posts below are not all what you want to repost not sure I just inactive riders do not need to show the full group</v>
      </c>
    </row>
    <row r="1129" ht="15.75" customHeight="1">
      <c r="A1129" s="1">
        <v>1210.0</v>
      </c>
      <c r="B1129" s="2" t="s">
        <v>1304</v>
      </c>
      <c r="C1129" s="2" t="s">
        <v>1303</v>
      </c>
      <c r="D1129" s="2" t="s">
        <v>6</v>
      </c>
      <c r="E1129" s="2" t="str">
        <f>IFERROR(__xludf.DUMMYFUNCTION("GOOGLETRANSLATE(B1129, ""auto"",""en"")"),"I know that no one is interested but still if you want what I would have painted you do repost record throw off your photos in the comments show completely")</f>
        <v>I know that no one is interested but still if you want what I would have painted you do repost record throw off your photos in the comments show completely</v>
      </c>
    </row>
    <row r="1130" ht="15.75" customHeight="1">
      <c r="A1130" s="1">
        <v>1211.0</v>
      </c>
      <c r="B1130" s="2" t="s">
        <v>1305</v>
      </c>
      <c r="C1130" s="2" t="s">
        <v>1303</v>
      </c>
      <c r="D1130" s="2" t="s">
        <v>6</v>
      </c>
      <c r="E1130" s="2" t="str">
        <f>IFERROR(__xludf.DUMMYFUNCTION("GOOGLETRANSLATE(B1130, ""auto"",""en"")"),"ydαlyu etot post kogdα vycplyus")</f>
        <v>ydαlyu etot post kogdα vycplyus</v>
      </c>
    </row>
    <row r="1131" ht="15.75" customHeight="1">
      <c r="A1131" s="1">
        <v>1212.0</v>
      </c>
      <c r="B1131" s="2" t="s">
        <v>1306</v>
      </c>
      <c r="C1131" s="2" t="s">
        <v>1303</v>
      </c>
      <c r="D1131" s="2" t="s">
        <v>6</v>
      </c>
      <c r="E1131" s="2" t="str">
        <f>IFERROR(__xludf.DUMMYFUNCTION("GOOGLETRANSLATE(B1131, ""auto"",""en"")"),"lot fast on this chan results tomorrow you repost Like")</f>
        <v>lot fast on this chan results tomorrow you repost Like</v>
      </c>
    </row>
    <row r="1132" ht="15.75" customHeight="1">
      <c r="A1132" s="1">
        <v>1213.0</v>
      </c>
      <c r="B1132" s="2" t="s">
        <v>1307</v>
      </c>
      <c r="C1132" s="2" t="s">
        <v>1303</v>
      </c>
      <c r="D1132" s="2" t="s">
        <v>6</v>
      </c>
      <c r="E1132" s="2" t="str">
        <f>IFERROR(__xludf.DUMMYFUNCTION("GOOGLETRANSLATE(B1132, ""auto"",""en"")"),"raffle for a portrait in this style of your character or pet can be any kind of show winner 1 fully")</f>
        <v>raffle for a portrait in this style of your character or pet can be any kind of show winner 1 fully</v>
      </c>
    </row>
    <row r="1133" ht="15.75" customHeight="1">
      <c r="A1133" s="1">
        <v>1214.0</v>
      </c>
      <c r="B1133" s="2" t="s">
        <v>1308</v>
      </c>
      <c r="C1133" s="2" t="s">
        <v>1309</v>
      </c>
      <c r="D1133" s="2" t="s">
        <v>6</v>
      </c>
      <c r="E1133" s="2" t="str">
        <f>IFERROR(__xludf.DUMMYFUNCTION("GOOGLETRANSLATE(B1133, ""auto"",""en"")")," thank you to those who are near I appreciate")</f>
        <v> thank you to those who are near I appreciate</v>
      </c>
    </row>
    <row r="1134" ht="15.75" customHeight="1">
      <c r="A1134" s="1">
        <v>1216.0</v>
      </c>
      <c r="B1134" s="2" t="s">
        <v>1310</v>
      </c>
      <c r="C1134" s="2" t="s">
        <v>1311</v>
      </c>
      <c r="D1134" s="2" t="s">
        <v>6</v>
      </c>
      <c r="E1134" s="2" t="str">
        <f>IFERROR(__xludf.DUMMYFUNCTION("GOOGLETRANSLATE(B1134, ""auto"",""en"")"),"the user is waiting for December")</f>
        <v>the user is waiting for December</v>
      </c>
    </row>
    <row r="1135" ht="15.75" customHeight="1">
      <c r="A1135" s="1">
        <v>1217.0</v>
      </c>
      <c r="B1135" s="2" t="s">
        <v>1312</v>
      </c>
      <c r="C1135" s="2" t="s">
        <v>1311</v>
      </c>
      <c r="D1135" s="2" t="s">
        <v>6</v>
      </c>
      <c r="E1135" s="2" t="str">
        <f>IFERROR(__xludf.DUMMYFUNCTION("GOOGLETRANSLATE(B1135, ""auto"",""en"")"),"waiting for you get everything")</f>
        <v>waiting for you get everything</v>
      </c>
    </row>
    <row r="1136" ht="15.75" customHeight="1">
      <c r="A1136" s="1">
        <v>1218.0</v>
      </c>
      <c r="B1136" s="2" t="s">
        <v>1313</v>
      </c>
      <c r="C1136" s="2" t="s">
        <v>1311</v>
      </c>
      <c r="D1136" s="2" t="s">
        <v>6</v>
      </c>
      <c r="E1136" s="2" t="str">
        <f>IFERROR(__xludf.DUMMYFUNCTION("GOOGLETRANSLATE(B1136, ""auto"",""en"")")," must support")</f>
        <v> must support</v>
      </c>
    </row>
    <row r="1137" ht="15.75" customHeight="1">
      <c r="A1137" s="1">
        <v>1219.0</v>
      </c>
      <c r="B1137" s="2" t="s">
        <v>1314</v>
      </c>
      <c r="C1137" s="2" t="s">
        <v>1311</v>
      </c>
      <c r="D1137" s="2" t="s">
        <v>6</v>
      </c>
      <c r="E1137" s="2" t="str">
        <f>IFERROR(__xludf.DUMMYFUNCTION("GOOGLETRANSLATE(B1137, ""auto"",""en"")"),"everyone needs to at a difficult time someone said I was not afraid to close a meter away from each other")</f>
        <v>everyone needs to at a difficult time someone said I was not afraid to close a meter away from each other</v>
      </c>
    </row>
    <row r="1138" ht="15.75" customHeight="1">
      <c r="A1138" s="1">
        <v>1220.0</v>
      </c>
      <c r="B1138" s="2" t="s">
        <v>1315</v>
      </c>
      <c r="C1138" s="2" t="s">
        <v>1311</v>
      </c>
      <c r="D1138" s="2" t="s">
        <v>6</v>
      </c>
      <c r="E1138" s="2" t="str">
        <f>IFERROR(__xludf.DUMMYFUNCTION("GOOGLETRANSLATE(B1138, ""auto"",""en"")"),"tsenit nuzhno vovpemya")</f>
        <v>tsenit nuzhno vovpemya</v>
      </c>
    </row>
    <row r="1139" ht="15.75" customHeight="1">
      <c r="A1139" s="1">
        <v>1221.0</v>
      </c>
      <c r="B1139" s="2" t="s">
        <v>1316</v>
      </c>
      <c r="C1139" s="2" t="s">
        <v>1311</v>
      </c>
      <c r="D1139" s="2" t="s">
        <v>6</v>
      </c>
      <c r="E1139" s="2" t="str">
        <f>IFERROR(__xludf.DUMMYFUNCTION("GOOGLETRANSLATE(B1139, ""auto"",""en"")"),"until it was too late say what feel f Dostoevsky")</f>
        <v>until it was too late say what feel f Dostoevsky</v>
      </c>
    </row>
    <row r="1140" ht="15.75" customHeight="1">
      <c r="A1140" s="1">
        <v>1222.0</v>
      </c>
      <c r="B1140" s="2" t="s">
        <v>1317</v>
      </c>
      <c r="C1140" s="2" t="s">
        <v>1318</v>
      </c>
      <c r="D1140" s="2" t="s">
        <v>6</v>
      </c>
      <c r="E1140" s="2" t="str">
        <f>IFERROR(__xludf.DUMMYFUNCTION("GOOGLETRANSLATE(B1140, ""auto"",""en"")"),"As usual all the strawberry")</f>
        <v>As usual all the strawberry</v>
      </c>
    </row>
    <row r="1141" ht="15.75" customHeight="1">
      <c r="A1141" s="1">
        <v>1223.0</v>
      </c>
      <c r="B1141" s="2" t="s">
        <v>1319</v>
      </c>
      <c r="C1141" s="2" t="s">
        <v>1318</v>
      </c>
      <c r="D1141" s="2" t="s">
        <v>6</v>
      </c>
      <c r="E1141" s="2" t="str">
        <f>IFERROR(__xludf.DUMMYFUNCTION("GOOGLETRANSLATE(B1141, ""auto"",""en"")"),"Melody whispers goodbye")</f>
        <v>Melody whispers goodbye</v>
      </c>
    </row>
    <row r="1142" ht="15.75" customHeight="1">
      <c r="A1142" s="1">
        <v>1224.0</v>
      </c>
      <c r="B1142" s="2" t="s">
        <v>1320</v>
      </c>
      <c r="C1142" s="2" t="s">
        <v>1318</v>
      </c>
      <c r="D1142" s="2" t="s">
        <v>6</v>
      </c>
      <c r="E1142" s="2" t="str">
        <f>IFERROR(__xludf.DUMMYFUNCTION("GOOGLETRANSLATE(B1142, ""auto"",""en"")"),"Autumn kiss after hot summer")</f>
        <v>Autumn kiss after hot summer</v>
      </c>
    </row>
    <row r="1143" ht="15.75" customHeight="1">
      <c r="A1143" s="1">
        <v>1226.0</v>
      </c>
      <c r="B1143" s="2" t="s">
        <v>101</v>
      </c>
      <c r="C1143" s="2" t="s">
        <v>1321</v>
      </c>
      <c r="D1143" s="2" t="s">
        <v>6</v>
      </c>
      <c r="E1143" s="2" t="str">
        <f>IFERROR(__xludf.DUMMYFUNCTION("GOOGLETRANSLATE(B1143, ""auto"",""en"")"),"#VALUE!")</f>
        <v>#VALUE!</v>
      </c>
    </row>
    <row r="1144" ht="15.75" customHeight="1">
      <c r="A1144" s="1">
        <v>1227.0</v>
      </c>
      <c r="B1144" s="2" t="s">
        <v>1322</v>
      </c>
      <c r="C1144" s="2" t="s">
        <v>1323</v>
      </c>
      <c r="D1144" s="2" t="s">
        <v>6</v>
      </c>
      <c r="E1144" s="2" t="str">
        <f>IFERROR(__xludf.DUMMYFUNCTION("GOOGLETRANSLATE(B1144, ""auto"",""en"")"),"Come obnimu")</f>
        <v>Come obnimu</v>
      </c>
    </row>
    <row r="1145" ht="15.75" customHeight="1">
      <c r="A1145" s="1">
        <v>1228.0</v>
      </c>
      <c r="B1145" s="2" t="s">
        <v>1324</v>
      </c>
      <c r="C1145" s="2" t="s">
        <v>1323</v>
      </c>
      <c r="D1145" s="2" t="s">
        <v>6</v>
      </c>
      <c r="E1145" s="2" t="str">
        <f>IFERROR(__xludf.DUMMYFUNCTION("GOOGLETRANSLATE(B1145, ""auto"",""en"")"),"a plus")</f>
        <v>a plus</v>
      </c>
    </row>
    <row r="1146" ht="15.75" customHeight="1">
      <c r="A1146" s="1">
        <v>1229.0</v>
      </c>
      <c r="B1146" s="2" t="s">
        <v>1325</v>
      </c>
      <c r="C1146" s="2" t="s">
        <v>1323</v>
      </c>
      <c r="D1146" s="2" t="s">
        <v>6</v>
      </c>
      <c r="E1146" s="2" t="str">
        <f>IFERROR(__xludf.DUMMYFUNCTION("GOOGLETRANSLATE(B1146, ""auto"",""en"")"),"Do not write it even if terribly miss him, and even if you love him more than anyone or do not write it does not need to spend their time and their energy to that someone spit on you")</f>
        <v>Do not write it even if terribly miss him, and even if you love him more than anyone or do not write it does not need to spend their time and their energy to that someone spit on you</v>
      </c>
    </row>
    <row r="1147" ht="15.75" customHeight="1">
      <c r="A1147" s="1">
        <v>1230.0</v>
      </c>
      <c r="B1147" s="2" t="s">
        <v>1326</v>
      </c>
      <c r="C1147" s="2" t="s">
        <v>1323</v>
      </c>
      <c r="D1147" s="2" t="s">
        <v>6</v>
      </c>
      <c r="E1147" s="2" t="str">
        <f>IFERROR(__xludf.DUMMYFUNCTION("GOOGLETRANSLATE(B1147, ""auto"",""en"")"),"why he is such a beautiful God moyy")</f>
        <v>why he is such a beautiful God moyy</v>
      </c>
    </row>
    <row r="1148" ht="15.75" customHeight="1">
      <c r="A1148" s="1">
        <v>1231.0</v>
      </c>
      <c r="B1148" s="2" t="s">
        <v>1327</v>
      </c>
      <c r="C1148" s="2" t="s">
        <v>1323</v>
      </c>
      <c r="D1148" s="2" t="s">
        <v>6</v>
      </c>
      <c r="E1148" s="2" t="str">
        <f>IFERROR(__xludf.DUMMYFUNCTION("GOOGLETRANSLATE(B1148, ""auto"",""en"")"),"jaraspayd ashamed shamelessness")</f>
        <v>jaraspayd ashamed shamelessness</v>
      </c>
    </row>
    <row r="1149" ht="15.75" customHeight="1">
      <c r="A1149" s="1">
        <v>1232.0</v>
      </c>
      <c r="B1149" s="2" t="s">
        <v>1328</v>
      </c>
      <c r="C1149" s="2" t="s">
        <v>1329</v>
      </c>
      <c r="D1149" s="2" t="s">
        <v>6</v>
      </c>
      <c r="E1149" s="2" t="str">
        <f>IFERROR(__xludf.DUMMYFUNCTION("GOOGLETRANSLATE(B1149, ""auto"",""en"")"),"dm ghost 2018 instagram https www instagram com 727 CHECK dm https m vk com topic 172357832 39162036 dm ghost ep2018")</f>
        <v>dm ghost 2018 instagram https www instagram com 727 CHECK dm https m vk com topic 172357832 39162036 dm ghost ep2018</v>
      </c>
    </row>
    <row r="1150" ht="15.75" customHeight="1">
      <c r="A1150" s="1">
        <v>1233.0</v>
      </c>
      <c r="B1150" s="2" t="s">
        <v>1330</v>
      </c>
      <c r="C1150" s="2" t="s">
        <v>1329</v>
      </c>
      <c r="D1150" s="2" t="s">
        <v>6</v>
      </c>
      <c r="E1150" s="2" t="str">
        <f>IFERROR(__xludf.DUMMYFUNCTION("GOOGLETRANSLATE(B1150, ""auto"",""en"")"),"For the ใl ωk Post я жūвy в çvøëm мūpę.")</f>
        <v>For the ใl ωk Post я жūвy в çvøëm мūpę.</v>
      </c>
    </row>
    <row r="1151" ht="15.75" customHeight="1">
      <c r="A1151" s="1">
        <v>1234.0</v>
      </c>
      <c r="B1151" s="2" t="s">
        <v>1331</v>
      </c>
      <c r="C1151" s="2" t="s">
        <v>1329</v>
      </c>
      <c r="D1151" s="2" t="s">
        <v>6</v>
      </c>
      <c r="E1151" s="2" t="str">
        <f>IFERROR(__xludf.DUMMYFUNCTION("GOOGLETRANSLATE(B1151, ""auto"",""en"")"),"I'm all alone I feel so sad I want you to know I'm alone, I'm going crazy I need you when I depart from the buzz")</f>
        <v>I'm all alone I feel so sad I want you to know I'm alone, I'm going crazy I need you when I depart from the buzz</v>
      </c>
    </row>
    <row r="1152" ht="15.75" customHeight="1">
      <c r="A1152" s="1">
        <v>1235.0</v>
      </c>
      <c r="B1152" s="2" t="s">
        <v>1332</v>
      </c>
      <c r="C1152" s="2" t="s">
        <v>1329</v>
      </c>
      <c r="D1152" s="2" t="s">
        <v>6</v>
      </c>
      <c r="E1152" s="2" t="str">
        <f>IFERROR(__xludf.DUMMYFUNCTION("GOOGLETRANSLATE(B1152, ""auto"",""en"")"),"It seems the pain and regret your best friends")</f>
        <v>It seems the pain and regret your best friends</v>
      </c>
    </row>
    <row r="1153" ht="15.75" customHeight="1">
      <c r="A1153" s="1">
        <v>1236.0</v>
      </c>
      <c r="B1153" s="2" t="s">
        <v>1333</v>
      </c>
      <c r="C1153" s="2" t="s">
        <v>1329</v>
      </c>
      <c r="D1153" s="2" t="s">
        <v>6</v>
      </c>
      <c r="E1153" s="2" t="str">
        <f>IFERROR(__xludf.DUMMYFUNCTION("GOOGLETRANSLATE(B1153, ""auto"",""en"")"),"I drug running through your veins just put up with the pain")</f>
        <v>I drug running through your veins just put up with the pain</v>
      </c>
    </row>
    <row r="1154" ht="15.75" customHeight="1">
      <c r="A1154" s="1">
        <v>1237.0</v>
      </c>
      <c r="B1154" s="2" t="s">
        <v>1334</v>
      </c>
      <c r="C1154" s="2" t="s">
        <v>1329</v>
      </c>
      <c r="D1154" s="2" t="s">
        <v>6</v>
      </c>
      <c r="E1154" s="2" t="str">
        <f>IFERROR(__xludf.DUMMYFUNCTION("GOOGLETRANSLATE(B1154, ""auto"",""en"")"),"To be honest, I'm just tired, I tired to find people and to lose to get used to them and watch them disappear from my life tired to trust and then be disappointed tired of telling the truth when she did not hear the tired hurt loved ones fall apart on tri"&amp;"fles tired to eat empty hopes tired to start at first")</f>
        <v>To be honest, I'm just tired, I tired to find people and to lose to get used to them and watch them disappear from my life tired to trust and then be disappointed tired of telling the truth when she did not hear the tired hurt loved ones fall apart on trifles tired to eat empty hopes tired to start at first</v>
      </c>
    </row>
    <row r="1155" ht="15.75" customHeight="1">
      <c r="A1155" s="1">
        <v>1238.0</v>
      </c>
      <c r="B1155" s="2" t="s">
        <v>1335</v>
      </c>
      <c r="C1155" s="2" t="s">
        <v>1336</v>
      </c>
      <c r="D1155" s="2" t="s">
        <v>6</v>
      </c>
      <c r="E1155" s="2" t="str">
        <f>IFERROR(__xludf.DUMMYFUNCTION("GOOGLETRANSLATE(B1155, ""auto"",""en"")"),"Charles chladek the romance of nightlife")</f>
        <v>Charles chladek the romance of nightlife</v>
      </c>
    </row>
    <row r="1156" ht="15.75" customHeight="1">
      <c r="A1156" s="1">
        <v>1239.0</v>
      </c>
      <c r="B1156" s="2" t="s">
        <v>1337</v>
      </c>
      <c r="C1156" s="2" t="s">
        <v>1336</v>
      </c>
      <c r="D1156" s="2" t="s">
        <v>6</v>
      </c>
      <c r="E1156" s="2" t="str">
        <f>IFERROR(__xludf.DUMMYFUNCTION("GOOGLETRANSLATE(B1156, ""auto"",""en"")"),"there shalkar")</f>
        <v>there shalkar</v>
      </c>
    </row>
    <row r="1157" ht="15.75" customHeight="1">
      <c r="A1157" s="1">
        <v>1240.0</v>
      </c>
      <c r="B1157" s="2" t="s">
        <v>1338</v>
      </c>
      <c r="C1157" s="2" t="s">
        <v>1339</v>
      </c>
      <c r="D1157" s="2" t="s">
        <v>6</v>
      </c>
      <c r="E1157" s="2" t="str">
        <f>IFERROR(__xludf.DUMMYFUNCTION("GOOGLETRANSLATE(B1157, ""auto"",""en"")"),"Lampovo Kata Pay Day in the room on the couch sitting your little sister but she do not interfere so that normal suddenly see a familiar face incredible show full")</f>
        <v>Lampovo Kata Pay Day in the room on the couch sitting your little sister but she do not interfere so that normal suddenly see a familiar face incredible show full</v>
      </c>
    </row>
    <row r="1158" ht="15.75" customHeight="1">
      <c r="A1158" s="1">
        <v>1241.0</v>
      </c>
      <c r="B1158" s="2" t="s">
        <v>1340</v>
      </c>
      <c r="C1158" s="2" t="s">
        <v>1339</v>
      </c>
      <c r="D1158" s="2" t="s">
        <v>6</v>
      </c>
      <c r="E1158" s="2" t="str">
        <f>IFERROR(__xludf.DUMMYFUNCTION("GOOGLETRANSLATE(B1158, ""auto"",""en"")"),"selection of tackles after which you will not give up any girl hello you can change the parameters of its oscillating circuit that I just go into the resonance frequency of your display completely")</f>
        <v>selection of tackles after which you will not give up any girl hello you can change the parameters of its oscillating circuit that I just go into the resonance frequency of your display completely</v>
      </c>
    </row>
    <row r="1159" ht="15.75" customHeight="1">
      <c r="A1159" s="1">
        <v>1242.0</v>
      </c>
      <c r="B1159" s="2" t="s">
        <v>1341</v>
      </c>
      <c r="C1159" s="2" t="s">
        <v>1339</v>
      </c>
      <c r="D1159" s="2" t="s">
        <v>6</v>
      </c>
      <c r="E1159" s="2" t="str">
        <f>IFERROR(__xludf.DUMMYFUNCTION("GOOGLETRANSLATE(B1159, ""auto"",""en"")")," bүgүrttime live in your people of Central Asia's largest country is confused with Tajik Kyrgyz Uzbeks Yakuts Buryat Mongols Turkmen uh bleet Tuohy diigin DEE bұnyn bərі қotaқ zhegen əңgіmee")</f>
        <v> bүgүrttime live in your people of Central Asia's largest country is confused with Tajik Kyrgyz Uzbeks Yakuts Buryat Mongols Turkmen uh bleet Tuohy diigin DEE bұnyn bərі қotaқ zhegen əңgіmee</v>
      </c>
    </row>
    <row r="1160" ht="15.75" customHeight="1">
      <c r="A1160" s="1">
        <v>1243.0</v>
      </c>
      <c r="B1160" s="2" t="s">
        <v>1342</v>
      </c>
      <c r="C1160" s="2" t="s">
        <v>1339</v>
      </c>
      <c r="D1160" s="2" t="s">
        <v>6</v>
      </c>
      <c r="E1160" s="2" t="str">
        <f>IFERROR(__xludf.DUMMYFUNCTION("GOOGLETRANSLATE(B1160, ""auto"",""en"")"),"while somewhere are trying to suppress a Nazarbayev's talking seemed to understand the feelings of Australopithecus waving a wooden club do exactly the same feelings experienced by people waving a baton nuclear Japanese way except karaoke and handheld ele"&amp;"ctronic animals invented the room to drain the souls come smite in this room mannequin pobesh dishes will break a couple of chairs and then go out on the street with a pure heart and peaceful thoughts and say really helps so when expressing the view that "&amp;"the elec ronnye games bring a sense of aggression and the need for violence, I still a little doubt is precisely an imitation of violence in the name of justice component of the plot outline of most of these games somewhat softens the soul and simply dive"&amp;"rts aggression and does not add to it Mr. Nazarbayev, the epicenter of the world")</f>
        <v>while somewhere are trying to suppress a Nazarbayev's talking seemed to understand the feelings of Australopithecus waving a wooden club do exactly the same feelings experienced by people waving a baton nuclear Japanese way except karaoke and handheld electronic animals invented the room to drain the souls come smite in this room mannequin pobesh dishes will break a couple of chairs and then go out on the street with a pure heart and peaceful thoughts and say really helps so when expressing the view that the elec ronnye games bring a sense of aggression and the need for violence, I still a little doubt is precisely an imitation of violence in the name of justice component of the plot outline of most of these games somewhat softens the soul and simply diverts aggression and does not add to it Mr. Nazarbayev, the epicenter of the world</v>
      </c>
    </row>
    <row r="1161" ht="15.75" customHeight="1">
      <c r="A1161" s="1">
        <v>1244.0</v>
      </c>
      <c r="B1161" s="2" t="s">
        <v>1343</v>
      </c>
      <c r="C1161" s="2" t="s">
        <v>1344</v>
      </c>
      <c r="D1161" s="2" t="s">
        <v>6</v>
      </c>
      <c r="E1161" s="2" t="str">
        <f>IFERROR(__xludf.DUMMYFUNCTION("GOOGLETRANSLATE(B1161, ""auto"",""en"")"),"Now I'm behind the turntables club graffiti Falls to track nirvana smells like teen spirit nirvana smells like teen spirit came to see me in the club on the link http vk com app4397521 101,062,113 ad id slf")</f>
        <v>Now I'm behind the turntables club graffiti Falls to track nirvana smells like teen spirit nirvana smells like teen spirit came to see me in the club on the link http vk com app4397521 101,062,113 ad id slf</v>
      </c>
    </row>
    <row r="1162" ht="15.75" customHeight="1">
      <c r="A1162" s="1">
        <v>1245.0</v>
      </c>
      <c r="B1162" s="2" t="s">
        <v>1345</v>
      </c>
      <c r="C1162" s="2" t="s">
        <v>1344</v>
      </c>
      <c r="D1162" s="2" t="s">
        <v>6</v>
      </c>
      <c r="E1162" s="2" t="str">
        <f>IFERROR(__xludf.DUMMYFUNCTION("GOOGLETRANSLATE(B1162, ""auto"",""en"")"),"the holiday girl")</f>
        <v>the holiday girl</v>
      </c>
    </row>
    <row r="1163" ht="15.75" customHeight="1">
      <c r="A1163" s="1">
        <v>1246.0</v>
      </c>
      <c r="B1163" s="2" t="s">
        <v>1346</v>
      </c>
      <c r="C1163" s="2" t="s">
        <v>1344</v>
      </c>
      <c r="D1163" s="2" t="s">
        <v>6</v>
      </c>
      <c r="E1163" s="2" t="str">
        <f>IFERROR(__xludf.DUMMYFUNCTION("GOOGLETRANSLATE(B1163, ""auto"",""en"")"),"nn")</f>
        <v>nn</v>
      </c>
    </row>
    <row r="1164" ht="15.75" customHeight="1">
      <c r="A1164" s="1">
        <v>1247.0</v>
      </c>
      <c r="B1164" s="2" t="s">
        <v>1347</v>
      </c>
      <c r="C1164" s="2" t="s">
        <v>1344</v>
      </c>
      <c r="D1164" s="2" t="s">
        <v>6</v>
      </c>
      <c r="E1164" s="2" t="str">
        <f>IFERROR(__xludf.DUMMYFUNCTION("GOOGLETRANSLATE(B1164, ""auto"",""en"")"),"44444444444444444444444444444444444444")</f>
        <v>44444444444444444444444444444444444444</v>
      </c>
    </row>
    <row r="1165" ht="15.75" customHeight="1">
      <c r="A1165" s="1">
        <v>1248.0</v>
      </c>
      <c r="B1165" s="2" t="s">
        <v>1348</v>
      </c>
      <c r="C1165" s="2" t="s">
        <v>1344</v>
      </c>
      <c r="D1165" s="2" t="s">
        <v>6</v>
      </c>
      <c r="E1165" s="2" t="str">
        <f>IFERROR(__xludf.DUMMYFUNCTION("GOOGLETRANSLATE(B1165, ""auto"",""en"")"),"choose and I will do 1 Go for a walk 2 hug when meeting 3 strip off my photo 4 5 call to answer 3 questions")</f>
        <v>choose and I will do 1 Go for a walk 2 hug when meeting 3 strip off my photo 4 5 call to answer 3 questions</v>
      </c>
    </row>
    <row r="1166" ht="15.75" customHeight="1">
      <c r="A1166" s="1">
        <v>1249.0</v>
      </c>
      <c r="B1166" s="2" t="s">
        <v>1349</v>
      </c>
      <c r="C1166" s="2" t="s">
        <v>1344</v>
      </c>
      <c r="D1166" s="2" t="s">
        <v>6</v>
      </c>
      <c r="E1166" s="2" t="str">
        <f>IFERROR(__xludf.DUMMYFUNCTION("GOOGLETRANSLATE(B1166, ""auto"",""en"")"),"22222222222")</f>
        <v>22222222222</v>
      </c>
    </row>
    <row r="1167" ht="15.75" customHeight="1">
      <c r="A1167" s="1">
        <v>1250.0</v>
      </c>
      <c r="B1167" s="2" t="s">
        <v>1348</v>
      </c>
      <c r="C1167" s="2" t="s">
        <v>1344</v>
      </c>
      <c r="D1167" s="2" t="s">
        <v>6</v>
      </c>
      <c r="E1167" s="2" t="str">
        <f>IFERROR(__xludf.DUMMYFUNCTION("GOOGLETRANSLATE(B1167, ""auto"",""en"")"),"choose and I will do 1 Go for a walk 2 hug when meeting 3 strip off my photo 4 5 call to answer 3 questions")</f>
        <v>choose and I will do 1 Go for a walk 2 hug when meeting 3 strip off my photo 4 5 call to answer 3 questions</v>
      </c>
    </row>
    <row r="1168" ht="15.75" customHeight="1">
      <c r="A1168" s="1">
        <v>1251.0</v>
      </c>
      <c r="B1168" s="2" t="s">
        <v>1350</v>
      </c>
      <c r="C1168" s="2" t="s">
        <v>1344</v>
      </c>
      <c r="D1168" s="2" t="s">
        <v>6</v>
      </c>
      <c r="E1168" s="2" t="str">
        <f>IFERROR(__xludf.DUMMYFUNCTION("GOOGLETRANSLATE(B1168, ""auto"",""en"")"),"5555555555555555555555")</f>
        <v>5555555555555555555555</v>
      </c>
    </row>
    <row r="1169" ht="15.75" customHeight="1">
      <c r="A1169" s="1">
        <v>1252.0</v>
      </c>
      <c r="B1169" s="2" t="s">
        <v>1348</v>
      </c>
      <c r="C1169" s="2" t="s">
        <v>1344</v>
      </c>
      <c r="D1169" s="2" t="s">
        <v>6</v>
      </c>
      <c r="E1169" s="2" t="str">
        <f>IFERROR(__xludf.DUMMYFUNCTION("GOOGLETRANSLATE(B1169, ""auto"",""en"")"),"choose and I will do 1 Go for a walk 2 hug when meeting 3 strip off my photo 4 5 call to answer 3 questions")</f>
        <v>choose and I will do 1 Go for a walk 2 hug when meeting 3 strip off my photo 4 5 call to answer 3 questions</v>
      </c>
    </row>
    <row r="1170" ht="15.75" customHeight="1">
      <c r="A1170" s="1">
        <v>1253.0</v>
      </c>
      <c r="B1170" s="2" t="s">
        <v>1351</v>
      </c>
      <c r="C1170" s="2" t="s">
        <v>1344</v>
      </c>
      <c r="D1170" s="2" t="s">
        <v>6</v>
      </c>
      <c r="E1170" s="2" t="str">
        <f>IFERROR(__xludf.DUMMYFUNCTION("GOOGLETRANSLATE(B1170, ""auto"",""en"")"),"1111111111111111111111")</f>
        <v>1111111111111111111111</v>
      </c>
    </row>
    <row r="1171" ht="15.75" customHeight="1">
      <c r="A1171" s="1">
        <v>1254.0</v>
      </c>
      <c r="B1171" s="2" t="s">
        <v>1348</v>
      </c>
      <c r="C1171" s="2" t="s">
        <v>1344</v>
      </c>
      <c r="D1171" s="2" t="s">
        <v>6</v>
      </c>
      <c r="E1171" s="2" t="str">
        <f>IFERROR(__xludf.DUMMYFUNCTION("GOOGLETRANSLATE(B1171, ""auto"",""en"")"),"choose and I will do 1 Go for a walk 2 hug when meeting 3 strip off my photo 4 5 call to answer 3 questions")</f>
        <v>choose and I will do 1 Go for a walk 2 hug when meeting 3 strip off my photo 4 5 call to answer 3 questions</v>
      </c>
    </row>
    <row r="1172" ht="15.75" customHeight="1">
      <c r="A1172" s="1">
        <v>1255.0</v>
      </c>
      <c r="B1172" s="2" t="s">
        <v>1352</v>
      </c>
      <c r="C1172" s="2" t="s">
        <v>1344</v>
      </c>
      <c r="D1172" s="2" t="s">
        <v>6</v>
      </c>
      <c r="E1172" s="2" t="str">
        <f>IFERROR(__xludf.DUMMYFUNCTION("GOOGLETRANSLATE(B1172, ""auto"",""en"")"),"you want to know what I think of you see here http vk com app2677176")</f>
        <v>you want to know what I think of you see here http vk com app2677176</v>
      </c>
    </row>
    <row r="1173" ht="15.75" customHeight="1">
      <c r="A1173" s="1">
        <v>1256.0</v>
      </c>
      <c r="B1173" s="2" t="s">
        <v>1353</v>
      </c>
      <c r="C1173" s="2" t="s">
        <v>1344</v>
      </c>
      <c r="D1173" s="2" t="s">
        <v>6</v>
      </c>
      <c r="E1173" s="2" t="str">
        <f>IFERROR(__xludf.DUMMYFUNCTION("GOOGLETRANSLATE(B1173, ""auto"",""en"")"),"cool")</f>
        <v>cool</v>
      </c>
    </row>
    <row r="1174" ht="15.75" customHeight="1">
      <c r="A1174" s="1">
        <v>1257.0</v>
      </c>
      <c r="B1174" s="2" t="s">
        <v>1354</v>
      </c>
      <c r="C1174" s="2" t="s">
        <v>1344</v>
      </c>
      <c r="D1174" s="2" t="s">
        <v>6</v>
      </c>
      <c r="E1174" s="2" t="str">
        <f>IFERROR(__xludf.DUMMYFUNCTION("GOOGLETRANSLATE(B1174, ""auto"",""en"")"),"Rhetrg")</f>
        <v>Rhetrg</v>
      </c>
    </row>
    <row r="1175" ht="15.75" customHeight="1">
      <c r="A1175" s="1">
        <v>1258.0</v>
      </c>
      <c r="B1175" s="2" t="s">
        <v>1355</v>
      </c>
      <c r="C1175" s="2" t="s">
        <v>1344</v>
      </c>
      <c r="D1175" s="2" t="s">
        <v>6</v>
      </c>
      <c r="E1175" s="2" t="str">
        <f>IFERROR(__xludf.DUMMYFUNCTION("GOOGLETRANSLATE(B1175, ""auto"",""en"")"),"cheers I received the award in tuner life http vk com tunerlife")</f>
        <v>cheers I received the award in tuner life http vk com tunerlife</v>
      </c>
    </row>
    <row r="1176" ht="15.75" customHeight="1">
      <c r="A1176" s="1">
        <v>1259.0</v>
      </c>
      <c r="B1176" s="2" t="s">
        <v>1356</v>
      </c>
      <c r="C1176" s="2" t="s">
        <v>1344</v>
      </c>
      <c r="D1176" s="2" t="s">
        <v>6</v>
      </c>
      <c r="E1176" s="2" t="str">
        <f>IFERROR(__xludf.DUMMYFUNCTION("GOOGLETRANSLATE(B1176, ""auto"",""en"")"),"admire my new machine http vk com tunerlife")</f>
        <v>admire my new machine http vk com tunerlife</v>
      </c>
    </row>
    <row r="1177" ht="15.75" customHeight="1">
      <c r="A1177" s="1">
        <v>1260.0</v>
      </c>
      <c r="B1177" s="2" t="s">
        <v>1357</v>
      </c>
      <c r="C1177" s="2" t="s">
        <v>1358</v>
      </c>
      <c r="D1177" s="2" t="s">
        <v>6</v>
      </c>
      <c r="E1177" s="2" t="str">
        <f>IFERROR(__xludf.DUMMYFUNCTION("GOOGLETRANSLATE(B1177, ""auto"",""en"")")," it does not matter where you are now what is important is what you seek when you have a goal so big that stirs the blood at the thought of her routine day becomes an opportunity to get closer to the dream by making use of every free minute to get ahead r"&amp;"oad to the dream move that change the world in 2019")</f>
        <v> it does not matter where you are now what is important is what you seek when you have a goal so big that stirs the blood at the thought of her routine day becomes an opportunity to get closer to the dream by making use of every free minute to get ahead road to the dream move that change the world in 2019</v>
      </c>
    </row>
    <row r="1178" ht="15.75" customHeight="1">
      <c r="A1178" s="1">
        <v>1261.0</v>
      </c>
      <c r="B1178" s="2" t="s">
        <v>1359</v>
      </c>
      <c r="C1178" s="2" t="s">
        <v>1358</v>
      </c>
      <c r="D1178" s="2" t="s">
        <v>6</v>
      </c>
      <c r="E1178" s="2" t="str">
        <f>IFERROR(__xludf.DUMMYFUNCTION("GOOGLETRANSLATE(B1178, ""auto"",""en"")")," eternal love 21 th century comes to an end so")</f>
        <v> eternal love 21 th century comes to an end so</v>
      </c>
    </row>
    <row r="1179" ht="15.75" customHeight="1">
      <c r="A1179" s="1">
        <v>1262.0</v>
      </c>
      <c r="B1179" s="2" t="s">
        <v>1360</v>
      </c>
      <c r="C1179" s="2" t="s">
        <v>1358</v>
      </c>
      <c r="D1179" s="2" t="s">
        <v>6</v>
      </c>
      <c r="E1179" s="2" t="str">
        <f>IFERROR(__xludf.DUMMYFUNCTION("GOOGLETRANSLATE(B1179, ""auto"",""en"")"),"nothing is ever to come to an end and it's not exactly happy end")</f>
        <v>nothing is ever to come to an end and it's not exactly happy end</v>
      </c>
    </row>
    <row r="1180" ht="15.75" customHeight="1">
      <c r="A1180" s="1">
        <v>1263.0</v>
      </c>
      <c r="B1180" s="2" t="s">
        <v>1361</v>
      </c>
      <c r="C1180" s="2" t="s">
        <v>1358</v>
      </c>
      <c r="D1180" s="2" t="s">
        <v>6</v>
      </c>
      <c r="E1180" s="2" t="str">
        <f>IFERROR(__xludf.DUMMYFUNCTION("GOOGLETRANSLATE(B1180, ""auto"",""en"")"),"Help")</f>
        <v>Help</v>
      </c>
    </row>
    <row r="1181" ht="15.75" customHeight="1">
      <c r="A1181" s="1">
        <v>1264.0</v>
      </c>
      <c r="B1181" s="2" t="s">
        <v>1362</v>
      </c>
      <c r="C1181" s="2" t="s">
        <v>1363</v>
      </c>
      <c r="D1181" s="2" t="s">
        <v>6</v>
      </c>
      <c r="E1181" s="2" t="str">
        <f>IFERROR(__xludf.DUMMYFUNCTION("GOOGLETRANSLATE(B1181, ""auto"",""en"")"),"quest pistols show filled my summer music write bot vk me cocacola and get an autograph from them clushaycvoeleto")</f>
        <v>quest pistols show filled my summer music write bot vk me cocacola and get an autograph from them clushaycvoeleto</v>
      </c>
    </row>
    <row r="1182" ht="15.75" customHeight="1">
      <c r="A1182" s="1">
        <v>1265.0</v>
      </c>
      <c r="B1182" s="2" t="s">
        <v>1364</v>
      </c>
      <c r="C1182" s="2" t="s">
        <v>1365</v>
      </c>
      <c r="D1182" s="2" t="s">
        <v>6</v>
      </c>
      <c r="E1182" s="2" t="str">
        <f>IFERROR(__xludf.DUMMYFUNCTION("GOOGLETRANSLATE(B1182, ""auto"",""en"")"),"sisters quarrel is when every 5 minutes, but they love each other more than life")</f>
        <v>sisters quarrel is when every 5 minutes, but they love each other more than life</v>
      </c>
    </row>
    <row r="1183" ht="15.75" customHeight="1">
      <c r="A1183" s="1">
        <v>1266.0</v>
      </c>
      <c r="B1183" s="2" t="s">
        <v>1366</v>
      </c>
      <c r="C1183" s="2" t="s">
        <v>1365</v>
      </c>
      <c r="D1183" s="2" t="s">
        <v>6</v>
      </c>
      <c r="E1183" s="2" t="str">
        <f>IFERROR(__xludf.DUMMYFUNCTION("GOOGLETRANSLATE(B1183, ""auto"",""en"")")," my best friend and I did my share with anyone not going")</f>
        <v> my best friend and I did my share with anyone not going</v>
      </c>
    </row>
    <row r="1184" ht="15.75" customHeight="1">
      <c r="A1184" s="1">
        <v>1267.0</v>
      </c>
      <c r="B1184" s="2" t="s">
        <v>1367</v>
      </c>
      <c r="C1184" s="2" t="s">
        <v>1365</v>
      </c>
      <c r="D1184" s="2" t="s">
        <v>6</v>
      </c>
      <c r="E1184" s="2" t="str">
        <f>IFERROR(__xludf.DUMMYFUNCTION("GOOGLETRANSLATE(B1184, ""auto"",""en"")"),"if you allow crabs to touch their hair and cheeks phone you elected")</f>
        <v>if you allow crabs to touch their hair and cheeks phone you elected</v>
      </c>
    </row>
    <row r="1185" ht="15.75" customHeight="1">
      <c r="A1185" s="1">
        <v>1268.0</v>
      </c>
      <c r="B1185" s="2" t="s">
        <v>1368</v>
      </c>
      <c r="C1185" s="2" t="s">
        <v>1369</v>
      </c>
      <c r="D1185" s="2" t="s">
        <v>6</v>
      </c>
      <c r="E1185" s="2" t="str">
        <f>IFERROR(__xludf.DUMMYFUNCTION("GOOGLETRANSLATE(B1185, ""auto"",""en"")"),"People forgiven for betraying once will give you a lifetime Mike Tyson")</f>
        <v>People forgiven for betraying once will give you a lifetime Mike Tyson</v>
      </c>
    </row>
    <row r="1186" ht="15.75" customHeight="1">
      <c r="A1186" s="1">
        <v>1269.0</v>
      </c>
      <c r="B1186" s="2" t="s">
        <v>1370</v>
      </c>
      <c r="C1186" s="2" t="s">
        <v>1369</v>
      </c>
      <c r="D1186" s="2" t="s">
        <v>6</v>
      </c>
      <c r="E1186" s="2" t="str">
        <f>IFERROR(__xludf.DUMMYFUNCTION("GOOGLETRANSLATE(B1186, ""auto"",""en"")"),"you call at night")</f>
        <v>you call at night</v>
      </c>
    </row>
    <row r="1187" ht="15.75" customHeight="1">
      <c r="A1187" s="1">
        <v>1270.0</v>
      </c>
      <c r="B1187" s="2" t="s">
        <v>1371</v>
      </c>
      <c r="C1187" s="2" t="s">
        <v>1369</v>
      </c>
      <c r="D1187" s="2" t="s">
        <v>6</v>
      </c>
      <c r="E1187" s="2" t="str">
        <f>IFERROR(__xludf.DUMMYFUNCTION("GOOGLETRANSLATE(B1187, ""auto"",""en"")"),"do not be sad life êàî than you think")</f>
        <v>do not be sad life êàî than you think</v>
      </c>
    </row>
    <row r="1188" ht="15.75" customHeight="1">
      <c r="A1188" s="1">
        <v>1271.0</v>
      </c>
      <c r="B1188" s="2" t="s">
        <v>1372</v>
      </c>
      <c r="C1188" s="2" t="s">
        <v>1369</v>
      </c>
      <c r="D1188" s="2" t="s">
        <v>6</v>
      </c>
      <c r="E1188" s="2" t="str">
        <f>IFERROR(__xludf.DUMMYFUNCTION("GOOGLETRANSLATE(B1188, ""auto"",""en"")"),"anasna arnagan anigoi")</f>
        <v>anasna arnagan anigoi</v>
      </c>
    </row>
    <row r="1189" ht="15.75" customHeight="1">
      <c r="A1189" s="1">
        <v>1272.0</v>
      </c>
      <c r="B1189" s="2" t="s">
        <v>1373</v>
      </c>
      <c r="C1189" s="2" t="s">
        <v>1369</v>
      </c>
      <c r="D1189" s="2" t="s">
        <v>6</v>
      </c>
      <c r="E1189" s="2" t="str">
        <f>IFERROR(__xludf.DUMMYFUNCTION("GOOGLETRANSLATE(B1189, ""auto"",""en"")"),"until you thugs bullies and we just guys temporarily")</f>
        <v>until you thugs bullies and we just guys temporarily</v>
      </c>
    </row>
    <row r="1190" ht="15.75" customHeight="1">
      <c r="A1190" s="1">
        <v>1273.0</v>
      </c>
      <c r="B1190" s="2" t="s">
        <v>1374</v>
      </c>
      <c r="C1190" s="2" t="s">
        <v>1369</v>
      </c>
      <c r="D1190" s="2" t="s">
        <v>6</v>
      </c>
      <c r="E1190" s="2" t="str">
        <f>IFERROR(__xludf.DUMMYFUNCTION("GOOGLETRANSLATE(B1190, ""auto"",""en"")"),"According to the father or the son of 1 greetings to talk face to face with vertical black hand, parents can be sure 2 3 timeless black remember someone important in the world committed to ministry positions down erysipelas words, if you set Europe")</f>
        <v>According to the father or the son of 1 greetings to talk face to face with vertical black hand, parents can be sure 2 3 timeless black remember someone important in the world committed to ministry positions down erysipelas words, if you set Europe</v>
      </c>
    </row>
    <row r="1191" ht="15.75" customHeight="1">
      <c r="A1191" s="1">
        <v>1274.0</v>
      </c>
      <c r="B1191" s="2" t="s">
        <v>1375</v>
      </c>
      <c r="C1191" s="2" t="s">
        <v>1369</v>
      </c>
      <c r="D1191" s="2" t="s">
        <v>6</v>
      </c>
      <c r="E1191" s="2" t="str">
        <f>IFERROR(__xludf.DUMMYFUNCTION("GOOGLETRANSLATE(B1191, ""auto"",""en"")"),"when the time comes we will know who is friend")</f>
        <v>when the time comes we will know who is friend</v>
      </c>
    </row>
    <row r="1192" ht="15.75" customHeight="1">
      <c r="A1192" s="1">
        <v>1275.0</v>
      </c>
      <c r="B1192" s="2" t="s">
        <v>1376</v>
      </c>
      <c r="C1192" s="2" t="s">
        <v>1377</v>
      </c>
      <c r="D1192" s="2" t="s">
        <v>6</v>
      </c>
      <c r="E1192" s="2" t="str">
        <f>IFERROR(__xludf.DUMMYFUNCTION("GOOGLETRANSLATE(B1192, ""auto"",""en"")"),"I've been thinking and decided yes went to hell")</f>
        <v>I've been thinking and decided yes went to hell</v>
      </c>
    </row>
    <row r="1193" ht="15.75" customHeight="1">
      <c r="A1193" s="1">
        <v>1276.0</v>
      </c>
      <c r="B1193" s="2" t="s">
        <v>1378</v>
      </c>
      <c r="C1193" s="2" t="s">
        <v>1377</v>
      </c>
      <c r="D1193" s="2" t="s">
        <v>6</v>
      </c>
      <c r="E1193" s="2" t="str">
        <f>IFERROR(__xludf.DUMMYFUNCTION("GOOGLETRANSLATE(B1193, ""auto"",""en"")"),"I ask the guys to listen")</f>
        <v>I ask the guys to listen</v>
      </c>
    </row>
    <row r="1194" ht="15.75" customHeight="1">
      <c r="A1194" s="1">
        <v>1277.0</v>
      </c>
      <c r="B1194" s="2" t="s">
        <v>1379</v>
      </c>
      <c r="C1194" s="2" t="s">
        <v>1377</v>
      </c>
      <c r="D1194" s="2" t="s">
        <v>6</v>
      </c>
      <c r="E1194" s="2" t="str">
        <f>IFERROR(__xludf.DUMMYFUNCTION("GOOGLETRANSLATE(B1194, ""auto"",""en"")"),"very soon Kevin was alone at home")</f>
        <v>very soon Kevin was alone at home</v>
      </c>
    </row>
    <row r="1195" ht="15.75" customHeight="1">
      <c r="A1195" s="1">
        <v>1278.0</v>
      </c>
      <c r="B1195" s="2" t="s">
        <v>1380</v>
      </c>
      <c r="C1195" s="2" t="s">
        <v>1377</v>
      </c>
      <c r="D1195" s="2" t="s">
        <v>6</v>
      </c>
      <c r="E1195" s="2" t="str">
        <f>IFERROR(__xludf.DUMMYFUNCTION("GOOGLETRANSLATE(B1195, ""auto"",""en"")"),"Well domolchalis")</f>
        <v>Well domolchalis</v>
      </c>
    </row>
    <row r="1196" ht="15.75" customHeight="1">
      <c r="A1196" s="1">
        <v>1279.0</v>
      </c>
      <c r="B1196" s="2" t="s">
        <v>1381</v>
      </c>
      <c r="C1196" s="2" t="s">
        <v>1377</v>
      </c>
      <c r="D1196" s="2" t="s">
        <v>6</v>
      </c>
      <c r="E1196" s="2" t="str">
        <f>IFERROR(__xludf.DUMMYFUNCTION("GOOGLETRANSLATE(B1196, ""auto"",""en"")"),"Now sit down and podymay kto was ryadom with kto deystvitelno o toboy all IT'S time you zabotilsya hvatit iskat love and ponimaniya y those komy not nyzhny tvoi problemy pora ychitsya appreciate people not za verily chto you would hotelos chtoby they are "&amp;"normally delali a za verily they are normally chto finally arrived for you delayut")</f>
        <v>Now sit down and podymay kto was ryadom with kto deystvitelno o toboy all IT'S time you zabotilsya hvatit iskat love and ponimaniya y those komy not nyzhny tvoi problemy pora ychitsya appreciate people not za verily chto you would hotelos chtoby they are normally delali a za verily they are normally chto finally arrived for you delayut</v>
      </c>
    </row>
    <row r="1197" ht="15.75" customHeight="1">
      <c r="A1197" s="1">
        <v>1280.0</v>
      </c>
      <c r="B1197" s="2" t="s">
        <v>1382</v>
      </c>
      <c r="C1197" s="2" t="s">
        <v>1377</v>
      </c>
      <c r="D1197" s="2" t="s">
        <v>6</v>
      </c>
      <c r="E1197" s="2" t="str">
        <f>IFERROR(__xludf.DUMMYFUNCTION("GOOGLETRANSLATE(B1197, ""auto"",""en"")"),"Shout concert ticket cake please")</f>
        <v>Shout concert ticket cake please</v>
      </c>
    </row>
    <row r="1198" ht="15.75" customHeight="1">
      <c r="A1198" s="1">
        <v>1281.0</v>
      </c>
      <c r="B1198" s="2" t="s">
        <v>1383</v>
      </c>
      <c r="C1198" s="2" t="s">
        <v>1377</v>
      </c>
      <c r="D1198" s="2" t="s">
        <v>6</v>
      </c>
      <c r="E1198" s="2" t="str">
        <f>IFERROR(__xludf.DUMMYFUNCTION("GOOGLETRANSLATE(B1198, ""auto"",""en"")"),"and most of all know when my heart starts to hurt when I asked how could you fall in love with such a man, and I could not explain that you are not like they think to me you were quite different and now I do not know who you are now, I do thee no I do kno"&amp;"w however mistaken in you")</f>
        <v>and most of all know when my heart starts to hurt when I asked how could you fall in love with such a man, and I could not explain that you are not like they think to me you were quite different and now I do not know who you are now, I do thee no I do know however mistaken in you</v>
      </c>
    </row>
    <row r="1199" ht="15.75" customHeight="1">
      <c r="A1199" s="1">
        <v>1282.0</v>
      </c>
      <c r="B1199" s="2" t="s">
        <v>1384</v>
      </c>
      <c r="C1199" s="2" t="s">
        <v>1377</v>
      </c>
      <c r="D1199" s="2" t="s">
        <v>6</v>
      </c>
      <c r="E1199" s="2" t="str">
        <f>IFERROR(__xludf.DUMMYFUNCTION("GOOGLETRANSLATE(B1199, ""auto"",""en"")")," chto esli we ne budem vmeste well esli zhe IT'S All we happen togda Oba mozhem say chto we tried izo vseh forces we znaem chto we probovali show completely")</f>
        <v> chto esli we ne budem vmeste well esli zhe IT'S All we happen togda Oba mozhem say chto we tried izo vseh forces we znaem chto we probovali show completely</v>
      </c>
    </row>
    <row r="1200" ht="15.75" customHeight="1">
      <c r="A1200" s="1">
        <v>1283.0</v>
      </c>
      <c r="B1200" s="2" t="s">
        <v>1385</v>
      </c>
      <c r="C1200" s="2" t="s">
        <v>1386</v>
      </c>
      <c r="D1200" s="2" t="s">
        <v>6</v>
      </c>
      <c r="E1200" s="2" t="str">
        <f>IFERROR(__xludf.DUMMYFUNCTION("GOOGLETRANSLATE(B1200, ""auto"",""en"")")," ヽ иди ヽ нахуй to с моей Leno ヽ one ахуенной странички")</f>
        <v> ヽ иди ヽ нахуй to с моей Leno ヽ one ахуенной странички</v>
      </c>
    </row>
    <row r="1201" ht="15.75" customHeight="1">
      <c r="A1201" s="1">
        <v>1284.0</v>
      </c>
      <c r="B1201" s="2" t="s">
        <v>1387</v>
      </c>
      <c r="C1201" s="2" t="s">
        <v>1386</v>
      </c>
      <c r="D1201" s="2" t="s">
        <v>6</v>
      </c>
      <c r="E1201" s="2" t="str">
        <f>IFERROR(__xludf.DUMMYFUNCTION("GOOGLETRANSLATE(B1201, ""auto"",""en"")"),"someone asked for help with money and people were not indifferent")</f>
        <v>someone asked for help with money and people were not indifferent</v>
      </c>
    </row>
    <row r="1202" ht="15.75" customHeight="1">
      <c r="A1202" s="1">
        <v>1285.0</v>
      </c>
      <c r="B1202" s="2" t="s">
        <v>1388</v>
      </c>
      <c r="C1202" s="2" t="s">
        <v>1386</v>
      </c>
      <c r="D1202" s="2" t="s">
        <v>6</v>
      </c>
      <c r="E1202" s="2" t="str">
        <f>IFERROR(__xludf.DUMMYFUNCTION("GOOGLETRANSLATE(B1202, ""auto"",""en"")"),"Well, that's how people make such")</f>
        <v>Well, that's how people make such</v>
      </c>
    </row>
    <row r="1203" ht="15.75" customHeight="1">
      <c r="A1203" s="1">
        <v>1286.0</v>
      </c>
      <c r="B1203" s="2" t="s">
        <v>1389</v>
      </c>
      <c r="C1203" s="2" t="s">
        <v>1386</v>
      </c>
      <c r="D1203" s="2" t="s">
        <v>6</v>
      </c>
      <c r="E1203" s="2" t="str">
        <f>IFERROR(__xludf.DUMMYFUNCTION("GOOGLETRANSLATE(B1203, ""auto"",""en"")"),"cognitive science and life carving sheet")</f>
        <v>cognitive science and life carving sheet</v>
      </c>
    </row>
    <row r="1204" ht="15.75" customHeight="1">
      <c r="A1204" s="1">
        <v>1287.0</v>
      </c>
      <c r="B1204" s="2" t="s">
        <v>1390</v>
      </c>
      <c r="C1204" s="2" t="s">
        <v>1386</v>
      </c>
      <c r="D1204" s="2" t="s">
        <v>6</v>
      </c>
      <c r="E1204" s="2" t="str">
        <f>IFERROR(__xludf.DUMMYFUNCTION("GOOGLETRANSLATE(B1204, ""auto"",""en"")"),"That's what I understand life here is fun")</f>
        <v>That's what I understand life here is fun</v>
      </c>
    </row>
    <row r="1205" ht="15.75" customHeight="1">
      <c r="A1205" s="1">
        <v>1288.0</v>
      </c>
      <c r="B1205" s="2" t="s">
        <v>1391</v>
      </c>
      <c r="C1205" s="2" t="s">
        <v>1386</v>
      </c>
      <c r="D1205" s="2" t="s">
        <v>6</v>
      </c>
      <c r="E1205" s="2" t="str">
        <f>IFERROR(__xludf.DUMMYFUNCTION("GOOGLETRANSLATE(B1205, ""auto"",""en"")")," nedelya examinations etot paren cvalilcya from the chair to the floor laughing at a 30 seconds then just fallen asleep and slept for 40 minutes")</f>
        <v> nedelya examinations etot paren cvalilcya from the chair to the floor laughing at a 30 seconds then just fallen asleep and slept for 40 minutes</v>
      </c>
    </row>
    <row r="1206" ht="15.75" customHeight="1">
      <c r="A1206" s="1">
        <v>1289.0</v>
      </c>
      <c r="B1206" s="2" t="s">
        <v>1392</v>
      </c>
      <c r="C1206" s="2" t="s">
        <v>1386</v>
      </c>
      <c r="D1206" s="2" t="s">
        <v>6</v>
      </c>
      <c r="E1206" s="2" t="str">
        <f>IFERROR(__xludf.DUMMYFUNCTION("GOOGLETRANSLATE(B1206, ""auto"",""en"")"),"and he knows how to get comfortable")</f>
        <v>and he knows how to get comfortable</v>
      </c>
    </row>
    <row r="1207" ht="15.75" customHeight="1">
      <c r="A1207" s="1">
        <v>1290.0</v>
      </c>
      <c r="B1207" s="2" t="s">
        <v>1393</v>
      </c>
      <c r="C1207" s="2" t="s">
        <v>1386</v>
      </c>
      <c r="D1207" s="2" t="s">
        <v>6</v>
      </c>
      <c r="E1207" s="2" t="str">
        <f>IFERROR(__xludf.DUMMYFUNCTION("GOOGLETRANSLATE(B1207, ""auto"",""en"")"),"something I had forgotten about VC")</f>
        <v>something I had forgotten about VC</v>
      </c>
    </row>
    <row r="1208" ht="15.75" customHeight="1">
      <c r="A1208" s="1">
        <v>1291.0</v>
      </c>
      <c r="B1208" s="2" t="s">
        <v>1394</v>
      </c>
      <c r="C1208" s="2" t="s">
        <v>1386</v>
      </c>
      <c r="D1208" s="2" t="s">
        <v>6</v>
      </c>
      <c r="E1208" s="2" t="str">
        <f>IFERROR(__xludf.DUMMYFUNCTION("GOOGLETRANSLATE(B1208, ""auto"",""en"")"),"when it is very lucky to have neighbors below")</f>
        <v>when it is very lucky to have neighbors below</v>
      </c>
    </row>
    <row r="1209" ht="15.75" customHeight="1">
      <c r="A1209" s="1">
        <v>1292.0</v>
      </c>
      <c r="B1209" s="2" t="s">
        <v>1395</v>
      </c>
      <c r="C1209" s="2" t="s">
        <v>1396</v>
      </c>
      <c r="D1209" s="2" t="s">
        <v>6</v>
      </c>
      <c r="E1209" s="2" t="str">
        <f>IFERROR(__xludf.DUMMYFUNCTION("GOOGLETRANSLATE(B1209, ""auto"",""en"")"),"all tire even the strongest when they unlike the others continue to go to the target in silence with clenched teeth")</f>
        <v>all tire even the strongest when they unlike the others continue to go to the target in silence with clenched teeth</v>
      </c>
    </row>
    <row r="1210" ht="15.75" customHeight="1">
      <c r="A1210" s="1">
        <v>1293.0</v>
      </c>
      <c r="B1210" s="2" t="s">
        <v>1397</v>
      </c>
      <c r="C1210" s="2" t="s">
        <v>1396</v>
      </c>
      <c r="D1210" s="2" t="s">
        <v>6</v>
      </c>
      <c r="E1210" s="2" t="str">
        <f>IFERROR(__xludf.DUMMYFUNCTION("GOOGLETRANSLATE(B1210, ""auto"",""en"")"),"Dear Suggest currents Please accept my brother's words and music written a song called Mother")</f>
        <v>Dear Suggest currents Please accept my brother's words and music written a song called Mother</v>
      </c>
    </row>
    <row r="1211" ht="15.75" customHeight="1">
      <c r="A1211" s="1">
        <v>1295.0</v>
      </c>
      <c r="B1211" s="2" t="s">
        <v>1398</v>
      </c>
      <c r="C1211" s="2" t="s">
        <v>1396</v>
      </c>
      <c r="D1211" s="2" t="s">
        <v>6</v>
      </c>
      <c r="E1211" s="2" t="str">
        <f>IFERROR(__xludf.DUMMYFUNCTION("GOOGLETRANSLATE(B1211, ""auto"",""en"")"),"where there is support for a loved one can cope with any problem")</f>
        <v>where there is support for a loved one can cope with any problem</v>
      </c>
    </row>
    <row r="1212" ht="15.75" customHeight="1">
      <c r="A1212" s="1">
        <v>1296.0</v>
      </c>
      <c r="B1212" s="2" t="s">
        <v>1399</v>
      </c>
      <c r="C1212" s="2" t="s">
        <v>1396</v>
      </c>
      <c r="D1212" s="2" t="s">
        <v>6</v>
      </c>
      <c r="E1212" s="2" t="str">
        <f>IFERROR(__xludf.DUMMYFUNCTION("GOOGLETRANSLATE(B1212, ""auto"",""en"")"),"when you climb friends know who you are when you fall you will know who is friend")</f>
        <v>when you climb friends know who you are when you fall you will know who is friend</v>
      </c>
    </row>
    <row r="1213" ht="15.75" customHeight="1">
      <c r="A1213" s="1">
        <v>1297.0</v>
      </c>
      <c r="B1213" s="2" t="s">
        <v>1400</v>
      </c>
      <c r="C1213" s="2" t="s">
        <v>1396</v>
      </c>
      <c r="D1213" s="2" t="s">
        <v>6</v>
      </c>
      <c r="E1213" s="2" t="str">
        <f>IFERROR(__xludf.DUMMYFUNCTION("GOOGLETRANSLATE(B1213, ""auto"",""en"")"),"Veils compromises kauımı merekeleriniz be blessed virgin land peel this umıtpagaysızdar")</f>
        <v>Veils compromises kauımı merekeleriniz be blessed virgin land peel this umıtpagaysızdar</v>
      </c>
    </row>
    <row r="1214" ht="15.75" customHeight="1">
      <c r="A1214" s="1">
        <v>1298.0</v>
      </c>
      <c r="B1214" s="2" t="s">
        <v>1401</v>
      </c>
      <c r="C1214" s="2" t="s">
        <v>1396</v>
      </c>
      <c r="D1214" s="2" t="s">
        <v>6</v>
      </c>
      <c r="E1214" s="2" t="str">
        <f>IFERROR(__xludf.DUMMYFUNCTION("GOOGLETRANSLATE(B1214, ""auto"",""en"")"),"do not be discouraged ushibeshsya Emile meek")</f>
        <v>do not be discouraged ushibeshsya Emile meek</v>
      </c>
    </row>
    <row r="1215" ht="15.75" customHeight="1">
      <c r="A1215" s="1">
        <v>1299.0</v>
      </c>
      <c r="B1215" s="2" t="s">
        <v>1402</v>
      </c>
      <c r="C1215" s="2" t="s">
        <v>1396</v>
      </c>
      <c r="D1215" s="2" t="s">
        <v>6</v>
      </c>
      <c r="E1215" s="2" t="str">
        <f>IFERROR(__xludf.DUMMYFUNCTION("GOOGLETRANSLATE(B1215, ""auto"",""en"")"),"the main thing to believe if you believe that everything is bound to be good, even better than you yourself can arrange Mark Twain")</f>
        <v>the main thing to believe if you believe that everything is bound to be good, even better than you yourself can arrange Mark Twain</v>
      </c>
    </row>
    <row r="1216" ht="15.75" customHeight="1">
      <c r="A1216" s="1">
        <v>1301.0</v>
      </c>
      <c r="B1216" s="2" t="s">
        <v>1403</v>
      </c>
      <c r="C1216" s="2" t="s">
        <v>1404</v>
      </c>
      <c r="D1216" s="2" t="s">
        <v>6</v>
      </c>
      <c r="E1216" s="2" t="str">
        <f>IFERROR(__xludf.DUMMYFUNCTION("GOOGLETRANSLATE(B1216, ""auto"",""en"")"),"by valeriijojo")</f>
        <v>by valeriijojo</v>
      </c>
    </row>
    <row r="1217" ht="15.75" customHeight="1">
      <c r="A1217" s="1">
        <v>1302.0</v>
      </c>
      <c r="B1217" s="2" t="s">
        <v>1405</v>
      </c>
      <c r="C1217" s="2" t="s">
        <v>1404</v>
      </c>
      <c r="D1217" s="2" t="s">
        <v>6</v>
      </c>
      <c r="E1217" s="2" t="str">
        <f>IFERROR(__xludf.DUMMYFUNCTION("GOOGLETRANSLATE(B1217, ""auto"",""en"")"),"by nekomorphine")</f>
        <v>by nekomorphine</v>
      </c>
    </row>
    <row r="1218" ht="15.75" customHeight="1">
      <c r="A1218" s="1">
        <v>1304.0</v>
      </c>
      <c r="B1218" s="2" t="s">
        <v>1406</v>
      </c>
      <c r="C1218" s="2" t="s">
        <v>1404</v>
      </c>
      <c r="D1218" s="2" t="s">
        <v>6</v>
      </c>
      <c r="E1218" s="2" t="str">
        <f>IFERROR(__xludf.DUMMYFUNCTION("GOOGLETRANSLATE(B1218, ""auto"",""en"")")," lady bug and super cat")</f>
        <v> lady bug and super cat</v>
      </c>
    </row>
    <row r="1219" ht="15.75" customHeight="1">
      <c r="A1219" s="1">
        <v>1305.0</v>
      </c>
      <c r="B1219" s="2" t="s">
        <v>1407</v>
      </c>
      <c r="C1219" s="2" t="s">
        <v>1404</v>
      </c>
      <c r="D1219" s="2" t="s">
        <v>6</v>
      </c>
      <c r="E1219" s="2" t="str">
        <f>IFERROR(__xludf.DUMMYFUNCTION("GOOGLETRANSLATE(B1219, ""auto"",""en"")"),"by samkat ")</f>
        <v>by samkat </v>
      </c>
    </row>
    <row r="1220" ht="15.75" customHeight="1">
      <c r="A1220" s="1">
        <v>1306.0</v>
      </c>
      <c r="B1220" s="2" t="s">
        <v>1408</v>
      </c>
      <c r="C1220" s="2" t="s">
        <v>1404</v>
      </c>
      <c r="D1220" s="2" t="s">
        <v>6</v>
      </c>
      <c r="E1220" s="2" t="str">
        <f>IFERROR(__xludf.DUMMYFUNCTION("GOOGLETRANSLATE(B1220, ""auto"",""en"")")," art hardcoreart katefox")</f>
        <v> art hardcoreart katefox</v>
      </c>
    </row>
    <row r="1221" ht="15.75" customHeight="1">
      <c r="A1221" s="1">
        <v>1307.0</v>
      </c>
      <c r="B1221" s="2" t="s">
        <v>1409</v>
      </c>
      <c r="C1221" s="2" t="s">
        <v>1404</v>
      </c>
      <c r="D1221" s="2" t="s">
        <v>6</v>
      </c>
      <c r="E1221" s="2" t="str">
        <f>IFERROR(__xludf.DUMMYFUNCTION("GOOGLETRANSLATE(B1221, ""auto"",""en"")"),"by isismasshiro")</f>
        <v>by isismasshiro</v>
      </c>
    </row>
    <row r="1222" ht="15.75" customHeight="1">
      <c r="A1222" s="1">
        <v>1308.0</v>
      </c>
      <c r="B1222" s="2" t="s">
        <v>1410</v>
      </c>
      <c r="C1222" s="2" t="s">
        <v>1404</v>
      </c>
      <c r="D1222" s="2" t="s">
        <v>6</v>
      </c>
      <c r="E1222" s="2" t="str">
        <f>IFERROR(__xludf.DUMMYFUNCTION("GOOGLETRANSLATE(B1222, ""auto"",""en"")"),"by anna marine")</f>
        <v>by anna marine</v>
      </c>
    </row>
    <row r="1223" ht="15.75" customHeight="1">
      <c r="A1223" s="1">
        <v>1309.0</v>
      </c>
      <c r="B1223" s="2" t="s">
        <v>1411</v>
      </c>
      <c r="C1223" s="2" t="s">
        <v>1412</v>
      </c>
      <c r="D1223" s="2" t="s">
        <v>6</v>
      </c>
      <c r="E1223" s="2" t="str">
        <f>IFERROR(__xludf.DUMMYFUNCTION("GOOGLETRANSLATE(B1223, ""auto"",""en"")")," ℳeni qalay cıylacañ cʻ ar and the cʻ e cen cʻ Each cʻ i cʻ al colay cıylaymın")</f>
        <v> ℳeni qalay cıylacañ cʻ ar and the cʻ e cen cʻ Each cʻ i cʻ al colay cıylaymın</v>
      </c>
    </row>
    <row r="1224" ht="15.75" customHeight="1">
      <c r="A1224" s="1">
        <v>1310.0</v>
      </c>
      <c r="B1224" s="2" t="s">
        <v>1413</v>
      </c>
      <c r="C1224" s="2" t="s">
        <v>1412</v>
      </c>
      <c r="D1224" s="2" t="s">
        <v>6</v>
      </c>
      <c r="E1224" s="2" t="str">
        <f>IFERROR(__xludf.DUMMYFUNCTION("GOOGLETRANSLATE(B1224, ""auto"",""en"")"),"There is no yes man now supports your life day and night contact your amandığıñdı none of the people who write to you I am not asking you currently alone in your main fears this would not be the only one but not the only one ediñsebebi you would have your"&amp;" family close you would have confidence in yourself always on top Watch a dəyim qïındığıña would you with Allah is to increase access to isolated")</f>
        <v>There is no yes man now supports your life day and night contact your amandığıñdı none of the people who write to you I am not asking you currently alone in your main fears this would not be the only one but not the only one ediñsebebi you would have your family close you would have confidence in yourself always on top Watch a dəyim qïındığıña would you with Allah is to increase access to isolated</v>
      </c>
    </row>
    <row r="1225" ht="15.75" customHeight="1">
      <c r="A1225" s="1">
        <v>1311.0</v>
      </c>
      <c r="B1225" s="2" t="s">
        <v>1414</v>
      </c>
      <c r="C1225" s="2" t="s">
        <v>1415</v>
      </c>
      <c r="D1225" s="2" t="s">
        <v>6</v>
      </c>
      <c r="E1225" s="2" t="str">
        <f>IFERROR(__xludf.DUMMYFUNCTION("GOOGLETRANSLATE(B1225, ""auto"",""en"")"),"the devil wears prada ")</f>
        <v>the devil wears prada </v>
      </c>
    </row>
    <row r="1226" ht="15.75" customHeight="1">
      <c r="A1226" s="1">
        <v>1312.0</v>
      </c>
      <c r="B1226" s="2" t="s">
        <v>1416</v>
      </c>
      <c r="C1226" s="2" t="s">
        <v>1415</v>
      </c>
      <c r="D1226" s="2" t="s">
        <v>6</v>
      </c>
      <c r="E1226" s="2" t="str">
        <f>IFERROR(__xludf.DUMMYFUNCTION("GOOGLETRANSLATE(B1226, ""auto"",""en"")")," iamz amalia")</f>
        <v> iamz amalia</v>
      </c>
    </row>
    <row r="1227" ht="15.75" customHeight="1">
      <c r="A1227" s="1">
        <v>1313.0</v>
      </c>
      <c r="B1227" s="2" t="s">
        <v>1417</v>
      </c>
      <c r="C1227" s="2" t="s">
        <v>1415</v>
      </c>
      <c r="D1227" s="2" t="s">
        <v>6</v>
      </c>
      <c r="E1227" s="2" t="str">
        <f>IFERROR(__xludf.DUMMYFUNCTION("GOOGLETRANSLATE(B1227, ""auto"",""en"")"),"https youtu be msferkhiga8 channel on YouTube")</f>
        <v>https youtu be msferkhiga8 channel on YouTube</v>
      </c>
    </row>
    <row r="1228" ht="15.75" customHeight="1">
      <c r="A1228" s="1">
        <v>1314.0</v>
      </c>
      <c r="B1228" s="2" t="s">
        <v>1418</v>
      </c>
      <c r="C1228" s="2" t="s">
        <v>1415</v>
      </c>
      <c r="D1228" s="2" t="s">
        <v>6</v>
      </c>
      <c r="E1228" s="2" t="str">
        <f>IFERROR(__xludf.DUMMYFUNCTION("GOOGLETRANSLATE(B1228, ""auto"",""en"")"),"they shout that they know themselves and know the price because they are sold")</f>
        <v>they shout that they know themselves and know the price because they are sold</v>
      </c>
    </row>
    <row r="1229" ht="15.75" customHeight="1">
      <c r="A1229" s="1">
        <v>1315.0</v>
      </c>
      <c r="B1229" s="2" t="s">
        <v>1419</v>
      </c>
      <c r="C1229" s="2" t="s">
        <v>1415</v>
      </c>
      <c r="D1229" s="2" t="s">
        <v>6</v>
      </c>
      <c r="E1229" s="2" t="str">
        <f>IFERROR(__xludf.DUMMYFUNCTION("GOOGLETRANSLATE(B1229, ""auto"",""en"")"),"speak beautiful or beautify yourself with silence")</f>
        <v>speak beautiful or beautify yourself with silence</v>
      </c>
    </row>
    <row r="1230" ht="15.75" customHeight="1">
      <c r="A1230" s="1">
        <v>1316.0</v>
      </c>
      <c r="B1230" s="2" t="s">
        <v>1420</v>
      </c>
      <c r="C1230" s="2" t="s">
        <v>1421</v>
      </c>
      <c r="D1230" s="2" t="s">
        <v>6</v>
      </c>
      <c r="E1230" s="2" t="str">
        <f>IFERROR(__xludf.DUMMYFUNCTION("GOOGLETRANSLATE(B1230, ""auto"",""en"")"),"continues to live potomy chto tomorrow may be the day when you meet the love that will love you for this you can yvidet most beautiful sunset in my life or create the most lychshe recollection so keep")</f>
        <v>continues to live potomy chto tomorrow may be the day when you meet the love that will love you for this you can yvidet most beautiful sunset in my life or create the most lychshe recollection so keep</v>
      </c>
    </row>
    <row r="1231" ht="15.75" customHeight="1">
      <c r="A1231" s="1">
        <v>1317.0</v>
      </c>
      <c r="B1231" s="2" t="s">
        <v>1422</v>
      </c>
      <c r="C1231" s="2" t="s">
        <v>1421</v>
      </c>
      <c r="D1231" s="2" t="s">
        <v>6</v>
      </c>
      <c r="E1231" s="2" t="str">
        <f>IFERROR(__xludf.DUMMYFUNCTION("GOOGLETRANSLATE(B1231, ""auto"",""en"")"),"we just go through the tunnel hoping to see the light at the end but the light must be within us")</f>
        <v>we just go through the tunnel hoping to see the light at the end but the light must be within us</v>
      </c>
    </row>
    <row r="1232" ht="15.75" customHeight="1">
      <c r="A1232" s="1">
        <v>1318.0</v>
      </c>
      <c r="B1232" s="2" t="s">
        <v>1423</v>
      </c>
      <c r="C1232" s="2" t="s">
        <v>1421</v>
      </c>
      <c r="D1232" s="2" t="s">
        <v>6</v>
      </c>
      <c r="E1232" s="2" t="str">
        <f>IFERROR(__xludf.DUMMYFUNCTION("GOOGLETRANSLATE(B1232, ""auto"",""en"")"),"ideal people sometimes do not appreciate those who could love your flaws")</f>
        <v>ideal people sometimes do not appreciate those who could love your flaws</v>
      </c>
    </row>
    <row r="1233" ht="15.75" customHeight="1">
      <c r="A1233" s="1">
        <v>1319.0</v>
      </c>
      <c r="B1233" s="2" t="s">
        <v>101</v>
      </c>
      <c r="C1233" s="2" t="s">
        <v>1424</v>
      </c>
      <c r="D1233" s="2" t="s">
        <v>6</v>
      </c>
      <c r="E1233" s="2" t="str">
        <f>IFERROR(__xludf.DUMMYFUNCTION("GOOGLETRANSLATE(B1233, ""auto"",""en"")"),"#VALUE!")</f>
        <v>#VALUE!</v>
      </c>
    </row>
    <row r="1234" ht="15.75" customHeight="1">
      <c r="A1234" s="1">
        <v>1320.0</v>
      </c>
      <c r="B1234" s="2" t="s">
        <v>1425</v>
      </c>
      <c r="C1234" s="2" t="s">
        <v>1424</v>
      </c>
      <c r="D1234" s="2" t="s">
        <v>6</v>
      </c>
      <c r="E1234" s="2" t="str">
        <f>IFERROR(__xludf.DUMMYFUNCTION("GOOGLETRANSLATE(B1234, ""auto"",""en"")"),"You love your children thank you")</f>
        <v>You love your children thank you</v>
      </c>
    </row>
    <row r="1235" ht="15.75" customHeight="1">
      <c r="A1235" s="1">
        <v>1321.0</v>
      </c>
      <c r="B1235" s="2" t="s">
        <v>1426</v>
      </c>
      <c r="C1235" s="2" t="s">
        <v>1424</v>
      </c>
      <c r="D1235" s="2" t="s">
        <v>6</v>
      </c>
      <c r="E1235" s="2" t="str">
        <f>IFERROR(__xludf.DUMMYFUNCTION("GOOGLETRANSLATE(B1235, ""auto"",""en"")")," Archie jo")</f>
        <v> Archie jo</v>
      </c>
    </row>
    <row r="1236" ht="15.75" customHeight="1">
      <c r="A1236" s="1">
        <v>1322.0</v>
      </c>
      <c r="B1236" s="2" t="s">
        <v>1427</v>
      </c>
      <c r="C1236" s="2" t="s">
        <v>1424</v>
      </c>
      <c r="D1236" s="2" t="s">
        <v>6</v>
      </c>
      <c r="E1236" s="2" t="str">
        <f>IFERROR(__xludf.DUMMYFUNCTION("GOOGLETRANSLATE(B1236, ""auto"",""en"")"),"Brodsky as a state of life")</f>
        <v>Brodsky as a state of life</v>
      </c>
    </row>
    <row r="1237" ht="15.75" customHeight="1">
      <c r="A1237" s="1">
        <v>1323.0</v>
      </c>
      <c r="B1237" s="2" t="s">
        <v>502</v>
      </c>
      <c r="C1237" s="2" t="s">
        <v>1428</v>
      </c>
      <c r="D1237" s="2" t="s">
        <v>6</v>
      </c>
      <c r="E1237" s="2" t="str">
        <f>IFERROR(__xludf.DUMMYFUNCTION("GOOGLETRANSLATE(B1237, ""auto"",""en"")"),"love you vk com id0 315 966 ​​114")</f>
        <v>love you vk com id0 315 966 ​​114</v>
      </c>
    </row>
    <row r="1238" ht="15.75" customHeight="1">
      <c r="A1238" s="1">
        <v>1324.0</v>
      </c>
      <c r="B1238" s="2" t="s">
        <v>1429</v>
      </c>
      <c r="C1238" s="2" t="s">
        <v>1428</v>
      </c>
      <c r="D1238" s="2" t="s">
        <v>6</v>
      </c>
      <c r="E1238" s="2" t="str">
        <f>IFERROR(__xludf.DUMMYFUNCTION("GOOGLETRANSLATE(B1238, ""auto"",""en"")"),"is taking the seat down if kolınnan")</f>
        <v>is taking the seat down if kolınnan</v>
      </c>
    </row>
    <row r="1239" ht="15.75" customHeight="1">
      <c r="A1239" s="1">
        <v>1325.0</v>
      </c>
      <c r="B1239" s="2" t="s">
        <v>1430</v>
      </c>
      <c r="C1239" s="2" t="s">
        <v>1431</v>
      </c>
      <c r="D1239" s="2" t="s">
        <v>6</v>
      </c>
      <c r="E1239" s="2" t="str">
        <f>IFERROR(__xludf.DUMMYFUNCTION("GOOGLETRANSLATE(B1239, ""auto"",""en"")"),"meet a person")</f>
        <v>meet a person</v>
      </c>
    </row>
    <row r="1240" ht="15.75" customHeight="1">
      <c r="A1240" s="1">
        <v>1326.0</v>
      </c>
      <c r="B1240" s="2" t="s">
        <v>1432</v>
      </c>
      <c r="C1240" s="2" t="s">
        <v>1431</v>
      </c>
      <c r="D1240" s="2" t="s">
        <v>6</v>
      </c>
      <c r="E1240" s="2" t="str">
        <f>IFERROR(__xludf.DUMMYFUNCTION("GOOGLETRANSLATE(B1240, ""auto"",""en"")"),"when love")</f>
        <v>when love</v>
      </c>
    </row>
    <row r="1241" ht="15.75" customHeight="1">
      <c r="A1241" s="1">
        <v>1327.0</v>
      </c>
      <c r="B1241" s="2" t="s">
        <v>1433</v>
      </c>
      <c r="C1241" s="2" t="s">
        <v>1431</v>
      </c>
      <c r="D1241" s="2" t="s">
        <v>6</v>
      </c>
      <c r="E1241" s="2" t="str">
        <f>IFERROR(__xludf.DUMMYFUNCTION("GOOGLETRANSLATE(B1241, ""auto"",""en"")"),"I can, in principle, not plump but I have no such principle")</f>
        <v>I can, in principle, not plump but I have no such principle</v>
      </c>
    </row>
    <row r="1242" ht="15.75" customHeight="1">
      <c r="A1242" s="1">
        <v>1329.0</v>
      </c>
      <c r="B1242" s="2" t="s">
        <v>1434</v>
      </c>
      <c r="C1242" s="2" t="s">
        <v>1431</v>
      </c>
      <c r="D1242" s="2" t="s">
        <v>6</v>
      </c>
      <c r="E1242" s="2" t="str">
        <f>IFERROR(__xludf.DUMMYFUNCTION("GOOGLETRANSLATE(B1242, ""auto"",""en"")"),"no one to kiss in the morning a little grustnenko but overall standards")</f>
        <v>no one to kiss in the morning a little grustnenko but overall standards</v>
      </c>
    </row>
    <row r="1243" ht="15.75" customHeight="1">
      <c r="A1243" s="1">
        <v>1330.0</v>
      </c>
      <c r="B1243" s="2" t="s">
        <v>1435</v>
      </c>
      <c r="C1243" s="2" t="s">
        <v>1431</v>
      </c>
      <c r="D1243" s="2" t="s">
        <v>6</v>
      </c>
      <c r="E1243" s="2" t="str">
        <f>IFERROR(__xludf.DUMMYFUNCTION("GOOGLETRANSLATE(B1243, ""auto"",""en"")"),"cool guys take the skins")</f>
        <v>cool guys take the skins</v>
      </c>
    </row>
    <row r="1244" ht="15.75" customHeight="1">
      <c r="A1244" s="1">
        <v>1331.0</v>
      </c>
      <c r="B1244" s="2" t="s">
        <v>1436</v>
      </c>
      <c r="C1244" s="2" t="s">
        <v>1437</v>
      </c>
      <c r="D1244" s="2" t="s">
        <v>6</v>
      </c>
      <c r="E1244" s="2" t="str">
        <f>IFERROR(__xludf.DUMMYFUNCTION("GOOGLETRANSLATE(B1244, ""auto"",""en"")")," art aokig ahara author homilmi")</f>
        <v> art aokig ahara author homilmi</v>
      </c>
    </row>
    <row r="1245" ht="15.75" customHeight="1">
      <c r="A1245" s="1">
        <v>1332.0</v>
      </c>
      <c r="B1245" s="2" t="s">
        <v>1438</v>
      </c>
      <c r="C1245" s="2" t="s">
        <v>1437</v>
      </c>
      <c r="D1245" s="2" t="s">
        <v>6</v>
      </c>
      <c r="E1245" s="2" t="str">
        <f>IFERROR(__xludf.DUMMYFUNCTION("GOOGLETRANSLATE(B1245, ""auto"",""en"")")," patience")</f>
        <v> patience</v>
      </c>
    </row>
    <row r="1246" ht="15.75" customHeight="1">
      <c r="A1246" s="1">
        <v>1333.0</v>
      </c>
      <c r="B1246" s="2" t="s">
        <v>1439</v>
      </c>
      <c r="C1246" s="2" t="s">
        <v>1437</v>
      </c>
      <c r="D1246" s="2" t="s">
        <v>6</v>
      </c>
      <c r="E1246" s="2" t="str">
        <f>IFERROR(__xludf.DUMMYFUNCTION("GOOGLETRANSLATE(B1246, ""auto"",""en"")")," Currently warrior weapon")</f>
        <v> Currently warrior weapon</v>
      </c>
    </row>
    <row r="1247" ht="15.75" customHeight="1">
      <c r="A1247" s="1">
        <v>1334.0</v>
      </c>
      <c r="B1247" s="2" t="s">
        <v>1440</v>
      </c>
      <c r="C1247" s="2" t="s">
        <v>1437</v>
      </c>
      <c r="D1247" s="2" t="s">
        <v>6</v>
      </c>
      <c r="E1247" s="2" t="str">
        <f>IFERROR(__xludf.DUMMYFUNCTION("GOOGLETRANSLATE(B1247, ""auto"",""en"")"),"guide how to make pentakill on the master yi 1, be sure to first subject builds sharpening statikka and twilight blade draktarr for vanshotov 2 then builds something on survival in my case bloodsucker then buy the brink of infinity for damage crits then a"&amp;"rmor of vampirism enemies reincarnation and damage buy Angel keeper and the blade 3 King destroyed by harvesting q kd and not to forget include e and r")</f>
        <v>guide how to make pentakill on the master yi 1, be sure to first subject builds sharpening statikka and twilight blade draktarr for vanshotov 2 then builds something on survival in my case bloodsucker then buy the brink of infinity for damage crits then armor of vampirism enemies reincarnation and damage buy Angel keeper and the blade 3 King destroyed by harvesting q kd and not to forget include e and r</v>
      </c>
    </row>
    <row r="1248" ht="15.75" customHeight="1">
      <c r="A1248" s="1">
        <v>1335.0</v>
      </c>
      <c r="B1248" s="2" t="s">
        <v>1441</v>
      </c>
      <c r="C1248" s="2" t="s">
        <v>1442</v>
      </c>
      <c r="D1248" s="2" t="s">
        <v>6</v>
      </c>
      <c r="E1248" s="2" t="str">
        <f>IFERROR(__xludf.DUMMYFUNCTION("GOOGLETRANSLATE(B1248, ""auto"",""en"")"),"you sent a gift to find out what gift android app https vk cc 6ymywu or application VKontakte vk com app4236781 925")</f>
        <v>you sent a gift to find out what gift android app https vk cc 6ymywu or application VKontakte vk com app4236781 925</v>
      </c>
    </row>
    <row r="1249" ht="15.75" customHeight="1">
      <c r="A1249" s="1">
        <v>1336.0</v>
      </c>
      <c r="B1249" s="2" t="s">
        <v>477</v>
      </c>
      <c r="C1249" s="2" t="s">
        <v>1442</v>
      </c>
      <c r="D1249" s="2" t="s">
        <v>6</v>
      </c>
      <c r="E1249" s="2" t="str">
        <f>IFERROR(__xludf.DUMMYFUNCTION("GOOGLETRANSLATE(B1249, ""auto"",""en"")"),"Know your fans in android app https vk cc 6ymywu or application VKontakte vk com app4236781 925")</f>
        <v>Know your fans in android app https vk cc 6ymywu or application VKontakte vk com app4236781 925</v>
      </c>
    </row>
    <row r="1250" ht="15.75" customHeight="1">
      <c r="A1250" s="1">
        <v>1337.0</v>
      </c>
      <c r="B1250" s="2" t="s">
        <v>1441</v>
      </c>
      <c r="C1250" s="2" t="s">
        <v>1442</v>
      </c>
      <c r="D1250" s="2" t="s">
        <v>6</v>
      </c>
      <c r="E1250" s="2" t="str">
        <f>IFERROR(__xludf.DUMMYFUNCTION("GOOGLETRANSLATE(B1250, ""auto"",""en"")"),"you sent a gift to find out what gift android app https vk cc 6ymywu or application VKontakte vk com app4236781 925")</f>
        <v>you sent a gift to find out what gift android app https vk cc 6ymywu or application VKontakte vk com app4236781 925</v>
      </c>
    </row>
    <row r="1251" ht="15.75" customHeight="1">
      <c r="A1251" s="1">
        <v>1338.0</v>
      </c>
      <c r="B1251" s="2" t="s">
        <v>477</v>
      </c>
      <c r="C1251" s="2" t="s">
        <v>1442</v>
      </c>
      <c r="D1251" s="2" t="s">
        <v>6</v>
      </c>
      <c r="E1251" s="2" t="str">
        <f>IFERROR(__xludf.DUMMYFUNCTION("GOOGLETRANSLATE(B1251, ""auto"",""en"")"),"Know your fans in android app https vk cc 6ymywu or application VKontakte vk com app4236781 925")</f>
        <v>Know your fans in android app https vk cc 6ymywu or application VKontakte vk com app4236781 925</v>
      </c>
    </row>
    <row r="1252" ht="15.75" customHeight="1">
      <c r="A1252" s="1">
        <v>1339.0</v>
      </c>
      <c r="B1252" s="2" t="s">
        <v>477</v>
      </c>
      <c r="C1252" s="2" t="s">
        <v>1442</v>
      </c>
      <c r="D1252" s="2" t="s">
        <v>6</v>
      </c>
      <c r="E1252" s="2" t="str">
        <f>IFERROR(__xludf.DUMMYFUNCTION("GOOGLETRANSLATE(B1252, ""auto"",""en"")"),"Know your fans in android app https vk cc 6ymywu or application VKontakte vk com app4236781 925")</f>
        <v>Know your fans in android app https vk cc 6ymywu or application VKontakte vk com app4236781 925</v>
      </c>
    </row>
    <row r="1253" ht="15.75" customHeight="1">
      <c r="A1253" s="1">
        <v>1340.0</v>
      </c>
      <c r="B1253" s="2" t="s">
        <v>1443</v>
      </c>
      <c r="C1253" s="2" t="s">
        <v>1442</v>
      </c>
      <c r="D1253" s="2" t="s">
        <v>6</v>
      </c>
      <c r="E1253" s="2" t="str">
        <f>IFERROR(__xludf.DUMMYFUNCTION("GOOGLETRANSLATE(B1253, ""auto"",""en"")"),"hi Ainur I hacked you want to check how it made everything just type an address in the image")</f>
        <v>hi Ainur I hacked you want to check how it made everything just type an address in the image</v>
      </c>
    </row>
    <row r="1254" ht="15.75" customHeight="1">
      <c r="A1254" s="1">
        <v>1341.0</v>
      </c>
      <c r="B1254" s="2" t="s">
        <v>477</v>
      </c>
      <c r="C1254" s="2" t="s">
        <v>1442</v>
      </c>
      <c r="D1254" s="2" t="s">
        <v>6</v>
      </c>
      <c r="E1254" s="2" t="str">
        <f>IFERROR(__xludf.DUMMYFUNCTION("GOOGLETRANSLATE(B1254, ""auto"",""en"")"),"Know your fans in android app https vk cc 6ymywu or application VKontakte vk com app4236781 925")</f>
        <v>Know your fans in android app https vk cc 6ymywu or application VKontakte vk com app4236781 925</v>
      </c>
    </row>
    <row r="1255" ht="15.75" customHeight="1">
      <c r="A1255" s="1">
        <v>1342.0</v>
      </c>
      <c r="B1255" s="2" t="s">
        <v>477</v>
      </c>
      <c r="C1255" s="2" t="s">
        <v>1442</v>
      </c>
      <c r="D1255" s="2" t="s">
        <v>6</v>
      </c>
      <c r="E1255" s="2" t="str">
        <f>IFERROR(__xludf.DUMMYFUNCTION("GOOGLETRANSLATE(B1255, ""auto"",""en"")"),"Know your fans in android app https vk cc 6ymywu or application VKontakte vk com app4236781 925")</f>
        <v>Know your fans in android app https vk cc 6ymywu or application VKontakte vk com app4236781 925</v>
      </c>
    </row>
    <row r="1256" ht="15.75" customHeight="1">
      <c r="A1256" s="1">
        <v>1343.0</v>
      </c>
      <c r="B1256" s="2" t="s">
        <v>477</v>
      </c>
      <c r="C1256" s="2" t="s">
        <v>1442</v>
      </c>
      <c r="D1256" s="2" t="s">
        <v>6</v>
      </c>
      <c r="E1256" s="2" t="str">
        <f>IFERROR(__xludf.DUMMYFUNCTION("GOOGLETRANSLATE(B1256, ""auto"",""en"")"),"Know your fans in android app https vk cc 6ymywu or application VKontakte vk com app4236781 925")</f>
        <v>Know your fans in android app https vk cc 6ymywu or application VKontakte vk com app4236781 925</v>
      </c>
    </row>
    <row r="1257" ht="15.75" customHeight="1">
      <c r="A1257" s="1">
        <v>1344.0</v>
      </c>
      <c r="B1257" s="2" t="s">
        <v>477</v>
      </c>
      <c r="C1257" s="2" t="s">
        <v>1442</v>
      </c>
      <c r="D1257" s="2" t="s">
        <v>6</v>
      </c>
      <c r="E1257" s="2" t="str">
        <f>IFERROR(__xludf.DUMMYFUNCTION("GOOGLETRANSLATE(B1257, ""auto"",""en"")"),"Know your fans in android app https vk cc 6ymywu or application VKontakte vk com app4236781 925")</f>
        <v>Know your fans in android app https vk cc 6ymywu or application VKontakte vk com app4236781 925</v>
      </c>
    </row>
    <row r="1258" ht="15.75" customHeight="1">
      <c r="A1258" s="1">
        <v>1345.0</v>
      </c>
      <c r="B1258" s="2" t="s">
        <v>1444</v>
      </c>
      <c r="C1258" s="2" t="s">
        <v>1442</v>
      </c>
      <c r="D1258" s="2" t="s">
        <v>6</v>
      </c>
      <c r="E1258" s="2" t="str">
        <f>IFERROR(__xludf.DUMMYFUNCTION("GOOGLETRANSLATE(B1258, ""auto"",""en"")")," I say love, I somehow say in your heart, it's much better take care of my faith life time but I love you, because in my heart to yours")</f>
        <v> I say love, I somehow say in your heart, it's much better take care of my faith life time but I love you, because in my heart to yours</v>
      </c>
    </row>
    <row r="1259" ht="15.75" customHeight="1">
      <c r="A1259" s="1">
        <v>1346.0</v>
      </c>
      <c r="B1259" s="2" t="s">
        <v>1445</v>
      </c>
      <c r="C1259" s="2" t="s">
        <v>1442</v>
      </c>
      <c r="D1259" s="2" t="s">
        <v>6</v>
      </c>
      <c r="E1259" s="2" t="str">
        <f>IFERROR(__xludf.DUMMYFUNCTION("GOOGLETRANSLATE(B1259, ""auto"",""en"")"),"From year to year as time goes by is young and is going to be hard to live from year to year jatrmız")</f>
        <v>From year to year as time goes by is young and is going to be hard to live from year to year jatrmız</v>
      </c>
    </row>
    <row r="1260" ht="15.75" customHeight="1">
      <c r="A1260" s="1">
        <v>1347.0</v>
      </c>
      <c r="B1260" s="2" t="s">
        <v>876</v>
      </c>
      <c r="C1260" s="2" t="s">
        <v>1446</v>
      </c>
      <c r="D1260" s="2" t="s">
        <v>6</v>
      </c>
      <c r="E1260" s="2" t="str">
        <f>IFERROR(__xludf.DUMMYFUNCTION("GOOGLETRANSLATE(B1260, ""auto"",""en"")"),"do not worry you will grant")</f>
        <v>do not worry you will grant</v>
      </c>
    </row>
    <row r="1261" ht="15.75" customHeight="1">
      <c r="A1261" s="1">
        <v>1348.0</v>
      </c>
      <c r="B1261" s="2" t="s">
        <v>1447</v>
      </c>
      <c r="C1261" s="2" t="s">
        <v>1446</v>
      </c>
      <c r="D1261" s="2" t="s">
        <v>6</v>
      </c>
      <c r="E1261" s="2" t="str">
        <f>IFERROR(__xludf.DUMMYFUNCTION("GOOGLETRANSLATE(B1261, ""auto"",""en"")"),"we do not know what tomorrow will bring our business to be happy today")</f>
        <v>we do not know what tomorrow will bring our business to be happy today</v>
      </c>
    </row>
    <row r="1262" ht="15.75" customHeight="1">
      <c r="A1262" s="1">
        <v>1349.0</v>
      </c>
      <c r="B1262" s="2" t="s">
        <v>1448</v>
      </c>
      <c r="C1262" s="2" t="s">
        <v>1446</v>
      </c>
      <c r="D1262" s="2" t="s">
        <v>6</v>
      </c>
      <c r="E1262" s="2" t="str">
        <f>IFERROR(__xludf.DUMMYFUNCTION("GOOGLETRANSLATE(B1262, ""auto"",""en"")")," Amateur boxing is not such a simple thing as someone seems there are four rounds do not have time to swing already lost on points")</f>
        <v> Amateur boxing is not such a simple thing as someone seems there are four rounds do not have time to swing already lost on points</v>
      </c>
    </row>
    <row r="1263" ht="15.75" customHeight="1">
      <c r="A1263" s="1">
        <v>1350.0</v>
      </c>
      <c r="B1263" s="2" t="s">
        <v>1449</v>
      </c>
      <c r="C1263" s="2" t="s">
        <v>1446</v>
      </c>
      <c r="D1263" s="2" t="s">
        <v>6</v>
      </c>
      <c r="E1263" s="2" t="str">
        <f>IFERROR(__xludf.DUMMYFUNCTION("GOOGLETRANSLATE(B1263, ""auto"",""en"")"),"to anything you can not get used to all temporary absolutely")</f>
        <v>to anything you can not get used to all temporary absolutely</v>
      </c>
    </row>
    <row r="1264" ht="15.75" customHeight="1">
      <c r="A1264" s="1">
        <v>1351.0</v>
      </c>
      <c r="B1264" s="2" t="s">
        <v>1450</v>
      </c>
      <c r="C1264" s="2" t="s">
        <v>1451</v>
      </c>
      <c r="D1264" s="2" t="s">
        <v>6</v>
      </c>
      <c r="E1264" s="2" t="str">
        <f>IFERROR(__xludf.DUMMYFUNCTION("GOOGLETRANSLATE(B1264, ""auto"",""en"")"),"and rolling watches porn")</f>
        <v>and rolling watches porn</v>
      </c>
    </row>
    <row r="1265" ht="15.75" customHeight="1">
      <c r="A1265" s="1">
        <v>1352.0</v>
      </c>
      <c r="B1265" s="2" t="s">
        <v>1452</v>
      </c>
      <c r="C1265" s="2" t="s">
        <v>1451</v>
      </c>
      <c r="D1265" s="2" t="s">
        <v>6</v>
      </c>
      <c r="E1265" s="2" t="str">
        <f>IFERROR(__xludf.DUMMYFUNCTION("GOOGLETRANSLATE(B1265, ""auto"",""en"")"),"kakaya zhe ebat you konchenaya still")</f>
        <v>kakaya zhe ebat you konchenaya still</v>
      </c>
    </row>
    <row r="1266" ht="15.75" customHeight="1">
      <c r="A1266" s="1">
        <v>1353.0</v>
      </c>
      <c r="B1266" s="2" t="s">
        <v>1453</v>
      </c>
      <c r="C1266" s="2" t="s">
        <v>1451</v>
      </c>
      <c r="D1266" s="2" t="s">
        <v>6</v>
      </c>
      <c r="E1266" s="2" t="str">
        <f>IFERROR(__xludf.DUMMYFUNCTION("GOOGLETRANSLATE(B1266, ""auto"",""en"")"),"someday I'll write in the status of cake will throw a couple of pictures of the victims with a cellar impaled on metal bars zasnimu video where I eat baby will Postica with life hacking of the dismemberment of the corpse and never show up online")</f>
        <v>someday I'll write in the status of cake will throw a couple of pictures of the victims with a cellar impaled on metal bars zasnimu video where I eat baby will Postica with life hacking of the dismemberment of the corpse and never show up online</v>
      </c>
    </row>
    <row r="1267" ht="15.75" customHeight="1">
      <c r="A1267" s="1">
        <v>1354.0</v>
      </c>
      <c r="B1267" s="2" t="s">
        <v>1454</v>
      </c>
      <c r="C1267" s="2" t="s">
        <v>1309</v>
      </c>
      <c r="D1267" s="2" t="s">
        <v>6</v>
      </c>
      <c r="E1267" s="2" t="str">
        <f>IFERROR(__xludf.DUMMYFUNCTION("GOOGLETRANSLATE(B1267, ""auto"",""en"")"),"i hate myself for everything")</f>
        <v>i hate myself for everything</v>
      </c>
    </row>
    <row r="1268" ht="15.75" customHeight="1">
      <c r="A1268" s="1">
        <v>1356.0</v>
      </c>
      <c r="B1268" s="2" t="s">
        <v>1455</v>
      </c>
      <c r="C1268" s="2" t="s">
        <v>1456</v>
      </c>
      <c r="D1268" s="2" t="s">
        <v>6</v>
      </c>
      <c r="E1268" s="2" t="str">
        <f>IFERROR(__xludf.DUMMYFUNCTION("GOOGLETRANSLATE(B1268, ""auto"",""en"")"),"Hello I'm seventeen and I was able to fall in love Hello I was seventeen, I was not able to fall in love")</f>
        <v>Hello I'm seventeen and I was able to fall in love Hello I was seventeen, I was not able to fall in love</v>
      </c>
    </row>
    <row r="1269" ht="15.75" customHeight="1">
      <c r="A1269" s="1">
        <v>1357.0</v>
      </c>
      <c r="B1269" s="2" t="s">
        <v>1457</v>
      </c>
      <c r="C1269" s="2" t="s">
        <v>1456</v>
      </c>
      <c r="D1269" s="2" t="s">
        <v>6</v>
      </c>
      <c r="E1269" s="2" t="str">
        <f>IFERROR(__xludf.DUMMYFUNCTION("GOOGLETRANSLATE(B1269, ""auto"",""en"")"),"scatter my ashes over the river nice when the setting sun touches the water do not invite outsiders my name exhaling in the face of the suffocating smoke show completely")</f>
        <v>scatter my ashes over the river nice when the setting sun touches the water do not invite outsiders my name exhaling in the face of the suffocating smoke show completely</v>
      </c>
    </row>
    <row r="1270" ht="15.75" customHeight="1">
      <c r="A1270" s="1">
        <v>1358.0</v>
      </c>
      <c r="B1270" s="2" t="s">
        <v>1458</v>
      </c>
      <c r="C1270" s="2" t="s">
        <v>1456</v>
      </c>
      <c r="D1270" s="2" t="s">
        <v>6</v>
      </c>
      <c r="E1270" s="2" t="str">
        <f>IFERROR(__xludf.DUMMYFUNCTION("GOOGLETRANSLATE(B1270, ""auto"",""en"")"),"game of thrones by yin yuming")</f>
        <v>game of thrones by yin yuming</v>
      </c>
    </row>
    <row r="1271" ht="15.75" customHeight="1">
      <c r="A1271" s="1">
        <v>1359.0</v>
      </c>
      <c r="B1271" s="2" t="s">
        <v>1459</v>
      </c>
      <c r="C1271" s="2" t="s">
        <v>1456</v>
      </c>
      <c r="D1271" s="2" t="s">
        <v>6</v>
      </c>
      <c r="E1271" s="2" t="str">
        <f>IFERROR(__xludf.DUMMYFUNCTION("GOOGLETRANSLATE(B1271, ""auto"",""en"")"),"1 make yourself get up before the wake up the whole world start with 7 00 then 6 00 and then completely with the May 30 Go to the nearest hill in a huge coat and greeted the dawn 2 make yourself go to bed earlier start with 23 00 then 22 00 and then do 21"&amp;" 00 you wake up in the morning with a new supply of energy and effort to show full")</f>
        <v>1 make yourself get up before the wake up the whole world start with 7 00 then 6 00 and then completely with the May 30 Go to the nearest hill in a huge coat and greeted the dawn 2 make yourself go to bed earlier start with 23 00 then 22 00 and then do 21 00 you wake up in the morning with a new supply of energy and effort to show full</v>
      </c>
    </row>
    <row r="1272" ht="15.75" customHeight="1">
      <c r="A1272" s="1">
        <v>1360.0</v>
      </c>
      <c r="B1272" s="2" t="s">
        <v>1460</v>
      </c>
      <c r="C1272" s="2" t="s">
        <v>1456</v>
      </c>
      <c r="D1272" s="2" t="s">
        <v>6</v>
      </c>
      <c r="E1272" s="2" t="str">
        <f>IFERROR(__xludf.DUMMYFUNCTION("GOOGLETRANSLATE(B1272, ""auto"",""en"")"),"able to love knows how to wait and Brodsky")</f>
        <v>able to love knows how to wait and Brodsky</v>
      </c>
    </row>
    <row r="1273" ht="15.75" customHeight="1">
      <c r="A1273" s="1">
        <v>1361.0</v>
      </c>
      <c r="B1273" s="2" t="s">
        <v>1461</v>
      </c>
      <c r="C1273" s="2" t="s">
        <v>1456</v>
      </c>
      <c r="D1273" s="2" t="s">
        <v>6</v>
      </c>
      <c r="E1273" s="2" t="str">
        <f>IFERROR(__xludf.DUMMYFUNCTION("GOOGLETRANSLATE(B1273, ""auto"",""en"")"),"Train Moscow Petersburg I fit on the top shelf in me a bottle of wine on my shirt to show someone else entirely")</f>
        <v>Train Moscow Petersburg I fit on the top shelf in me a bottle of wine on my shirt to show someone else entirely</v>
      </c>
    </row>
    <row r="1274" ht="15.75" customHeight="1">
      <c r="A1274" s="1">
        <v>1362.0</v>
      </c>
      <c r="B1274" s="2" t="s">
        <v>1462</v>
      </c>
      <c r="C1274" s="2" t="s">
        <v>1456</v>
      </c>
      <c r="D1274" s="2" t="s">
        <v>6</v>
      </c>
      <c r="E1274" s="2" t="str">
        <f>IFERROR(__xludf.DUMMYFUNCTION("GOOGLETRANSLATE(B1274, ""auto"",""en"")")," the devil probably 1977")</f>
        <v> the devil probably 1977</v>
      </c>
    </row>
    <row r="1275" ht="15.75" customHeight="1">
      <c r="A1275" s="1">
        <v>1363.0</v>
      </c>
      <c r="B1275" s="2" t="s">
        <v>1463</v>
      </c>
      <c r="C1275" s="2" t="s">
        <v>1464</v>
      </c>
      <c r="D1275" s="2" t="s">
        <v>6</v>
      </c>
      <c r="E1275" s="2" t="str">
        <f>IFERROR(__xludf.DUMMYFUNCTION("GOOGLETRANSLATE(B1275, ""auto"",""en"")"),"you will be 16 years, only 365 days, and you can die at 17 when your mother asks you if you sleep with her in the same bed does not want to say yes one day she will be in the hospital and you can not do it does not cancel plans to go out and enjoy it your"&amp;" legs while you can not guarantee you anything stop to deny feelings show completely")</f>
        <v>you will be 16 years, only 365 days, and you can die at 17 when your mother asks you if you sleep with her in the same bed does not want to say yes one day she will be in the hospital and you can not do it does not cancel plans to go out and enjoy it your legs while you can not guarantee you anything stop to deny feelings show completely</v>
      </c>
    </row>
    <row r="1276" ht="15.75" customHeight="1">
      <c r="A1276" s="1">
        <v>1364.0</v>
      </c>
      <c r="B1276" s="2" t="s">
        <v>1465</v>
      </c>
      <c r="C1276" s="2" t="s">
        <v>1464</v>
      </c>
      <c r="D1276" s="2" t="s">
        <v>6</v>
      </c>
      <c r="E1276" s="2" t="str">
        <f>IFERROR(__xludf.DUMMYFUNCTION("GOOGLETRANSLATE(B1276, ""auto"",""en"")"),"I gave you a lifetime")</f>
        <v>I gave you a lifetime</v>
      </c>
    </row>
    <row r="1277" ht="15.75" customHeight="1">
      <c r="A1277" s="1">
        <v>1365.0</v>
      </c>
      <c r="B1277" s="2" t="s">
        <v>101</v>
      </c>
      <c r="C1277" s="2" t="s">
        <v>1464</v>
      </c>
      <c r="D1277" s="2" t="s">
        <v>6</v>
      </c>
      <c r="E1277" s="2" t="str">
        <f>IFERROR(__xludf.DUMMYFUNCTION("GOOGLETRANSLATE(B1277, ""auto"",""en"")"),"#VALUE!")</f>
        <v>#VALUE!</v>
      </c>
    </row>
    <row r="1278" ht="15.75" customHeight="1">
      <c r="A1278" s="1">
        <v>1366.0</v>
      </c>
      <c r="B1278" s="2" t="s">
        <v>1466</v>
      </c>
      <c r="C1278" s="2" t="s">
        <v>1464</v>
      </c>
      <c r="D1278" s="2" t="s">
        <v>6</v>
      </c>
      <c r="E1278" s="2" t="str">
        <f>IFERROR(__xludf.DUMMYFUNCTION("GOOGLETRANSLATE(B1278, ""auto"",""en"")"),"nen6 Kak look people rostom menshe 165 kogda obizhayutsya")</f>
        <v>nen6 Kak look people rostom menshe 165 kogda obizhayutsya</v>
      </c>
    </row>
    <row r="1279" ht="15.75" customHeight="1">
      <c r="A1279" s="1">
        <v>1367.0</v>
      </c>
      <c r="B1279" s="2" t="s">
        <v>1467</v>
      </c>
      <c r="C1279" s="2" t="s">
        <v>1464</v>
      </c>
      <c r="D1279" s="2" t="s">
        <v>6</v>
      </c>
      <c r="E1279" s="2" t="str">
        <f>IFERROR(__xludf.DUMMYFUNCTION("GOOGLETRANSLATE(B1279, ""auto"",""en"")"),"hell is she telling the truth")</f>
        <v>hell is she telling the truth</v>
      </c>
    </row>
    <row r="1280" ht="15.75" customHeight="1">
      <c r="A1280" s="1">
        <v>1369.0</v>
      </c>
      <c r="B1280" s="2" t="s">
        <v>1468</v>
      </c>
      <c r="C1280" s="2" t="s">
        <v>1464</v>
      </c>
      <c r="D1280" s="2" t="s">
        <v>6</v>
      </c>
      <c r="E1280" s="2" t="str">
        <f>IFERROR(__xludf.DUMMYFUNCTION("GOOGLETRANSLATE(B1280, ""auto"",""en"")"),"mecca beautiful you")</f>
        <v>mecca beautiful you</v>
      </c>
    </row>
    <row r="1281" ht="15.75" customHeight="1">
      <c r="A1281" s="1">
        <v>1370.0</v>
      </c>
      <c r="B1281" s="2" t="s">
        <v>1469</v>
      </c>
      <c r="C1281" s="2" t="s">
        <v>1464</v>
      </c>
      <c r="D1281" s="2" t="s">
        <v>6</v>
      </c>
      <c r="E1281" s="2" t="str">
        <f>IFERROR(__xludf.DUMMYFUNCTION("GOOGLETRANSLATE(B1281, ""auto"",""en"")"),"woman in love with a compelling, she knows what it takes her body and her soul she spends time on yourself and do not feel guilty towards the other woman in love with a permit yourself to be beautiful, she admires her reflection in the mirror and smiles s"&amp;"incerely surrounding beauty is really the power of a great force")</f>
        <v>woman in love with a compelling, she knows what it takes her body and her soul she spends time on yourself and do not feel guilty towards the other woman in love with a permit yourself to be beautiful, she admires her reflection in the mirror and smiles sincerely surrounding beauty is really the power of a great force</v>
      </c>
    </row>
    <row r="1282" ht="15.75" customHeight="1">
      <c r="A1282" s="1">
        <v>1371.0</v>
      </c>
      <c r="B1282" s="2" t="s">
        <v>1470</v>
      </c>
      <c r="C1282" s="2" t="s">
        <v>1464</v>
      </c>
      <c r="D1282" s="2" t="s">
        <v>6</v>
      </c>
      <c r="E1282" s="2" t="str">
        <f>IFERROR(__xludf.DUMMYFUNCTION("GOOGLETRANSLATE(B1282, ""auto"",""en"")"),"See you in Paris")</f>
        <v>See you in Paris</v>
      </c>
    </row>
    <row r="1283" ht="15.75" customHeight="1">
      <c r="A1283" s="1">
        <v>1372.0</v>
      </c>
      <c r="B1283" s="2" t="s">
        <v>1471</v>
      </c>
      <c r="C1283" s="2" t="s">
        <v>1464</v>
      </c>
      <c r="D1283" s="2" t="s">
        <v>6</v>
      </c>
      <c r="E1283" s="2" t="str">
        <f>IFERROR(__xludf.DUMMYFUNCTION("GOOGLETRANSLATE(B1283, ""auto"",""en"")"),"in our life all turns out when we truly love ourselves")</f>
        <v>in our life all turns out when we truly love ourselves</v>
      </c>
    </row>
    <row r="1284" ht="15.75" customHeight="1">
      <c r="A1284" s="1">
        <v>1373.0</v>
      </c>
      <c r="B1284" s="2" t="s">
        <v>1472</v>
      </c>
      <c r="C1284" s="2" t="s">
        <v>1473</v>
      </c>
      <c r="D1284" s="2" t="s">
        <v>6</v>
      </c>
      <c r="E1284" s="2" t="str">
        <f>IFERROR(__xludf.DUMMYFUNCTION("GOOGLETRANSLATE(B1284, ""auto"",""en"")"),"we may not like all not at all good taste")</f>
        <v>we may not like all not at all good taste</v>
      </c>
    </row>
    <row r="1285" ht="15.75" customHeight="1">
      <c r="A1285" s="1">
        <v>1374.0</v>
      </c>
      <c r="B1285" s="2" t="s">
        <v>1474</v>
      </c>
      <c r="C1285" s="2" t="s">
        <v>1473</v>
      </c>
      <c r="D1285" s="2" t="s">
        <v>6</v>
      </c>
      <c r="E1285" s="2" t="str">
        <f>IFERROR(__xludf.DUMMYFUNCTION("GOOGLETRANSLATE(B1285, ""auto"",""en"")")," I became Muhammad Ali as a child I was very curious boy, I wanted to know the world, I went with my grandmother to church where I was also curious, I looked at all these pictures and wondered why all the angels white why Jesus white why all the good whit"&amp;"e and all the bad black if you're a bad man you get into the black list, and even the devil himself to show red ink completely")</f>
        <v> I became Muhammad Ali as a child I was very curious boy, I wanted to know the world, I went with my grandmother to church where I was also curious, I looked at all these pictures and wondered why all the angels white why Jesus white why all the good white and all the bad black if you're a bad man you get into the black list, and even the devil himself to show red ink completely</v>
      </c>
    </row>
    <row r="1286" ht="15.75" customHeight="1">
      <c r="A1286" s="1">
        <v>1375.0</v>
      </c>
      <c r="B1286" s="2" t="s">
        <v>1475</v>
      </c>
      <c r="C1286" s="2" t="s">
        <v>1473</v>
      </c>
      <c r="D1286" s="2" t="s">
        <v>6</v>
      </c>
      <c r="E1286" s="2" t="str">
        <f>IFERROR(__xludf.DUMMYFUNCTION("GOOGLETRANSLATE(B1286, ""auto"",""en"")"),"to think that the world would be fair to you just because you hold it all exactly what to hope that the lion will not get you there because you do not want to eat it")</f>
        <v>to think that the world would be fair to you just because you hold it all exactly what to hope that the lion will not get you there because you do not want to eat it</v>
      </c>
    </row>
    <row r="1287" ht="15.75" customHeight="1">
      <c r="A1287" s="1">
        <v>1376.0</v>
      </c>
      <c r="B1287" s="2" t="s">
        <v>1476</v>
      </c>
      <c r="C1287" s="2" t="s">
        <v>1473</v>
      </c>
      <c r="D1287" s="2" t="s">
        <v>6</v>
      </c>
      <c r="E1287" s="2" t="str">
        <f>IFERROR(__xludf.DUMMYFUNCTION("GOOGLETRANSLATE(B1287, ""auto"",""en"")"),"you know me only as far as I want it")</f>
        <v>you know me only as far as I want it</v>
      </c>
    </row>
    <row r="1288" ht="15.75" customHeight="1">
      <c r="A1288" s="1">
        <v>1377.0</v>
      </c>
      <c r="B1288" s="2" t="s">
        <v>1477</v>
      </c>
      <c r="C1288" s="2" t="s">
        <v>1473</v>
      </c>
      <c r="D1288" s="2" t="s">
        <v>6</v>
      </c>
      <c r="E1288" s="2" t="str">
        <f>IFERROR(__xludf.DUMMYFUNCTION("GOOGLETRANSLATE(B1288, ""auto"",""en"")"),"sebites to success go off the road")</f>
        <v>sebites to success go off the road</v>
      </c>
    </row>
    <row r="1289" ht="15.75" customHeight="1">
      <c r="A1289" s="1">
        <v>1378.0</v>
      </c>
      <c r="B1289" s="2" t="s">
        <v>1478</v>
      </c>
      <c r="C1289" s="2" t="s">
        <v>1473</v>
      </c>
      <c r="D1289" s="2" t="s">
        <v>6</v>
      </c>
      <c r="E1289" s="2" t="str">
        <f>IFERROR(__xludf.DUMMYFUNCTION("GOOGLETRANSLATE(B1289, ""auto"",""en"")"),"Find used this to my mother I loved and listened as a sister")</f>
        <v>Find used this to my mother I loved and listened as a sister</v>
      </c>
    </row>
    <row r="1290" ht="15.75" customHeight="1">
      <c r="A1290" s="1">
        <v>1379.0</v>
      </c>
      <c r="B1290" s="2" t="s">
        <v>1479</v>
      </c>
      <c r="C1290" s="2" t="s">
        <v>1473</v>
      </c>
      <c r="D1290" s="2" t="s">
        <v>6</v>
      </c>
      <c r="E1290" s="2" t="str">
        <f>IFERROR(__xludf.DUMMYFUNCTION("GOOGLETRANSLATE(B1290, ""auto"",""en"")"),"do not check the friends and loved ones, they still can not stand the test of Antoine de Saint Exupéry")</f>
        <v>do not check the friends and loved ones, they still can not stand the test of Antoine de Saint Exupéry</v>
      </c>
    </row>
    <row r="1291" ht="15.75" customHeight="1">
      <c r="A1291" s="1">
        <v>1382.0</v>
      </c>
      <c r="B1291" s="2" t="s">
        <v>1480</v>
      </c>
      <c r="C1291" s="2" t="s">
        <v>1481</v>
      </c>
      <c r="D1291" s="2" t="s">
        <v>6</v>
      </c>
      <c r="E1291" s="2" t="str">
        <f>IFERROR(__xludf.DUMMYFUNCTION("GOOGLETRANSLATE(B1291, ""auto"",""en"")"),"your words thicker than water")</f>
        <v>your words thicker than water</v>
      </c>
    </row>
    <row r="1292" ht="15.75" customHeight="1">
      <c r="A1292" s="1">
        <v>1383.0</v>
      </c>
      <c r="B1292" s="2" t="s">
        <v>1482</v>
      </c>
      <c r="C1292" s="2" t="s">
        <v>1481</v>
      </c>
      <c r="D1292" s="2" t="s">
        <v>6</v>
      </c>
      <c r="E1292" s="2" t="str">
        <f>IFERROR(__xludf.DUMMYFUNCTION("GOOGLETRANSLATE(B1292, ""auto"",""en"")"),"like it")</f>
        <v>like it</v>
      </c>
    </row>
    <row r="1293" ht="15.75" customHeight="1">
      <c r="A1293" s="1">
        <v>1385.0</v>
      </c>
      <c r="B1293" s="2" t="s">
        <v>1483</v>
      </c>
      <c r="C1293" s="2" t="s">
        <v>1481</v>
      </c>
      <c r="D1293" s="2" t="s">
        <v>6</v>
      </c>
      <c r="E1293" s="2" t="str">
        <f>IFERROR(__xludf.DUMMYFUNCTION("GOOGLETRANSLATE(B1293, ""auto"",""en"")"),"I swear that put swore Put Like Like")</f>
        <v>I swear that put swore Put Like Like</v>
      </c>
    </row>
    <row r="1294" ht="15.75" customHeight="1">
      <c r="A1294" s="1">
        <v>1386.0</v>
      </c>
      <c r="B1294" s="2" t="s">
        <v>1484</v>
      </c>
      <c r="C1294" s="2" t="s">
        <v>1485</v>
      </c>
      <c r="D1294" s="2" t="s">
        <v>6</v>
      </c>
      <c r="E1294" s="2" t="str">
        <f>IFERROR(__xludf.DUMMYFUNCTION("GOOGLETRANSLATE(B1294, ""auto"",""en"")"),"She was a dreamer, she could not find a place in the real world, the virgin suicides in 1999")</f>
        <v>She was a dreamer, she could not find a place in the real world, the virgin suicides in 1999</v>
      </c>
    </row>
    <row r="1295" ht="15.75" customHeight="1">
      <c r="A1295" s="1">
        <v>1387.0</v>
      </c>
      <c r="B1295" s="2" t="s">
        <v>1486</v>
      </c>
      <c r="C1295" s="2" t="s">
        <v>1485</v>
      </c>
      <c r="D1295" s="2" t="s">
        <v>6</v>
      </c>
      <c r="E1295" s="2" t="str">
        <f>IFERROR(__xludf.DUMMYFUNCTION("GOOGLETRANSLATE(B1295, ""auto"",""en"")"),"vce cpyat a I")</f>
        <v>vce cpyat a I</v>
      </c>
    </row>
    <row r="1296" ht="15.75" customHeight="1">
      <c r="A1296" s="1">
        <v>1388.0</v>
      </c>
      <c r="B1296" s="2" t="s">
        <v>1487</v>
      </c>
      <c r="C1296" s="2" t="s">
        <v>1485</v>
      </c>
      <c r="D1296" s="2" t="s">
        <v>6</v>
      </c>
      <c r="E1296" s="2" t="str">
        <f>IFERROR(__xludf.DUMMYFUNCTION("GOOGLETRANSLATE(B1296, ""auto"",""en"")")," If you have something to say today say because tomorrow may never come Harry Potter")</f>
        <v> If you have something to say today say because tomorrow may never come Harry Potter</v>
      </c>
    </row>
    <row r="1297" ht="15.75" customHeight="1">
      <c r="A1297" s="1">
        <v>1389.0</v>
      </c>
      <c r="B1297" s="2" t="s">
        <v>1488</v>
      </c>
      <c r="C1297" s="2" t="s">
        <v>1485</v>
      </c>
      <c r="D1297" s="2" t="s">
        <v>6</v>
      </c>
      <c r="E1297" s="2" t="str">
        <f>IFERROR(__xludf.DUMMYFUNCTION("GOOGLETRANSLATE(B1297, ""auto"",""en"")"),"okazyvaetcya we nA urokah ochen similar nA deputatov gocdumy")</f>
        <v>okazyvaetcya we nA urokah ochen similar nA deputatov gocdumy</v>
      </c>
    </row>
    <row r="1298" ht="15.75" customHeight="1">
      <c r="A1298" s="1">
        <v>1390.0</v>
      </c>
      <c r="B1298" s="2" t="s">
        <v>1489</v>
      </c>
      <c r="C1298" s="2" t="s">
        <v>1485</v>
      </c>
      <c r="D1298" s="2" t="s">
        <v>6</v>
      </c>
      <c r="E1298" s="2" t="str">
        <f>IFERROR(__xludf.DUMMYFUNCTION("GOOGLETRANSLATE(B1298, ""auto"",""en"")"),"I get up in the morning and am thinking why not went to bed early")</f>
        <v>I get up in the morning and am thinking why not went to bed early</v>
      </c>
    </row>
    <row r="1299" ht="15.75" customHeight="1">
      <c r="A1299" s="1">
        <v>1391.0</v>
      </c>
      <c r="B1299" s="2" t="s">
        <v>1490</v>
      </c>
      <c r="C1299" s="2" t="s">
        <v>1485</v>
      </c>
      <c r="D1299" s="2" t="s">
        <v>6</v>
      </c>
      <c r="E1299" s="2" t="str">
        <f>IFERROR(__xludf.DUMMYFUNCTION("GOOGLETRANSLATE(B1299, ""auto"",""en"")"),"ban gog doctoevckii mona liza c Metro")</f>
        <v>ban gog doctoevckii mona liza c Metro</v>
      </c>
    </row>
    <row r="1300" ht="15.75" customHeight="1">
      <c r="A1300" s="1">
        <v>1392.0</v>
      </c>
      <c r="B1300" s="2" t="s">
        <v>1491</v>
      </c>
      <c r="C1300" s="2" t="s">
        <v>1485</v>
      </c>
      <c r="D1300" s="2" t="s">
        <v>6</v>
      </c>
      <c r="E1300" s="2" t="str">
        <f>IFERROR(__xludf.DUMMYFUNCTION("GOOGLETRANSLATE(B1300, ""auto"",""en"")"),"autumn mood")</f>
        <v>autumn mood</v>
      </c>
    </row>
    <row r="1301" ht="15.75" customHeight="1">
      <c r="A1301" s="1">
        <v>1393.0</v>
      </c>
      <c r="B1301" s="2" t="s">
        <v>1492</v>
      </c>
      <c r="C1301" s="2" t="s">
        <v>1485</v>
      </c>
      <c r="D1301" s="2" t="s">
        <v>6</v>
      </c>
      <c r="E1301" s="2" t="str">
        <f>IFERROR(__xludf.DUMMYFUNCTION("GOOGLETRANSLATE(B1301, ""auto"",""en"")"),"know this stone a great metaphor for the type but apparently you suck but inside you are beautiful")</f>
        <v>know this stone a great metaphor for the type but apparently you suck but inside you are beautiful</v>
      </c>
    </row>
    <row r="1302" ht="15.75" customHeight="1">
      <c r="A1302" s="1">
        <v>1394.0</v>
      </c>
      <c r="B1302" s="2" t="s">
        <v>1493</v>
      </c>
      <c r="C1302" s="2" t="s">
        <v>1485</v>
      </c>
      <c r="D1302" s="2" t="s">
        <v>6</v>
      </c>
      <c r="E1302" s="2" t="str">
        <f>IFERROR(__xludf.DUMMYFUNCTION("GOOGLETRANSLATE(B1302, ""auto"",""en"")"),"ppavila hacki share photos of pets")</f>
        <v>ppavila hacki share photos of pets</v>
      </c>
    </row>
    <row r="1303" ht="15.75" customHeight="1">
      <c r="A1303" s="1">
        <v>1395.0</v>
      </c>
      <c r="B1303" s="2" t="s">
        <v>1494</v>
      </c>
      <c r="C1303" s="2" t="s">
        <v>1485</v>
      </c>
      <c r="D1303" s="2" t="s">
        <v>6</v>
      </c>
      <c r="E1303" s="2" t="str">
        <f>IFERROR(__xludf.DUMMYFUNCTION("GOOGLETRANSLATE(B1303, ""auto"",""en"")"),"looks like the perfect job")</f>
        <v>looks like the perfect job</v>
      </c>
    </row>
    <row r="1304" ht="15.75" customHeight="1">
      <c r="A1304" s="1">
        <v>1396.0</v>
      </c>
      <c r="B1304" s="2" t="s">
        <v>1495</v>
      </c>
      <c r="C1304" s="2" t="s">
        <v>1496</v>
      </c>
      <c r="D1304" s="2" t="s">
        <v>6</v>
      </c>
      <c r="E1304" s="2" t="str">
        <f>IFERROR(__xludf.DUMMYFUNCTION("GOOGLETRANSLATE(B1304, ""auto"",""en"")"),"for me the most difficult thing in the world is to control your laughter during a serious situation")</f>
        <v>for me the most difficult thing in the world is to control your laughter during a serious situation</v>
      </c>
    </row>
    <row r="1305" ht="15.75" customHeight="1">
      <c r="A1305" s="1">
        <v>1397.0</v>
      </c>
      <c r="B1305" s="2" t="s">
        <v>1497</v>
      </c>
      <c r="C1305" s="2" t="s">
        <v>1496</v>
      </c>
      <c r="D1305" s="2" t="s">
        <v>6</v>
      </c>
      <c r="E1305" s="2" t="str">
        <f>IFERROR(__xludf.DUMMYFUNCTION("GOOGLETRANSLATE(B1305, ""auto"",""en"")"),"Love is when my mother for you in the morning prepares you eat Ramadan")</f>
        <v>Love is when my mother for you in the morning prepares you eat Ramadan</v>
      </c>
    </row>
    <row r="1306" ht="15.75" customHeight="1">
      <c r="A1306" s="1">
        <v>1398.0</v>
      </c>
      <c r="B1306" s="2" t="s">
        <v>1498</v>
      </c>
      <c r="C1306" s="2" t="s">
        <v>1496</v>
      </c>
      <c r="D1306" s="2" t="s">
        <v>6</v>
      </c>
      <c r="E1306" s="2" t="str">
        <f>IFERROR(__xludf.DUMMYFUNCTION("GOOGLETRANSLATE(B1306, ""auto"",""en"")"),"I forgive many but I will never forget what was said and done")</f>
        <v>I forgive many but I will never forget what was said and done</v>
      </c>
    </row>
    <row r="1307" ht="15.75" customHeight="1">
      <c r="A1307" s="1">
        <v>1399.0</v>
      </c>
      <c r="B1307" s="2" t="s">
        <v>1499</v>
      </c>
      <c r="C1307" s="2" t="s">
        <v>1496</v>
      </c>
      <c r="D1307" s="2" t="s">
        <v>6</v>
      </c>
      <c r="E1307" s="2" t="str">
        <f>IFERROR(__xludf.DUMMYFUNCTION("GOOGLETRANSLATE(B1307, ""auto"",""en"")")," why do you phone if you'll never hear from dad")</f>
        <v> why do you phone if you'll never hear from dad</v>
      </c>
    </row>
    <row r="1308" ht="15.75" customHeight="1">
      <c r="A1308" s="1">
        <v>1400.0</v>
      </c>
      <c r="B1308" s="2" t="s">
        <v>1500</v>
      </c>
      <c r="C1308" s="2" t="s">
        <v>1496</v>
      </c>
      <c r="D1308" s="2" t="s">
        <v>6</v>
      </c>
      <c r="E1308" s="2" t="str">
        <f>IFERROR(__xludf.DUMMYFUNCTION("GOOGLETRANSLATE(B1308, ""auto"",""en"")"),"when you're around I did not hurt my mother anything")</f>
        <v>when you're around I did not hurt my mother anything</v>
      </c>
    </row>
    <row r="1309" ht="15.75" customHeight="1">
      <c r="A1309" s="1">
        <v>1401.0</v>
      </c>
      <c r="B1309" s="2" t="s">
        <v>1501</v>
      </c>
      <c r="C1309" s="2" t="s">
        <v>1496</v>
      </c>
      <c r="D1309" s="2" t="s">
        <v>6</v>
      </c>
      <c r="E1309" s="2" t="str">
        <f>IFERROR(__xludf.DUMMYFUNCTION("GOOGLETRANSLATE(B1309, ""auto"",""en"")"),"father's love is exceptional it is not like the love of a mother to her little words but it is priceless")</f>
        <v>father's love is exceptional it is not like the love of a mother to her little words but it is priceless</v>
      </c>
    </row>
    <row r="1310" ht="15.75" customHeight="1">
      <c r="A1310" s="1">
        <v>1402.0</v>
      </c>
      <c r="B1310" s="2" t="s">
        <v>1502</v>
      </c>
      <c r="C1310" s="2" t="s">
        <v>1496</v>
      </c>
      <c r="D1310" s="2" t="s">
        <v>6</v>
      </c>
      <c r="E1310" s="2" t="str">
        <f>IFERROR(__xludf.DUMMYFUNCTION("GOOGLETRANSLATE(B1310, ""auto"",""en"")"),"Many envy those who have an older brother that he was to have the support and protection and my sister all the brothers all the sisters brother sister that no brother would not need love your sisters")</f>
        <v>Many envy those who have an older brother that he was to have the support and protection and my sister all the brothers all the sisters brother sister that no brother would not need love your sisters</v>
      </c>
    </row>
    <row r="1311" ht="15.75" customHeight="1">
      <c r="A1311" s="1">
        <v>1403.0</v>
      </c>
      <c r="B1311" s="2" t="s">
        <v>1503</v>
      </c>
      <c r="C1311" s="2" t="s">
        <v>1496</v>
      </c>
      <c r="D1311" s="2" t="s">
        <v>6</v>
      </c>
      <c r="E1311" s="2" t="str">
        <f>IFERROR(__xludf.DUMMYFUNCTION("GOOGLETRANSLATE(B1311, ""auto"",""en"")"),"Leaving a mistake if my orısşamda renjimender if it is not my native language")</f>
        <v>Leaving a mistake if my orısşamda renjimender if it is not my native language</v>
      </c>
    </row>
    <row r="1312" ht="15.75" customHeight="1">
      <c r="A1312" s="1">
        <v>1404.0</v>
      </c>
      <c r="B1312" s="2" t="s">
        <v>1504</v>
      </c>
      <c r="C1312" s="2" t="s">
        <v>1496</v>
      </c>
      <c r="D1312" s="2" t="s">
        <v>6</v>
      </c>
      <c r="E1312" s="2" t="str">
        <f>IFERROR(__xludf.DUMMYFUNCTION("GOOGLETRANSLATE(B1312, ""auto"",""en"")"),"Dear Dad maybe one day I will marry the prince but you'll stay forever my king")</f>
        <v>Dear Dad maybe one day I will marry the prince but you'll stay forever my king</v>
      </c>
    </row>
    <row r="1313" ht="15.75" customHeight="1">
      <c r="A1313" s="1">
        <v>1405.0</v>
      </c>
      <c r="B1313" s="2" t="s">
        <v>1505</v>
      </c>
      <c r="C1313" s="2" t="s">
        <v>1506</v>
      </c>
      <c r="D1313" s="2" t="s">
        <v>6</v>
      </c>
      <c r="E1313" s="2" t="str">
        <f>IFERROR(__xludf.DUMMYFUNCTION("GOOGLETRANSLATE(B1313, ""auto"",""en"")"),"it's amazing how a big city may go blank with the departure of one person")</f>
        <v>it's amazing how a big city may go blank with the departure of one person</v>
      </c>
    </row>
    <row r="1314" ht="15.75" customHeight="1">
      <c r="A1314" s="1">
        <v>1406.0</v>
      </c>
      <c r="B1314" s="2" t="s">
        <v>1507</v>
      </c>
      <c r="C1314" s="2" t="s">
        <v>1506</v>
      </c>
      <c r="D1314" s="2" t="s">
        <v>6</v>
      </c>
      <c r="E1314" s="2" t="str">
        <f>IFERROR(__xludf.DUMMYFUNCTION("GOOGLETRANSLATE(B1314, ""auto"",""en"")"),"túnіmenen túnіmenen terezemdі tamshy urdy túnіmenen aıtyp jatty syrdy Jan Jan syrdy túnіmenen túnіmenen kózіń jaınap Tus kórіp jumyr basqa mazasyz OI San kіrdі San kіrdі terezemdі urmańdarshy tamshylar показать полностью")</f>
        <v>túnіmenen túnіmenen terezemdі tamshy urdy túnіmenen aıtyp jatty syrdy Jan Jan syrdy túnіmenen túnіmenen kózіń jaınap Tus kórіp jumyr basqa mazasyz OI San kіrdі San kіrdі terezemdі urmańdarshy tamshylar показать полностью</v>
      </c>
    </row>
    <row r="1315" ht="15.75" customHeight="1">
      <c r="A1315" s="1">
        <v>1407.0</v>
      </c>
      <c r="B1315" s="2" t="s">
        <v>1508</v>
      </c>
      <c r="C1315" s="2" t="s">
        <v>1506</v>
      </c>
      <c r="D1315" s="2" t="s">
        <v>6</v>
      </c>
      <c r="E1315" s="2" t="str">
        <f>IFERROR(__xludf.DUMMYFUNCTION("GOOGLETRANSLATE(B1315, ""auto"",""en"")"),"alysqa ketemіz alysqa táńіrіm jaratpaǵan Bolyai úshіn qumyrsqa Oz oıymdy Aita men men men qalaýymdy іsteım Sondra bolyp Qalam показать полностью")</f>
        <v>alysqa ketemіz alysqa táńіrіm jaratpaǵan Bolyai úshіn qumyrsqa Oz oıymdy Aita men men men qalaýymdy іsteım Sondra bolyp Qalam показать полностью</v>
      </c>
    </row>
    <row r="1316" ht="15.75" customHeight="1">
      <c r="A1316" s="1">
        <v>1408.0</v>
      </c>
      <c r="B1316" s="2" t="s">
        <v>1509</v>
      </c>
      <c r="C1316" s="2" t="s">
        <v>1506</v>
      </c>
      <c r="D1316" s="2" t="s">
        <v>6</v>
      </c>
      <c r="E1316" s="2" t="str">
        <f>IFERROR(__xludf.DUMMYFUNCTION("GOOGLETRANSLATE(B1316, ""auto"",""en"")"),"Qazaq Jurt aıtkyń withhold aıtaryń forms cache Ames Ali")</f>
        <v>Qazaq Jurt aıtkyń withhold aıtaryń forms cache Ames Ali</v>
      </c>
    </row>
    <row r="1317" ht="15.75" customHeight="1">
      <c r="A1317" s="1">
        <v>1409.0</v>
      </c>
      <c r="B1317" s="2" t="s">
        <v>1510</v>
      </c>
      <c r="C1317" s="2" t="s">
        <v>1506</v>
      </c>
      <c r="D1317" s="2" t="s">
        <v>6</v>
      </c>
      <c r="E1317" s="2" t="str">
        <f>IFERROR(__xludf.DUMMYFUNCTION("GOOGLETRANSLATE(B1317, ""auto"",""en"")"),"10 little-known facts about Kunaeva today unjustly little is said about the first secretary of the scale of the individual Communist Party of Kazakhstan is why we offer you to find 10 little-known facts about this unique man 1 many who personally knew Dim"&amp;"ash Akhmedovich say that he was a very humble man, and even the work went on foot show full")</f>
        <v>10 little-known facts about Kunaeva today unjustly little is said about the first secretary of the scale of the individual Communist Party of Kazakhstan is why we offer you to find 10 little-known facts about this unique man 1 many who personally knew Dimash Akhmedovich say that he was a very humble man, and even the work went on foot show full</v>
      </c>
    </row>
    <row r="1318" ht="15.75" customHeight="1">
      <c r="A1318" s="1">
        <v>1410.0</v>
      </c>
      <c r="B1318" s="2" t="s">
        <v>1511</v>
      </c>
      <c r="C1318" s="2" t="s">
        <v>1506</v>
      </c>
      <c r="D1318" s="2" t="s">
        <v>6</v>
      </c>
      <c r="E1318" s="2" t="str">
        <f>IFERROR(__xludf.DUMMYFUNCTION("GOOGLETRANSLATE(B1318, ""auto"",""en"")")," Rather, savings banks shock and curiosity Kazakhstan remembered as changed tenge ruble exchange process tenge remember almost all who caught this time and memories of these very different from curiosity to shock and deep disappointment on the day of the "&amp;"national currency of Kazakhstan spoke about how it was in the conversation the interlocutors more often called the word shock is probably the most memorable emotion that had experienced contemporaries in November 1993 show completely")</f>
        <v> Rather, savings banks shock and curiosity Kazakhstan remembered as changed tenge ruble exchange process tenge remember almost all who caught this time and memories of these very different from curiosity to shock and deep disappointment on the day of the national currency of Kazakhstan spoke about how it was in the conversation the interlocutors more often called the word shock is probably the most memorable emotion that had experienced contemporaries in November 1993 show completely</v>
      </c>
    </row>
    <row r="1319" ht="15.75" customHeight="1">
      <c r="A1319" s="1">
        <v>1411.0</v>
      </c>
      <c r="B1319" s="2" t="s">
        <v>1512</v>
      </c>
      <c r="C1319" s="2" t="s">
        <v>1506</v>
      </c>
      <c r="D1319" s="2" t="s">
        <v>6</v>
      </c>
      <c r="E1319" s="2" t="str">
        <f>IFERROR(__xludf.DUMMYFUNCTION("GOOGLETRANSLATE(B1319, ""auto"",""en"")"),"qaı qaltamda joǵalyp Kets de qurysyn baǵanaǵy Shana version in men Barina rızamyn barstools Oz babymen tfaı tfaı tfaı taǵy not deısiń Endi júzeıin samǵaıyn kóńil kúıime OSY Olena laıyq tolǵanaıyn qosyl tolqynyma qarap Arena sec Meni otynym Seni Otyń показ"&amp;"ать полностью")</f>
        <v>qaı qaltamda joǵalyp Kets de qurysyn baǵanaǵy Shana version in men Barina rızamyn barstools Oz babymen tfaı tfaı tfaı taǵy not deısiń Endi júzeıin samǵaıyn kóńil kúıime OSY Olena laıyq tolǵanaıyn qosyl tolqynyma qarap Arena sec Meni otynym Seni Otyń показать полностью</v>
      </c>
    </row>
    <row r="1320" ht="15.75" customHeight="1">
      <c r="A1320" s="1">
        <v>1412.0</v>
      </c>
      <c r="B1320" s="2" t="s">
        <v>1513</v>
      </c>
      <c r="C1320" s="2" t="s">
        <v>1506</v>
      </c>
      <c r="D1320" s="2" t="s">
        <v>6</v>
      </c>
      <c r="E1320" s="2" t="str">
        <f>IFERROR(__xludf.DUMMYFUNCTION("GOOGLETRANSLATE(B1320, ""auto"",""en"")")," we must realize that we are no better than animals, we are no better than the Zoo Charles Manson")</f>
        <v> we must realize that we are no better than animals, we are no better than the Zoo Charles Manson</v>
      </c>
    </row>
    <row r="1321" ht="15.75" customHeight="1">
      <c r="A1321" s="1">
        <v>1413.0</v>
      </c>
      <c r="B1321" s="2" t="s">
        <v>1514</v>
      </c>
      <c r="C1321" s="2" t="s">
        <v>1506</v>
      </c>
      <c r="D1321" s="2" t="s">
        <v>6</v>
      </c>
      <c r="E1321" s="2" t="str">
        <f>IFERROR(__xludf.DUMMYFUNCTION("GOOGLETRANSLATE(B1321, ""auto"",""en"")"),"the legendary symbol of program publicity early nineties, anyone could enter the mobile television booth and within a minute to speak in front of the whole country on any issue on any topic")</f>
        <v>the legendary symbol of program publicity early nineties, anyone could enter the mobile television booth and within a minute to speak in front of the whole country on any issue on any topic</v>
      </c>
    </row>
    <row r="1322" ht="15.75" customHeight="1">
      <c r="A1322" s="1">
        <v>1414.0</v>
      </c>
      <c r="B1322" s="2" t="s">
        <v>1515</v>
      </c>
      <c r="C1322" s="2" t="s">
        <v>1516</v>
      </c>
      <c r="D1322" s="2" t="s">
        <v>6</v>
      </c>
      <c r="E1322" s="2" t="str">
        <f>IFERROR(__xludf.DUMMYFUNCTION("GOOGLETRANSLATE(B1322, ""auto"",""en"")"),"ʏdvᴀivᴀᴇm dᴇngi pᴘᴀvilᴀ ҕyt podpisᴀnnym nᴀ nᴀshʏ gᴘʏppʏ lᴀyk this postᴀ ᴘᴇpost to sᴇҕᴇ nᴀ stᴘᴀnitsʏ")</f>
        <v>ʏdvᴀivᴀᴇm dᴇngi pᴘᴀvilᴀ ҕyt podpisᴀnnym nᴀ nᴀshʏ gᴘʏppʏ lᴀyk this postᴀ ᴘᴇpost to sᴇҕᴇ nᴀ stᴘᴀnitsʏ</v>
      </c>
    </row>
    <row r="1323" ht="15.75" customHeight="1">
      <c r="A1323" s="1">
        <v>1415.0</v>
      </c>
      <c r="B1323" s="2" t="s">
        <v>1517</v>
      </c>
      <c r="C1323" s="2" t="s">
        <v>1516</v>
      </c>
      <c r="D1323" s="2" t="s">
        <v>6</v>
      </c>
      <c r="E1323" s="2" t="str">
        <f>IFERROR(__xludf.DUMMYFUNCTION("GOOGLETRANSLATE(B1323, ""auto"",""en"")"),"dashushka hello how are you as the mood prior to the session")</f>
        <v>dashushka hello how are you as the mood prior to the session</v>
      </c>
    </row>
    <row r="1324" ht="15.75" customHeight="1">
      <c r="A1324" s="1">
        <v>1416.0</v>
      </c>
      <c r="B1324" s="2" t="s">
        <v>1518</v>
      </c>
      <c r="C1324" s="2" t="s">
        <v>1519</v>
      </c>
      <c r="D1324" s="2" t="s">
        <v>6</v>
      </c>
      <c r="E1324" s="2" t="str">
        <f>IFERROR(__xludf.DUMMYFUNCTION("GOOGLETRANSLATE(B1324, ""auto"",""en"")"),"Hey yeah yeah you're on the other side of the screen you have a beautiful smile I wish the sea of ​​love and be happy")</f>
        <v>Hey yeah yeah you're on the other side of the screen you have a beautiful smile I wish the sea of ​​love and be happy</v>
      </c>
    </row>
    <row r="1325" ht="15.75" customHeight="1">
      <c r="A1325" s="1">
        <v>1417.0</v>
      </c>
      <c r="B1325" s="2" t="s">
        <v>1520</v>
      </c>
      <c r="C1325" s="2" t="s">
        <v>1519</v>
      </c>
      <c r="D1325" s="2" t="s">
        <v>6</v>
      </c>
      <c r="E1325" s="2" t="str">
        <f>IFERROR(__xludf.DUMMYFUNCTION("GOOGLETRANSLATE(B1325, ""auto"",""en"")"),"Briefly about me big girl with the soul of a child")</f>
        <v>Briefly about me big girl with the soul of a child</v>
      </c>
    </row>
    <row r="1326" ht="15.75" customHeight="1">
      <c r="A1326" s="1">
        <v>1418.0</v>
      </c>
      <c r="B1326" s="2" t="s">
        <v>1521</v>
      </c>
      <c r="C1326" s="2" t="s">
        <v>1519</v>
      </c>
      <c r="D1326" s="2" t="s">
        <v>6</v>
      </c>
      <c r="E1326" s="2" t="str">
        <f>IFERROR(__xludf.DUMMYFUNCTION("GOOGLETRANSLATE(B1326, ""auto"",""en"")")," in Heaven you will be with those who loved life when Prophet Muhammad ﷺ")</f>
        <v> in Heaven you will be with those who loved life when Prophet Muhammad ﷺ</v>
      </c>
    </row>
    <row r="1327" ht="15.75" customHeight="1">
      <c r="A1327" s="1">
        <v>1419.0</v>
      </c>
      <c r="B1327" s="2" t="s">
        <v>1522</v>
      </c>
      <c r="C1327" s="2" t="s">
        <v>1523</v>
      </c>
      <c r="D1327" s="2" t="s">
        <v>6</v>
      </c>
      <c r="E1327" s="2" t="str">
        <f>IFERROR(__xludf.DUMMYFUNCTION("GOOGLETRANSLATE(B1327, ""auto"",""en"")"),"today I am announcing a competition for 3 arcane goal interactive with the audience favorite fries and small presents for those who have followed the work of well and would like to revive it as a group all the same binding conditions of the contest Like 1"&amp;" 2 subscription group show completely")</f>
        <v>today I am announcing a competition for 3 arcane goal interactive with the audience favorite fries and small presents for those who have followed the work of well and would like to revive it as a group all the same binding conditions of the contest Like 1 2 subscription group show completely</v>
      </c>
    </row>
    <row r="1328" ht="15.75" customHeight="1">
      <c r="A1328" s="1">
        <v>1420.0</v>
      </c>
      <c r="B1328" s="2" t="s">
        <v>1524</v>
      </c>
      <c r="C1328" s="2" t="s">
        <v>1523</v>
      </c>
      <c r="D1328" s="2" t="s">
        <v>6</v>
      </c>
      <c r="E1328" s="2" t="str">
        <f>IFERROR(__xludf.DUMMYFUNCTION("GOOGLETRANSLATE(B1328, ""auto"",""en"")"),"There is also the father of a happy ℳeduza")</f>
        <v>There is also the father of a happy ℳeduza</v>
      </c>
    </row>
    <row r="1329" ht="15.75" customHeight="1">
      <c r="A1329" s="1">
        <v>1421.0</v>
      </c>
      <c r="B1329" s="2" t="s">
        <v>1525</v>
      </c>
      <c r="C1329" s="2" t="s">
        <v>1523</v>
      </c>
      <c r="D1329" s="2" t="s">
        <v>6</v>
      </c>
      <c r="E1329" s="2" t="str">
        <f>IFERROR(__xludf.DUMMYFUNCTION("GOOGLETRANSLATE(B1329, ""auto"",""en"")"),"if you are govorit shit about me believe every word")</f>
        <v>if you are govorit shit about me believe every word</v>
      </c>
    </row>
    <row r="1330" ht="15.75" customHeight="1">
      <c r="A1330" s="1">
        <v>1422.0</v>
      </c>
      <c r="B1330" s="2" t="s">
        <v>1526</v>
      </c>
      <c r="C1330" s="2" t="s">
        <v>1523</v>
      </c>
      <c r="D1330" s="2" t="s">
        <v>6</v>
      </c>
      <c r="E1330" s="2" t="str">
        <f>IFERROR(__xludf.DUMMYFUNCTION("GOOGLETRANSLATE(B1330, ""auto"",""en"")"),"this world is full of things that you can not change the longer you live the more you realize that the world is made up of the pain of suffering and emptiness as there is a light in this world will be dark until there are winners there will be losers self"&amp;"ish desire for peace encourages war and hatred is encouraged love")</f>
        <v>this world is full of things that you can not change the longer you live the more you realize that the world is made up of the pain of suffering and emptiness as there is a light in this world will be dark until there are winners there will be losers selfish desire for peace encourages war and hatred is encouraged love</v>
      </c>
    </row>
    <row r="1331" ht="15.75" customHeight="1">
      <c r="A1331" s="1">
        <v>1423.0</v>
      </c>
      <c r="B1331" s="2" t="s">
        <v>1527</v>
      </c>
      <c r="C1331" s="2" t="s">
        <v>1523</v>
      </c>
      <c r="D1331" s="2" t="s">
        <v>6</v>
      </c>
      <c r="E1331" s="2" t="str">
        <f>IFERROR(__xludf.DUMMYFUNCTION("GOOGLETRANSLATE(B1331, ""auto"",""en"")"),"soccer girls who love beautiful girls football girls invaluable girls ℳeduza")</f>
        <v>soccer girls who love beautiful girls football girls invaluable girls ℳeduza</v>
      </c>
    </row>
    <row r="1332" ht="15.75" customHeight="1">
      <c r="A1332" s="1">
        <v>1424.0</v>
      </c>
      <c r="B1332" s="2" t="s">
        <v>1528</v>
      </c>
      <c r="C1332" s="2" t="s">
        <v>1523</v>
      </c>
      <c r="D1332" s="2" t="s">
        <v>6</v>
      </c>
      <c r="E1332" s="2" t="str">
        <f>IFERROR(__xludf.DUMMYFUNCTION("GOOGLETRANSLATE(B1332, ""auto"",""en"")"),"Father lost his father difficulty wolves than you would not have to go and then abandoned a drawing of my heart set Europe")</f>
        <v>Father lost his father difficulty wolves than you would not have to go and then abandoned a drawing of my heart set Europe</v>
      </c>
    </row>
    <row r="1333" ht="15.75" customHeight="1">
      <c r="A1333" s="1">
        <v>1425.0</v>
      </c>
      <c r="B1333" s="2" t="s">
        <v>1529</v>
      </c>
      <c r="C1333" s="2" t="s">
        <v>1530</v>
      </c>
      <c r="D1333" s="2" t="s">
        <v>6</v>
      </c>
      <c r="E1333" s="2" t="str">
        <f>IFERROR(__xludf.DUMMYFUNCTION("GOOGLETRANSLATE(B1333, ""auto"",""en"")"),"Life is not a game it can not be revived")</f>
        <v>Life is not a game it can not be revived</v>
      </c>
    </row>
    <row r="1334" ht="15.75" customHeight="1">
      <c r="A1334" s="1">
        <v>1426.0</v>
      </c>
      <c r="B1334" s="2" t="s">
        <v>1531</v>
      </c>
      <c r="C1334" s="2" t="s">
        <v>1532</v>
      </c>
      <c r="D1334" s="2" t="s">
        <v>6</v>
      </c>
      <c r="E1334" s="2" t="str">
        <f>IFERROR(__xludf.DUMMYFUNCTION("GOOGLETRANSLATE(B1334, ""auto"",""en"")"),"Din Yermekova astro-forecast for you on this day, you should not rely on anyone's help even in the most difficult situations rely on their strength and try to properly distribute them throughout the day, you have to win a lot of peaks and better start pre"&amp;"paring yourself for this in the morning https vk com app6738268 find out that you advise stars")</f>
        <v>Din Yermekova astro-forecast for you on this day, you should not rely on anyone's help even in the most difficult situations rely on their strength and try to properly distribute them throughout the day, you have to win a lot of peaks and better start preparing yourself for this in the morning https vk com app6738268 find out that you advise stars</v>
      </c>
    </row>
    <row r="1335" ht="15.75" customHeight="1">
      <c r="A1335" s="1">
        <v>1427.0</v>
      </c>
      <c r="B1335" s="2" t="s">
        <v>1533</v>
      </c>
      <c r="C1335" s="2" t="s">
        <v>1534</v>
      </c>
      <c r="D1335" s="2" t="s">
        <v>6</v>
      </c>
      <c r="E1335" s="2" t="str">
        <f>IFERROR(__xludf.DUMMYFUNCTION("GOOGLETRANSLATE(B1335, ""auto"",""en"")"),"remember me bitch")</f>
        <v>remember me bitch</v>
      </c>
    </row>
    <row r="1336" ht="15.75" customHeight="1">
      <c r="A1336" s="1">
        <v>1429.0</v>
      </c>
      <c r="B1336" s="2" t="s">
        <v>1535</v>
      </c>
      <c r="C1336" s="2" t="s">
        <v>1534</v>
      </c>
      <c r="D1336" s="2" t="s">
        <v>6</v>
      </c>
      <c r="E1336" s="2" t="str">
        <f>IFERROR(__xludf.DUMMYFUNCTION("GOOGLETRANSLATE(B1336, ""auto"",""en"")"),"lady loves Dollar")</f>
        <v>lady loves Dollar</v>
      </c>
    </row>
    <row r="1337" ht="15.75" customHeight="1">
      <c r="A1337" s="1">
        <v>1430.0</v>
      </c>
      <c r="B1337" s="2" t="s">
        <v>1536</v>
      </c>
      <c r="C1337" s="2" t="s">
        <v>1534</v>
      </c>
      <c r="D1337" s="2" t="s">
        <v>6</v>
      </c>
      <c r="E1337" s="2" t="str">
        <f>IFERROR(__xludf.DUMMYFUNCTION("GOOGLETRANSLATE(B1337, ""auto"",""en"")"),"Milan Cossack")</f>
        <v>Milan Cossack</v>
      </c>
    </row>
    <row r="1338" ht="15.75" customHeight="1">
      <c r="A1338" s="1">
        <v>1431.0</v>
      </c>
      <c r="B1338" s="2" t="s">
        <v>1537</v>
      </c>
      <c r="C1338" s="2" t="s">
        <v>1534</v>
      </c>
      <c r="D1338" s="2" t="s">
        <v>6</v>
      </c>
      <c r="E1338" s="2" t="str">
        <f>IFERROR(__xludf.DUMMYFUNCTION("GOOGLETRANSLATE(B1338, ""auto"",""en"")"),"so here")</f>
        <v>so here</v>
      </c>
    </row>
    <row r="1339" ht="15.75" customHeight="1">
      <c r="A1339" s="1">
        <v>1432.0</v>
      </c>
      <c r="B1339" s="2" t="s">
        <v>1538</v>
      </c>
      <c r="C1339" s="2" t="s">
        <v>1534</v>
      </c>
      <c r="D1339" s="2" t="s">
        <v>6</v>
      </c>
      <c r="E1339" s="2" t="str">
        <f>IFERROR(__xludf.DUMMYFUNCTION("GOOGLETRANSLATE(B1339, ""auto"",""en"")"),"I'm happy and all is annoying")</f>
        <v>I'm happy and all is annoying</v>
      </c>
    </row>
    <row r="1340" ht="15.75" customHeight="1">
      <c r="A1340" s="1">
        <v>1433.0</v>
      </c>
      <c r="B1340" s="2" t="s">
        <v>1539</v>
      </c>
      <c r="C1340" s="2" t="s">
        <v>1534</v>
      </c>
      <c r="D1340" s="2" t="s">
        <v>6</v>
      </c>
      <c r="E1340" s="2" t="str">
        <f>IFERROR(__xludf.DUMMYFUNCTION("GOOGLETRANSLATE(B1340, ""auto"",""en"")")," Tear with his girlfriend")</f>
        <v> Tear with his girlfriend</v>
      </c>
    </row>
    <row r="1341" ht="15.75" customHeight="1">
      <c r="A1341" s="1">
        <v>1434.0</v>
      </c>
      <c r="B1341" s="2" t="s">
        <v>1540</v>
      </c>
      <c r="C1341" s="2" t="s">
        <v>1534</v>
      </c>
      <c r="D1341" s="2" t="s">
        <v>6</v>
      </c>
      <c r="E1341" s="2" t="str">
        <f>IFERROR(__xludf.DUMMYFUNCTION("GOOGLETRANSLATE(B1341, ""auto"",""en"")"),"Do not look at your girl is jealous of me")</f>
        <v>Do not look at your girl is jealous of me</v>
      </c>
    </row>
    <row r="1342" ht="15.75" customHeight="1">
      <c r="A1342" s="1">
        <v>1435.0</v>
      </c>
      <c r="B1342" s="2" t="s">
        <v>1541</v>
      </c>
      <c r="C1342" s="2" t="s">
        <v>1534</v>
      </c>
      <c r="D1342" s="2" t="s">
        <v>6</v>
      </c>
      <c r="E1342" s="2" t="str">
        <f>IFERROR(__xludf.DUMMYFUNCTION("GOOGLETRANSLATE(B1342, ""auto"",""en"")"),"changed")</f>
        <v>changed</v>
      </c>
    </row>
    <row r="1343" ht="15.75" customHeight="1">
      <c r="A1343" s="1">
        <v>1436.0</v>
      </c>
      <c r="B1343" s="2" t="s">
        <v>1542</v>
      </c>
      <c r="C1343" s="2" t="s">
        <v>1543</v>
      </c>
      <c r="D1343" s="2" t="s">
        <v>6</v>
      </c>
      <c r="E1343" s="2" t="str">
        <f>IFERROR(__xludf.DUMMYFUNCTION("GOOGLETRANSLATE(B1343, ""auto"",""en"")")," the more you speak to me about goodness the better i become ")</f>
        <v> the more you speak to me about goodness the better i become </v>
      </c>
    </row>
    <row r="1344" ht="15.75" customHeight="1">
      <c r="A1344" s="1">
        <v>1438.0</v>
      </c>
      <c r="B1344" s="2" t="s">
        <v>1544</v>
      </c>
      <c r="C1344" s="2" t="s">
        <v>1545</v>
      </c>
      <c r="D1344" s="2" t="s">
        <v>6</v>
      </c>
      <c r="E1344" s="2" t="str">
        <f>IFERROR(__xludf.DUMMYFUNCTION("GOOGLETRANSLATE(B1344, ""auto"",""en"")")," None of the people who saw and loved to think I have seen better")</f>
        <v> None of the people who saw and loved to think I have seen better</v>
      </c>
    </row>
    <row r="1345" ht="15.75" customHeight="1">
      <c r="A1345" s="1">
        <v>1439.0</v>
      </c>
      <c r="B1345" s="2" t="s">
        <v>1546</v>
      </c>
      <c r="C1345" s="2" t="s">
        <v>1545</v>
      </c>
      <c r="D1345" s="2" t="s">
        <v>6</v>
      </c>
      <c r="E1345" s="2" t="str">
        <f>IFERROR(__xludf.DUMMYFUNCTION("GOOGLETRANSLATE(B1345, ""auto"",""en"")"),"and true simplicity set Europe")</f>
        <v>and true simplicity set Europe</v>
      </c>
    </row>
    <row r="1346" ht="15.75" customHeight="1">
      <c r="A1346" s="1">
        <v>1440.0</v>
      </c>
      <c r="B1346" s="2" t="s">
        <v>1547</v>
      </c>
      <c r="C1346" s="2" t="s">
        <v>1545</v>
      </c>
      <c r="D1346" s="2" t="s">
        <v>6</v>
      </c>
      <c r="E1346" s="2" t="str">
        <f>IFERROR(__xludf.DUMMYFUNCTION("GOOGLETRANSLATE(B1346, ""auto"",""en"")"),"remember your pick qabırğaña")</f>
        <v>remember your pick qabırğaña</v>
      </c>
    </row>
    <row r="1347" ht="15.75" customHeight="1">
      <c r="A1347" s="1">
        <v>1441.0</v>
      </c>
      <c r="B1347" s="2" t="s">
        <v>1548</v>
      </c>
      <c r="C1347" s="2" t="s">
        <v>1545</v>
      </c>
      <c r="D1347" s="2" t="s">
        <v>6</v>
      </c>
      <c r="E1347" s="2" t="str">
        <f>IFERROR(__xludf.DUMMYFUNCTION("GOOGLETRANSLATE(B1347, ""auto"",""en"")"),"wanting to pray to be with someone very good to see want to ask Allah because pendeniñ nauseating and only Allah only able to set the heat suspect")</f>
        <v>wanting to pray to be with someone very good to see want to ask Allah because pendeniñ nauseating and only Allah only able to set the heat suspect</v>
      </c>
    </row>
    <row r="1348" ht="15.75" customHeight="1">
      <c r="A1348" s="1">
        <v>1442.0</v>
      </c>
      <c r="B1348" s="2" t="s">
        <v>1549</v>
      </c>
      <c r="C1348" s="2" t="s">
        <v>1545</v>
      </c>
      <c r="D1348" s="2" t="s">
        <v>6</v>
      </c>
      <c r="E1348" s="2" t="str">
        <f>IFERROR(__xludf.DUMMYFUNCTION("GOOGLETRANSLATE(B1348, ""auto"",""en"")"),"The names of Allah artistic 1 2 good ar rahman ar rahim merciful 3 4 King al malik al quddus sacred set Europe")</f>
        <v>The names of Allah artistic 1 2 good ar rahman ar rahim merciful 3 4 King al malik al quddus sacred set Europe</v>
      </c>
    </row>
    <row r="1349" ht="15.75" customHeight="1">
      <c r="A1349" s="1">
        <v>1443.0</v>
      </c>
      <c r="B1349" s="2" t="s">
        <v>1550</v>
      </c>
      <c r="C1349" s="2" t="s">
        <v>1545</v>
      </c>
      <c r="D1349" s="2" t="s">
        <v>6</v>
      </c>
      <c r="E1349" s="2" t="str">
        <f>IFERROR(__xludf.DUMMYFUNCTION("GOOGLETRANSLATE(B1349, ""auto"",""en"")"),"musılmandar like")</f>
        <v>musılmandar like</v>
      </c>
    </row>
    <row r="1350" ht="15.75" customHeight="1">
      <c r="A1350" s="1">
        <v>1444.0</v>
      </c>
      <c r="B1350" s="2" t="s">
        <v>329</v>
      </c>
      <c r="C1350" s="2" t="s">
        <v>1551</v>
      </c>
      <c r="D1350" s="2" t="s">
        <v>6</v>
      </c>
      <c r="E1350" s="2" t="str">
        <f>IFERROR(__xludf.DUMMYFUNCTION("GOOGLETRANSLATE(B1350, ""auto"",""en"")"),"Read their fans in the android app https vk cc 6ymywu or application VKontakte vk com app4236781 925")</f>
        <v>Read their fans in the android app https vk cc 6ymywu or application VKontakte vk com app4236781 925</v>
      </c>
    </row>
    <row r="1351" ht="15.75" customHeight="1">
      <c r="A1351" s="1">
        <v>1445.0</v>
      </c>
      <c r="B1351" s="2" t="s">
        <v>1552</v>
      </c>
      <c r="C1351" s="2" t="s">
        <v>1551</v>
      </c>
      <c r="D1351" s="2" t="s">
        <v>6</v>
      </c>
      <c r="E1351" s="2" t="str">
        <f>IFERROR(__xludf.DUMMYFUNCTION("GOOGLETRANSLATE(B1351, ""auto"",""en"")"),"Friends contest is 2 winners each receive 500 ordinary conditions 1 moment to lay the track itself to the wall in the VC 2 to be signed on lapier dios this group results will be January 11, 2019 22 00 went into the charts")</f>
        <v>Friends contest is 2 winners each receive 500 ordinary conditions 1 moment to lay the track itself to the wall in the VC 2 to be signed on lapier dios this group results will be January 11, 2019 22 00 went into the charts</v>
      </c>
    </row>
    <row r="1352" ht="15.75" customHeight="1">
      <c r="A1352" s="1">
        <v>1446.0</v>
      </c>
      <c r="B1352" s="2" t="s">
        <v>1553</v>
      </c>
      <c r="C1352" s="2" t="s">
        <v>1551</v>
      </c>
      <c r="D1352" s="2" t="s">
        <v>6</v>
      </c>
      <c r="E1352" s="2" t="str">
        <f>IFERROR(__xludf.DUMMYFUNCTION("GOOGLETRANSLATE(B1352, ""auto"",""en"")"),"armycash best site with cases in the last thousand years, you do not believe, Come and check it yourself we give bonus rubles for registration to them, you can open any case both when playing for real money fast authorization in one click through vk show "&amp;"completely")</f>
        <v>armycash best site with cases in the last thousand years, you do not believe, Come and check it yourself we give bonus rubles for registration to them, you can open any case both when playing for real money fast authorization in one click through vk show completely</v>
      </c>
    </row>
    <row r="1353" ht="15.75" customHeight="1">
      <c r="A1353" s="1">
        <v>1447.0</v>
      </c>
      <c r="B1353" s="2" t="s">
        <v>1554</v>
      </c>
      <c r="C1353" s="2" t="s">
        <v>1551</v>
      </c>
      <c r="D1353" s="2" t="s">
        <v>6</v>
      </c>
      <c r="E1353" s="2" t="str">
        <f>IFERROR(__xludf.DUMMYFUNCTION("GOOGLETRANSLATE(B1353, ""auto"",""en"")")," Friends, we are launching a competition for the free cases conditions simple 1 to register for the site 2 repostnut this entry to your page is ready you can now open every day for one free Keyes is a link to a case https bangcash pro case id 1 luck")</f>
        <v> Friends, we are launching a competition for the free cases conditions simple 1 to register for the site 2 repostnut this entry to your page is ready you can now open every day for one free Keyes is a link to a case https bangcash pro case id 1 luck</v>
      </c>
    </row>
    <row r="1354" ht="15.75" customHeight="1">
      <c r="A1354" s="1">
        <v>1448.0</v>
      </c>
      <c r="B1354" s="2" t="s">
        <v>1555</v>
      </c>
      <c r="C1354" s="2" t="s">
        <v>1551</v>
      </c>
      <c r="D1354" s="2" t="s">
        <v>6</v>
      </c>
      <c r="E1354" s="2" t="str">
        <f>IFERROR(__xludf.DUMMYFUNCTION("GOOGLETRANSLATE(B1354, ""auto"",""en"")")," miami ")</f>
        <v> miami </v>
      </c>
    </row>
    <row r="1355" ht="15.75" customHeight="1">
      <c r="A1355" s="1">
        <v>1449.0</v>
      </c>
      <c r="B1355" s="2" t="s">
        <v>1556</v>
      </c>
      <c r="C1355" s="2" t="s">
        <v>1551</v>
      </c>
      <c r="D1355" s="2" t="s">
        <v>6</v>
      </c>
      <c r="E1355" s="2" t="str">
        <f>IFERROR(__xludf.DUMMYFUNCTION("GOOGLETRANSLATE(B1355, ""auto"",""en"")"),"it's about me")</f>
        <v>it's about me</v>
      </c>
    </row>
    <row r="1356" ht="15.75" customHeight="1">
      <c r="A1356" s="1">
        <v>1450.0</v>
      </c>
      <c r="B1356" s="2" t="s">
        <v>1557</v>
      </c>
      <c r="C1356" s="2" t="s">
        <v>1551</v>
      </c>
      <c r="D1356" s="2" t="s">
        <v>6</v>
      </c>
      <c r="E1356" s="2" t="str">
        <f>IFERROR(__xludf.DUMMYFUNCTION("GOOGLETRANSLATE(B1356, ""auto"",""en"")"),"urgent news")</f>
        <v>urgent news</v>
      </c>
    </row>
    <row r="1357" ht="15.75" customHeight="1">
      <c r="A1357" s="1">
        <v>1451.0</v>
      </c>
      <c r="B1357" s="2" t="s">
        <v>1558</v>
      </c>
      <c r="C1357" s="2" t="s">
        <v>1551</v>
      </c>
      <c r="D1357" s="2" t="s">
        <v>6</v>
      </c>
      <c r="E1357" s="2" t="str">
        <f>IFERROR(__xludf.DUMMYFUNCTION("GOOGLETRANSLATE(B1357, ""auto"",""en"")"),"https vk with club175467489")</f>
        <v>https vk with club175467489</v>
      </c>
    </row>
    <row r="1358" ht="15.75" customHeight="1">
      <c r="A1358" s="1">
        <v>1452.0</v>
      </c>
      <c r="B1358" s="2" t="s">
        <v>1559</v>
      </c>
      <c r="C1358" s="2" t="s">
        <v>1551</v>
      </c>
      <c r="D1358" s="2" t="s">
        <v>6</v>
      </c>
      <c r="E1358" s="2" t="str">
        <f>IFERROR(__xludf.DUMMYFUNCTION("GOOGLETRANSLATE(B1358, ""auto"",""en"")"),"my wall protects Alex and what has made you")</f>
        <v>my wall protects Alex and what has made you</v>
      </c>
    </row>
    <row r="1359" ht="15.75" customHeight="1">
      <c r="A1359" s="1">
        <v>1453.0</v>
      </c>
      <c r="B1359" s="2" t="s">
        <v>1560</v>
      </c>
      <c r="C1359" s="2" t="s">
        <v>1561</v>
      </c>
      <c r="D1359" s="2" t="s">
        <v>6</v>
      </c>
      <c r="E1359" s="2" t="str">
        <f>IFERROR(__xludf.DUMMYFUNCTION("GOOGLETRANSLATE(B1359, ""auto"",""en"")")," gallery policeinc playlists 3 comments")</f>
        <v> gallery policeinc playlists 3 comments</v>
      </c>
    </row>
    <row r="1360" ht="15.75" customHeight="1">
      <c r="A1360" s="1">
        <v>1454.0</v>
      </c>
      <c r="B1360" s="2" t="s">
        <v>1562</v>
      </c>
      <c r="C1360" s="2" t="s">
        <v>1561</v>
      </c>
      <c r="D1360" s="2" t="s">
        <v>6</v>
      </c>
      <c r="E1360" s="2" t="str">
        <f>IFERROR(__xludf.DUMMYFUNCTION("GOOGLETRANSLATE(B1360, ""auto"",""en"")")," photo police life")</f>
        <v> photo police life</v>
      </c>
    </row>
    <row r="1361" ht="15.75" customHeight="1">
      <c r="A1361" s="1">
        <v>1455.0</v>
      </c>
      <c r="B1361" s="2" t="s">
        <v>1563</v>
      </c>
      <c r="C1361" s="2" t="s">
        <v>1564</v>
      </c>
      <c r="D1361" s="2" t="s">
        <v>6</v>
      </c>
      <c r="E1361" s="2" t="str">
        <f>IFERROR(__xludf.DUMMYFUNCTION("GOOGLETRANSLATE(B1361, ""auto"",""en"")")," never say love if you do not love never")</f>
        <v> never say love if you do not love never</v>
      </c>
    </row>
    <row r="1362" ht="15.75" customHeight="1">
      <c r="A1362" s="1">
        <v>1456.0</v>
      </c>
      <c r="B1362" s="2" t="s">
        <v>1565</v>
      </c>
      <c r="C1362" s="2" t="s">
        <v>1564</v>
      </c>
      <c r="D1362" s="2" t="s">
        <v>6</v>
      </c>
      <c r="E1362" s="2" t="str">
        <f>IFERROR(__xludf.DUMMYFUNCTION("GOOGLETRANSLATE(B1362, ""auto"",""en"")"),"WE WILL ssopimcya with temi who bolshe vsego not want potepyat")</f>
        <v>WE WILL ssopimcya with temi who bolshe vsego not want potepyat</v>
      </c>
    </row>
    <row r="1363" ht="15.75" customHeight="1">
      <c r="A1363" s="1">
        <v>1457.0</v>
      </c>
      <c r="B1363" s="2" t="s">
        <v>1566</v>
      </c>
      <c r="C1363" s="2" t="s">
        <v>1567</v>
      </c>
      <c r="D1363" s="2" t="s">
        <v>6</v>
      </c>
      <c r="E1363" s="2" t="str">
        <f>IFERROR(__xludf.DUMMYFUNCTION("GOOGLETRANSLATE(B1363, ""auto"",""en"")"),"It is a brotherhood")</f>
        <v>It is a brotherhood</v>
      </c>
    </row>
    <row r="1364" ht="15.75" customHeight="1">
      <c r="A1364" s="1">
        <v>1458.0</v>
      </c>
      <c r="B1364" s="2" t="s">
        <v>1568</v>
      </c>
      <c r="C1364" s="2" t="s">
        <v>1569</v>
      </c>
      <c r="D1364" s="2" t="s">
        <v>6</v>
      </c>
      <c r="E1364" s="2" t="str">
        <f>IFERROR(__xludf.DUMMYFUNCTION("GOOGLETRANSLATE(B1364, ""auto"",""en"")"),"Amen")</f>
        <v>Amen</v>
      </c>
    </row>
    <row r="1365" ht="15.75" customHeight="1">
      <c r="A1365" s="1">
        <v>1459.0</v>
      </c>
      <c r="B1365" s="2" t="s">
        <v>1570</v>
      </c>
      <c r="C1365" s="2" t="s">
        <v>1569</v>
      </c>
      <c r="D1365" s="2" t="s">
        <v>6</v>
      </c>
      <c r="E1365" s="2" t="str">
        <f>IFERROR(__xludf.DUMMYFUNCTION("GOOGLETRANSLATE(B1365, ""auto"",""en"")"),"insanely cute")</f>
        <v>insanely cute</v>
      </c>
    </row>
    <row r="1366" ht="15.75" customHeight="1">
      <c r="A1366" s="1">
        <v>1460.0</v>
      </c>
      <c r="B1366" s="2" t="s">
        <v>1571</v>
      </c>
      <c r="C1366" s="2" t="s">
        <v>1569</v>
      </c>
      <c r="D1366" s="2" t="s">
        <v>6</v>
      </c>
      <c r="E1366" s="2" t="str">
        <f>IFERROR(__xludf.DUMMYFUNCTION("GOOGLETRANSLATE(B1366, ""auto"",""en"")"),"Nurlan Saburov of his beloved wife")</f>
        <v>Nurlan Saburov of his beloved wife</v>
      </c>
    </row>
    <row r="1367" ht="15.75" customHeight="1">
      <c r="A1367" s="1">
        <v>1461.0</v>
      </c>
      <c r="B1367" s="2" t="s">
        <v>1572</v>
      </c>
      <c r="C1367" s="2" t="s">
        <v>1569</v>
      </c>
      <c r="D1367" s="2" t="s">
        <v>6</v>
      </c>
      <c r="E1367" s="2" t="str">
        <f>IFERROR(__xludf.DUMMYFUNCTION("GOOGLETRANSLATE(B1367, ""auto"",""en"")"),"c8h11no2 c1oh12n2o c43h66n12o12s2")</f>
        <v>c8h11no2 c1oh12n2o c43h66n12o12s2</v>
      </c>
    </row>
    <row r="1368" ht="15.75" customHeight="1">
      <c r="A1368" s="1">
        <v>1462.0</v>
      </c>
      <c r="B1368" s="2" t="s">
        <v>101</v>
      </c>
      <c r="C1368" s="2" t="s">
        <v>1569</v>
      </c>
      <c r="D1368" s="2" t="s">
        <v>6</v>
      </c>
      <c r="E1368" s="2" t="str">
        <f>IFERROR(__xludf.DUMMYFUNCTION("GOOGLETRANSLATE(B1368, ""auto"",""en"")"),"#VALUE!")</f>
        <v>#VALUE!</v>
      </c>
    </row>
    <row r="1369" ht="15.75" customHeight="1">
      <c r="A1369" s="1">
        <v>1463.0</v>
      </c>
      <c r="B1369" s="2" t="s">
        <v>1573</v>
      </c>
      <c r="C1369" s="2" t="s">
        <v>1569</v>
      </c>
      <c r="D1369" s="2" t="s">
        <v>6</v>
      </c>
      <c r="E1369" s="2" t="str">
        <f>IFERROR(__xludf.DUMMYFUNCTION("GOOGLETRANSLATE(B1369, ""auto"",""en"")"),"remember, no one will love you more than your mamulenka")</f>
        <v>remember, no one will love you more than your mamulenka</v>
      </c>
    </row>
    <row r="1370" ht="15.75" customHeight="1">
      <c r="A1370" s="1">
        <v>1464.0</v>
      </c>
      <c r="B1370" s="2" t="s">
        <v>1574</v>
      </c>
      <c r="C1370" s="2" t="s">
        <v>1569</v>
      </c>
      <c r="D1370" s="2" t="s">
        <v>6</v>
      </c>
      <c r="E1370" s="2" t="str">
        <f>IFERROR(__xludf.DUMMYFUNCTION("GOOGLETRANSLATE(B1370, ""auto"",""en"")"),"ha in case if you do not give me that znaete on dnyuhu")</f>
        <v>ha in case if you do not give me that znaete on dnyuhu</v>
      </c>
    </row>
    <row r="1371" ht="15.75" customHeight="1">
      <c r="A1371" s="1">
        <v>1465.0</v>
      </c>
      <c r="B1371" s="2" t="s">
        <v>1575</v>
      </c>
      <c r="C1371" s="2" t="s">
        <v>1576</v>
      </c>
      <c r="D1371" s="2" t="s">
        <v>6</v>
      </c>
      <c r="E1371" s="2" t="str">
        <f>IFERROR(__xludf.DUMMYFUNCTION("GOOGLETRANSLATE(B1371, ""auto"",""en"")"),"Edward")</f>
        <v>Edward</v>
      </c>
    </row>
    <row r="1372" ht="15.75" customHeight="1">
      <c r="A1372" s="1">
        <v>1466.0</v>
      </c>
      <c r="B1372" s="2" t="s">
        <v>279</v>
      </c>
      <c r="C1372" s="2" t="s">
        <v>1576</v>
      </c>
      <c r="D1372" s="2" t="s">
        <v>6</v>
      </c>
      <c r="E1372" s="2" t="str">
        <f>IFERROR(__xludf.DUMMYFUNCTION("GOOGLETRANSLATE(B1372, ""auto"",""en"")"),"live")</f>
        <v>live</v>
      </c>
    </row>
    <row r="1373" ht="15.75" customHeight="1">
      <c r="A1373" s="1">
        <v>1467.0</v>
      </c>
      <c r="B1373" s="2" t="s">
        <v>1577</v>
      </c>
      <c r="C1373" s="2" t="s">
        <v>1578</v>
      </c>
      <c r="D1373" s="2" t="s">
        <v>6</v>
      </c>
      <c r="E1373" s="2" t="str">
        <f>IFERROR(__xludf.DUMMYFUNCTION("GOOGLETRANSLATE(B1373, ""auto"",""en"")"),"the higher the degree of development of the person the more he closes his body clothing because he understands that it should not attract the attention of the soul and the intellect inner spiritual beauty which are the foundations of the higher ones to wh"&amp;"ich everyone should aspire")</f>
        <v>the higher the degree of development of the person the more he closes his body clothing because he understands that it should not attract the attention of the soul and the intellect inner spiritual beauty which are the foundations of the higher ones to which everyone should aspire</v>
      </c>
    </row>
    <row r="1374" ht="15.75" customHeight="1">
      <c r="A1374" s="1">
        <v>1468.0</v>
      </c>
      <c r="B1374" s="2" t="s">
        <v>1579</v>
      </c>
      <c r="C1374" s="2" t="s">
        <v>1578</v>
      </c>
      <c r="D1374" s="2" t="s">
        <v>6</v>
      </c>
      <c r="E1374" s="2" t="str">
        <f>IFERROR(__xludf.DUMMYFUNCTION("GOOGLETRANSLATE(B1374, ""auto"",""en"")"),"women of our planet beautiful")</f>
        <v>women of our planet beautiful</v>
      </c>
    </row>
    <row r="1375" ht="15.75" customHeight="1">
      <c r="A1375" s="1">
        <v>1470.0</v>
      </c>
      <c r="B1375" s="2" t="s">
        <v>1580</v>
      </c>
      <c r="C1375" s="2" t="s">
        <v>1578</v>
      </c>
      <c r="D1375" s="2" t="s">
        <v>6</v>
      </c>
      <c r="E1375" s="2" t="str">
        <f>IFERROR(__xludf.DUMMYFUNCTION("GOOGLETRANSLATE(B1375, ""auto"",""en"")")," how quickly we get used to people and how quickly we lose them")</f>
        <v> how quickly we get used to people and how quickly we lose them</v>
      </c>
    </row>
    <row r="1376" ht="15.75" customHeight="1">
      <c r="A1376" s="1">
        <v>1471.0</v>
      </c>
      <c r="B1376" s="2" t="s">
        <v>1581</v>
      </c>
      <c r="C1376" s="2" t="s">
        <v>1578</v>
      </c>
      <c r="D1376" s="2" t="s">
        <v>6</v>
      </c>
      <c r="E1376" s="2" t="str">
        <f>IFERROR(__xludf.DUMMYFUNCTION("GOOGLETRANSLATE(B1376, ""auto"",""en"")"),"Now it is impossible for the people do not appreciate with all my heart")</f>
        <v>Now it is impossible for the people do not appreciate with all my heart</v>
      </c>
    </row>
    <row r="1377" ht="15.75" customHeight="1">
      <c r="A1377" s="1">
        <v>1472.0</v>
      </c>
      <c r="B1377" s="2" t="s">
        <v>1582</v>
      </c>
      <c r="C1377" s="2" t="s">
        <v>1578</v>
      </c>
      <c r="D1377" s="2" t="s">
        <v>6</v>
      </c>
      <c r="E1377" s="2" t="str">
        <f>IFERROR(__xludf.DUMMYFUNCTION("GOOGLETRANSLATE(B1377, ""auto"",""en"")")," ggg")</f>
        <v> ggg</v>
      </c>
    </row>
    <row r="1378" ht="15.75" customHeight="1">
      <c r="A1378" s="1">
        <v>1473.0</v>
      </c>
      <c r="B1378" s="2" t="s">
        <v>1583</v>
      </c>
      <c r="C1378" s="2" t="s">
        <v>1578</v>
      </c>
      <c r="D1378" s="2" t="s">
        <v>6</v>
      </c>
      <c r="E1378" s="2" t="str">
        <f>IFERROR(__xludf.DUMMYFUNCTION("GOOGLETRANSLATE(B1378, ""auto"",""en"")"),"Mom edinstvenny chelovek that puts your picture on the profile in what s app")</f>
        <v>Mom edinstvenny chelovek that puts your picture on the profile in what s app</v>
      </c>
    </row>
    <row r="1379" ht="15.75" customHeight="1">
      <c r="A1379" s="1">
        <v>1474.0</v>
      </c>
      <c r="B1379" s="2" t="s">
        <v>1584</v>
      </c>
      <c r="C1379" s="2" t="s">
        <v>1585</v>
      </c>
      <c r="D1379" s="2" t="s">
        <v>6</v>
      </c>
      <c r="E1379" s="2" t="str">
        <f>IFERROR(__xludf.DUMMYFUNCTION("GOOGLETRANSLATE(B1379, ""auto"",""en"")"),"if we communicate with you I need to know what it means, we xochesh to be friends with me ckazhite me and I'll treat you like a true friend obschaeshsya with someone else let me know and I will not stop with someone to chat for you to communicate only wit"&amp;"h me if you let me know this will be a one do you like me ckazhite I do not feel this tell me and we will no longer communicate, I'm not going to feel what is false feelings to the person who eventually throw me and I will not go for someone if you do not"&amp;" want the same what he wants")</f>
        <v>if we communicate with you I need to know what it means, we xochesh to be friends with me ckazhite me and I'll treat you like a true friend obschaeshsya with someone else let me know and I will not stop with someone to chat for you to communicate only with me if you let me know this will be a one do you like me ckazhite I do not feel this tell me and we will no longer communicate, I'm not going to feel what is false feelings to the person who eventually throw me and I will not go for someone if you do not want the same what he wants</v>
      </c>
    </row>
    <row r="1380" ht="15.75" customHeight="1">
      <c r="A1380" s="1">
        <v>1475.0</v>
      </c>
      <c r="B1380" s="2" t="s">
        <v>1586</v>
      </c>
      <c r="C1380" s="2" t="s">
        <v>1585</v>
      </c>
      <c r="D1380" s="2" t="s">
        <v>6</v>
      </c>
      <c r="E1380" s="2" t="str">
        <f>IFERROR(__xludf.DUMMYFUNCTION("GOOGLETRANSLATE(B1380, ""auto"",""en"")")," so ppocto hell")</f>
        <v> so ppocto hell</v>
      </c>
    </row>
    <row r="1381" ht="15.75" customHeight="1">
      <c r="A1381" s="1">
        <v>1476.0</v>
      </c>
      <c r="B1381" s="2" t="s">
        <v>1587</v>
      </c>
      <c r="C1381" s="2" t="s">
        <v>1585</v>
      </c>
      <c r="D1381" s="2" t="s">
        <v>6</v>
      </c>
      <c r="E1381" s="2" t="str">
        <f>IFERROR(__xludf.DUMMYFUNCTION("GOOGLETRANSLATE(B1381, ""auto"",""en"")"),"we definitely need to learn to feel the mood of others does not matter who is close to you loved one mom friend co-worker or even random passengers should never immediately greet him with their emotions whether it be joy, sadness or irritation can not be "&amp;"like that with the bay floundering invade an alien world after coming into temple Museum library or theater, we usually always restrained, and begin to speak in a low voice that no matter what happens in the world we have the other person is also a temple"&amp;" and it should be treated with equal respect Oleg Roy secrets artist cipher")</f>
        <v>we definitely need to learn to feel the mood of others does not matter who is close to you loved one mom friend co-worker or even random passengers should never immediately greet him with their emotions whether it be joy, sadness or irritation can not be like that with the bay floundering invade an alien world after coming into temple Museum library or theater, we usually always restrained, and begin to speak in a low voice that no matter what happens in the world we have the other person is also a temple and it should be treated with equal respect Oleg Roy secrets artist cipher</v>
      </c>
    </row>
    <row r="1382" ht="15.75" customHeight="1">
      <c r="A1382" s="1">
        <v>1477.0</v>
      </c>
      <c r="B1382" s="2" t="s">
        <v>1588</v>
      </c>
      <c r="C1382" s="2" t="s">
        <v>1585</v>
      </c>
      <c r="D1382" s="2" t="s">
        <v>6</v>
      </c>
      <c r="E1382" s="2" t="str">
        <f>IFERROR(__xludf.DUMMYFUNCTION("GOOGLETRANSLATE(B1382, ""auto"",""en"")"),"I'm always torn between whether good and all, and to hell with all of you they do not to be")</f>
        <v>I'm always torn between whether good and all, and to hell with all of you they do not to be</v>
      </c>
    </row>
    <row r="1383" ht="15.75" customHeight="1">
      <c r="A1383" s="1">
        <v>1478.0</v>
      </c>
      <c r="B1383" s="2" t="s">
        <v>1589</v>
      </c>
      <c r="C1383" s="2" t="s">
        <v>1585</v>
      </c>
      <c r="D1383" s="2" t="s">
        <v>6</v>
      </c>
      <c r="E1383" s="2" t="str">
        <f>IFERROR(__xludf.DUMMYFUNCTION("GOOGLETRANSLATE(B1383, ""auto"",""en"")"),"the biggest heartache we deliver our own illusions of fantasy and dreams Lord precher")</f>
        <v>the biggest heartache we deliver our own illusions of fantasy and dreams Lord precher</v>
      </c>
    </row>
    <row r="1384" ht="15.75" customHeight="1">
      <c r="A1384" s="1">
        <v>1479.0</v>
      </c>
      <c r="B1384" s="2" t="s">
        <v>1590</v>
      </c>
      <c r="C1384" s="2" t="s">
        <v>1585</v>
      </c>
      <c r="D1384" s="2" t="s">
        <v>6</v>
      </c>
      <c r="E1384" s="2" t="str">
        <f>IFERROR(__xludf.DUMMYFUNCTION("GOOGLETRANSLATE(B1384, ""auto"",""en"")"),"know whether it is ready to ensure that you can stay one should never underestimate themselves and their value is still in the end it is you will be with me always and we must make sure that had something to drink alone with a wine with pride myself laugh"&amp;"ing out for its fun eccentricities with satisfaction on how you live live the most beloved man most desired may change or vary friends absorb the personal affairs of life diverge work sucks all the forces parents get tired and go about their lives become "&amp;"slower and often not a mustache evayut for you children grow up to fly to different stranam whirl in a whirlwind of new experiences as you remain consecrate themselves impressions fill your life with interesting new exciting and remember that people who a"&amp;"re close to you should supplement you do better but did not vomit on you pieces of comb you soul and oppress")</f>
        <v>know whether it is ready to ensure that you can stay one should never underestimate themselves and their value is still in the end it is you will be with me always and we must make sure that had something to drink alone with a wine with pride myself laughing out for its fun eccentricities with satisfaction on how you live live the most beloved man most desired may change or vary friends absorb the personal affairs of life diverge work sucks all the forces parents get tired and go about their lives become slower and often not a mustache evayut for you children grow up to fly to different stranam whirl in a whirlwind of new experiences as you remain consecrate themselves impressions fill your life with interesting new exciting and remember that people who are close to you should supplement you do better but did not vomit on you pieces of comb you soul and oppress</v>
      </c>
    </row>
    <row r="1385" ht="15.75" customHeight="1">
      <c r="A1385" s="1">
        <v>1480.0</v>
      </c>
      <c r="B1385" s="2" t="s">
        <v>1591</v>
      </c>
      <c r="C1385" s="2" t="s">
        <v>1585</v>
      </c>
      <c r="D1385" s="2" t="s">
        <v>6</v>
      </c>
      <c r="E1385" s="2" t="str">
        <f>IFERROR(__xludf.DUMMYFUNCTION("GOOGLETRANSLATE(B1385, ""auto"",""en"")"),"𝕃𝕠𝕧𝕖 𝕪𝕠𝕦𝕣𝕤𝕖𝕝𝕗 ")</f>
        <v>𝕃𝕠𝕧𝕖 𝕪𝕠𝕦𝕣𝕤𝕖𝕝𝕗 </v>
      </c>
    </row>
    <row r="1386" ht="15.75" customHeight="1">
      <c r="A1386" s="1">
        <v>1481.0</v>
      </c>
      <c r="B1386" s="2" t="s">
        <v>1592</v>
      </c>
      <c r="C1386" s="2" t="s">
        <v>1593</v>
      </c>
      <c r="D1386" s="2" t="s">
        <v>6</v>
      </c>
      <c r="E1386" s="2" t="str">
        <f>IFERROR(__xludf.DUMMYFUNCTION("GOOGLETRANSLATE(B1386, ""auto"",""en"")"),"cats drums rock n roll ")</f>
        <v>cats drums rock n roll </v>
      </c>
    </row>
    <row r="1387" ht="15.75" customHeight="1">
      <c r="A1387" s="1">
        <v>1482.0</v>
      </c>
      <c r="B1387" s="2" t="s">
        <v>1594</v>
      </c>
      <c r="C1387" s="2" t="s">
        <v>1593</v>
      </c>
      <c r="D1387" s="2" t="s">
        <v>6</v>
      </c>
      <c r="E1387" s="2" t="str">
        <f>IFERROR(__xludf.DUMMYFUNCTION("GOOGLETRANSLATE(B1387, ""auto"",""en"")"),"okay let somebody try to say that women did not do anything, and this is just a small part of the let more we take into account the fact that prior to the introduction into society of feminism could not usurp the invention only if, in collaboration with a"&amp;" man if we take an even earlier time what his senses beauty and talents not to mention the discoveries could be burned at the stake")</f>
        <v>okay let somebody try to say that women did not do anything, and this is just a small part of the let more we take into account the fact that prior to the introduction into society of feminism could not usurp the invention only if, in collaboration with a man if we take an even earlier time what his senses beauty and talents not to mention the discoveries could be burned at the stake</v>
      </c>
    </row>
    <row r="1388" ht="15.75" customHeight="1">
      <c r="A1388" s="1">
        <v>1483.0</v>
      </c>
      <c r="B1388" s="2" t="s">
        <v>1595</v>
      </c>
      <c r="C1388" s="2" t="s">
        <v>1593</v>
      </c>
      <c r="D1388" s="2" t="s">
        <v>6</v>
      </c>
      <c r="E1388" s="2" t="str">
        <f>IFERROR(__xludf.DUMMYFUNCTION("GOOGLETRANSLATE(B1388, ""auto"",""en"")"),"ellegirl source text")</f>
        <v>ellegirl source text</v>
      </c>
    </row>
    <row r="1389" ht="15.75" customHeight="1">
      <c r="A1389" s="1">
        <v>1484.0</v>
      </c>
      <c r="B1389" s="2" t="s">
        <v>1596</v>
      </c>
      <c r="C1389" s="2" t="s">
        <v>1593</v>
      </c>
      <c r="D1389" s="2" t="s">
        <v>6</v>
      </c>
      <c r="E1389" s="2" t="str">
        <f>IFERROR(__xludf.DUMMYFUNCTION("GOOGLETRANSLATE(B1389, ""auto"",""en"")"),"fuck this is horribly")</f>
        <v>fuck this is horribly</v>
      </c>
    </row>
    <row r="1390" ht="15.75" customHeight="1">
      <c r="A1390" s="1">
        <v>1485.0</v>
      </c>
      <c r="B1390" s="2" t="s">
        <v>1597</v>
      </c>
      <c r="C1390" s="2" t="s">
        <v>1593</v>
      </c>
      <c r="D1390" s="2" t="s">
        <v>6</v>
      </c>
      <c r="E1390" s="2" t="str">
        <f>IFERROR(__xludf.DUMMYFUNCTION("GOOGLETRANSLATE(B1390, ""auto"",""en"")"),"the West is gaining in popularity a new social project, why did not you report this action is designed to help girls and boys victims of violence to decide on a denunciation of his rapist")</f>
        <v>the West is gaining in popularity a new social project, why did not you report this action is designed to help girls and boys victims of violence to decide on a denunciation of his rapist</v>
      </c>
    </row>
    <row r="1391" ht="15.75" customHeight="1">
      <c r="A1391" s="1">
        <v>1486.0</v>
      </c>
      <c r="B1391" s="2" t="s">
        <v>1598</v>
      </c>
      <c r="C1391" s="2" t="s">
        <v>1593</v>
      </c>
      <c r="D1391" s="2" t="s">
        <v>6</v>
      </c>
      <c r="E1391" s="2" t="str">
        <f>IFERROR(__xludf.DUMMYFUNCTION("GOOGLETRANSLATE(B1391, ""auto"",""en"")")," God how happy I am with it's not all lost")</f>
        <v> God how happy I am with it's not all lost</v>
      </c>
    </row>
    <row r="1392" ht="15.75" customHeight="1">
      <c r="A1392" s="1">
        <v>1487.0</v>
      </c>
      <c r="B1392" s="2" t="s">
        <v>1599</v>
      </c>
      <c r="C1392" s="2" t="s">
        <v>1593</v>
      </c>
      <c r="D1392" s="2" t="s">
        <v>6</v>
      </c>
      <c r="E1392" s="2" t="str">
        <f>IFERROR(__xludf.DUMMYFUNCTION("GOOGLETRANSLATE(B1392, ""auto"",""en"")"),"President of Kazakhstan Kassym Zhomart Tokayev has forbidden to build a resort on the territory of the tract cook Zhailau He stated this at a meeting on socio-economic development of Almaty I forbid the construction of the resort cook Zhailau not necessar"&amp;"y, I am against the more so eminent ecologists talking about it the president said he also called egregious deforestation facts apple orchards in Almaty show completely")</f>
        <v>President of Kazakhstan Kassym Zhomart Tokayev has forbidden to build a resort on the territory of the tract cook Zhailau He stated this at a meeting on socio-economic development of Almaty I forbid the construction of the resort cook Zhailau not necessary, I am against the more so eminent ecologists talking about it the president said he also called egregious deforestation facts apple orchards in Almaty show completely</v>
      </c>
    </row>
    <row r="1393" ht="15.75" customHeight="1">
      <c r="A1393" s="1">
        <v>1488.0</v>
      </c>
      <c r="B1393" s="2" t="s">
        <v>1600</v>
      </c>
      <c r="C1393" s="2" t="s">
        <v>1593</v>
      </c>
      <c r="D1393" s="2" t="s">
        <v>6</v>
      </c>
      <c r="E1393" s="2" t="str">
        <f>IFERROR(__xludf.DUMMYFUNCTION("GOOGLETRANSLATE(B1393, ""auto"",""en"")"),"stop slozki")</f>
        <v>stop slozki</v>
      </c>
    </row>
    <row r="1394" ht="15.75" customHeight="1">
      <c r="A1394" s="1">
        <v>1489.0</v>
      </c>
      <c r="B1394" s="2" t="s">
        <v>1601</v>
      </c>
      <c r="C1394" s="2" t="s">
        <v>1593</v>
      </c>
      <c r="D1394" s="2" t="s">
        <v>6</v>
      </c>
      <c r="E1394" s="2" t="str">
        <f>IFERROR(__xludf.DUMMYFUNCTION("GOOGLETRANSLATE(B1394, ""auto"",""en"")"),"go walking in the bushes can me too trailers")</f>
        <v>go walking in the bushes can me too trailers</v>
      </c>
    </row>
    <row r="1395" ht="15.75" customHeight="1">
      <c r="A1395" s="1">
        <v>1490.0</v>
      </c>
      <c r="B1395" s="2" t="s">
        <v>1602</v>
      </c>
      <c r="C1395" s="2" t="s">
        <v>1593</v>
      </c>
      <c r="D1395" s="2" t="s">
        <v>6</v>
      </c>
      <c r="E1395" s="2" t="str">
        <f>IFERROR(__xludf.DUMMYFUNCTION("GOOGLETRANSLATE(B1395, ""auto"",""en"")"),"kogda hodil on kuctam and noge ppitsepilas kotlyuchka")</f>
        <v>kogda hodil on kuctam and noge ppitsepilas kotlyuchka</v>
      </c>
    </row>
    <row r="1396" ht="15.75" customHeight="1">
      <c r="A1396" s="1">
        <v>1491.0</v>
      </c>
      <c r="B1396" s="2" t="s">
        <v>1603</v>
      </c>
      <c r="C1396" s="2" t="s">
        <v>1593</v>
      </c>
      <c r="D1396" s="2" t="s">
        <v>6</v>
      </c>
      <c r="E1396" s="2" t="str">
        <f>IFERROR(__xludf.DUMMYFUNCTION("GOOGLETRANSLATE(B1396, ""auto"",""en"")"),"I love this song lyric incredible pity that she thinks so")</f>
        <v>I love this song lyric incredible pity that she thinks so</v>
      </c>
    </row>
    <row r="1397" ht="15.75" customHeight="1">
      <c r="A1397" s="1">
        <v>1492.0</v>
      </c>
      <c r="B1397" s="2" t="s">
        <v>1604</v>
      </c>
      <c r="C1397" s="2" t="s">
        <v>1593</v>
      </c>
      <c r="D1397" s="2" t="s">
        <v>6</v>
      </c>
      <c r="E1397" s="2" t="str">
        <f>IFERROR(__xludf.DUMMYFUNCTION("GOOGLETRANSLATE(B1397, ""auto"",""en"")")," Have you ever looked back on the things that are written and said what the hell, I thought Lana at the last concert of the composition ultraviolence")</f>
        <v> Have you ever looked back on the things that are written and said what the hell, I thought Lana at the last concert of the composition ultraviolence</v>
      </c>
    </row>
    <row r="1398" ht="15.75" customHeight="1">
      <c r="A1398" s="1">
        <v>1493.0</v>
      </c>
      <c r="B1398" s="2" t="s">
        <v>1605</v>
      </c>
      <c r="C1398" s="2" t="s">
        <v>1593</v>
      </c>
      <c r="D1398" s="2" t="s">
        <v>6</v>
      </c>
      <c r="E1398" s="2" t="str">
        <f>IFERROR(__xludf.DUMMYFUNCTION("GOOGLETRANSLATE(B1398, ""auto"",""en"")"),"the most beautiful period of my life again fell in love with the longhaired alien")</f>
        <v>the most beautiful period of my life again fell in love with the longhaired alien</v>
      </c>
    </row>
    <row r="1399" ht="15.75" customHeight="1">
      <c r="A1399" s="1">
        <v>1494.0</v>
      </c>
      <c r="B1399" s="2" t="s">
        <v>1606</v>
      </c>
      <c r="C1399" s="2" t="s">
        <v>1593</v>
      </c>
      <c r="D1399" s="2" t="s">
        <v>6</v>
      </c>
      <c r="E1399" s="2" t="str">
        <f>IFERROR(__xludf.DUMMYFUNCTION("GOOGLETRANSLATE(B1399, ""auto"",""en"")"),"Today, exactly one month since the day I was so afraid of all my life, my little boy is sweet kotonochek brother and a sense of life sleeping for a month a bit much is not it but let the rest he did a good job, I love you jeep love with every fiber of his"&amp;" soul sorry but now I can not to tell you that the most pleasant throughout the day was when I woke up and my feet this sweetness and remember our night and morning talk but you of all the words understood only the words go sour cream or a bag but it was "&amp;"enough for us to wallpaper it was good to each other is still proud of all show scars from tsarapinok that left my Koch sometimes I imagined as a gas escapes and then it was impossible to stop the river of tears, and when all this happened, we did not und"&amp;"erstand at all was hysterical denial of misunderstanding and now just hard to just what's going on at home is so empty I'm really miss and will miss all my life trying to find each Kotik next owner of the aluminum cap is unique but you only your sweet dre"&amp;"ams my baby is the most beautiful kitten we love you")</f>
        <v>Today, exactly one month since the day I was so afraid of all my life, my little boy is sweet kotonochek brother and a sense of life sleeping for a month a bit much is not it but let the rest he did a good job, I love you jeep love with every fiber of his soul sorry but now I can not to tell you that the most pleasant throughout the day was when I woke up and my feet this sweetness and remember our night and morning talk but you of all the words understood only the words go sour cream or a bag but it was enough for us to wallpaper it was good to each other is still proud of all show scars from tsarapinok that left my Koch sometimes I imagined as a gas escapes and then it was impossible to stop the river of tears, and when all this happened, we did not understand at all was hysterical denial of misunderstanding and now just hard to just what's going on at home is so empty I'm really miss and will miss all my life trying to find each Kotik next owner of the aluminum cap is unique but you only your sweet dreams my baby is the most beautiful kitten we love you</v>
      </c>
    </row>
    <row r="1400" ht="15.75" customHeight="1">
      <c r="A1400" s="1">
        <v>1495.0</v>
      </c>
      <c r="B1400" s="2" t="s">
        <v>1607</v>
      </c>
      <c r="C1400" s="2" t="s">
        <v>1608</v>
      </c>
      <c r="D1400" s="2" t="s">
        <v>6</v>
      </c>
      <c r="E1400" s="2" t="str">
        <f>IFERROR(__xludf.DUMMYFUNCTION("GOOGLETRANSLATE(B1400, ""auto"",""en"")"),"everyone is looking at her mother's silence and because it is next to me")</f>
        <v>everyone is looking at her mother's silence and because it is next to me</v>
      </c>
    </row>
    <row r="1401" ht="15.75" customHeight="1">
      <c r="A1401" s="1">
        <v>1496.0</v>
      </c>
      <c r="B1401" s="2" t="s">
        <v>101</v>
      </c>
      <c r="C1401" s="2" t="s">
        <v>1608</v>
      </c>
      <c r="D1401" s="2" t="s">
        <v>6</v>
      </c>
      <c r="E1401" s="2" t="str">
        <f>IFERROR(__xludf.DUMMYFUNCTION("GOOGLETRANSLATE(B1401, ""auto"",""en"")"),"#VALUE!")</f>
        <v>#VALUE!</v>
      </c>
    </row>
    <row r="1402" ht="15.75" customHeight="1">
      <c r="A1402" s="1">
        <v>1497.0</v>
      </c>
      <c r="B1402" s="2" t="s">
        <v>1609</v>
      </c>
      <c r="C1402" s="2" t="s">
        <v>1610</v>
      </c>
      <c r="D1402" s="2" t="s">
        <v>6</v>
      </c>
      <c r="E1402" s="2" t="str">
        <f>IFERROR(__xludf.DUMMYFUNCTION("GOOGLETRANSLATE(B1402, ""auto"",""en"")"),"my queen, my mother")</f>
        <v>my queen, my mother</v>
      </c>
    </row>
    <row r="1403" ht="15.75" customHeight="1">
      <c r="A1403" s="1">
        <v>1498.0</v>
      </c>
      <c r="B1403" s="2" t="s">
        <v>1611</v>
      </c>
      <c r="C1403" s="2" t="s">
        <v>1612</v>
      </c>
      <c r="D1403" s="2" t="s">
        <v>6</v>
      </c>
      <c r="E1403" s="2" t="str">
        <f>IFERROR(__xludf.DUMMYFUNCTION("GOOGLETRANSLATE(B1403, ""auto"",""en"")")," gatherings around the campfire that was not")</f>
        <v> gatherings around the campfire that was not</v>
      </c>
    </row>
    <row r="1404" ht="15.75" customHeight="1">
      <c r="A1404" s="1">
        <v>1500.0</v>
      </c>
      <c r="B1404" s="2" t="s">
        <v>1613</v>
      </c>
      <c r="C1404" s="2" t="s">
        <v>1612</v>
      </c>
      <c r="D1404" s="2" t="s">
        <v>6</v>
      </c>
      <c r="E1404" s="2" t="str">
        <f>IFERROR(__xludf.DUMMYFUNCTION("GOOGLETRANSLATE(B1404, ""auto"",""en"")"),"state")</f>
        <v>state</v>
      </c>
    </row>
    <row r="1405" ht="15.75" customHeight="1">
      <c r="A1405" s="1">
        <v>1501.0</v>
      </c>
      <c r="B1405" s="2" t="s">
        <v>1614</v>
      </c>
      <c r="C1405" s="2" t="s">
        <v>1612</v>
      </c>
      <c r="D1405" s="2" t="s">
        <v>6</v>
      </c>
      <c r="E1405" s="2" t="str">
        <f>IFERROR(__xludf.DUMMYFUNCTION("GOOGLETRANSLATE(B1405, ""auto"",""en"")"),"photo project about the difficulties of growing up and self-determination")</f>
        <v>photo project about the difficulties of growing up and self-determination</v>
      </c>
    </row>
    <row r="1406" ht="15.75" customHeight="1">
      <c r="A1406" s="1">
        <v>1503.0</v>
      </c>
      <c r="B1406" s="2" t="s">
        <v>1615</v>
      </c>
      <c r="C1406" s="2" t="s">
        <v>1612</v>
      </c>
      <c r="D1406" s="2" t="s">
        <v>6</v>
      </c>
      <c r="E1406" s="2" t="str">
        <f>IFERROR(__xludf.DUMMYFUNCTION("GOOGLETRANSLATE(B1406, ""auto"",""en"")")," ny and that unto you cygpat normalno pognali")</f>
        <v> ny and that unto you cygpat normalno pognali</v>
      </c>
    </row>
    <row r="1407" ht="15.75" customHeight="1">
      <c r="A1407" s="1">
        <v>1504.0</v>
      </c>
      <c r="B1407" s="2" t="s">
        <v>1616</v>
      </c>
      <c r="C1407" s="2" t="s">
        <v>1612</v>
      </c>
      <c r="D1407" s="2" t="s">
        <v>6</v>
      </c>
      <c r="E1407" s="2" t="str">
        <f>IFERROR(__xludf.DUMMYFUNCTION("GOOGLETRANSLATE(B1407, ""auto"",""en"")"),"delete this entry from your page when I was presented with this miracle")</f>
        <v>delete this entry from your page when I was presented with this miracle</v>
      </c>
    </row>
    <row r="1408" ht="15.75" customHeight="1">
      <c r="A1408" s="1">
        <v>1506.0</v>
      </c>
      <c r="B1408" s="2" t="s">
        <v>1617</v>
      </c>
      <c r="C1408" s="2" t="s">
        <v>1612</v>
      </c>
      <c r="D1408" s="2" t="s">
        <v>6</v>
      </c>
      <c r="E1408" s="2" t="str">
        <f>IFERROR(__xludf.DUMMYFUNCTION("GOOGLETRANSLATE(B1408, ""auto"",""en"")"),"Sometimes we build walls to see someone important to them to break Jim Carrey")</f>
        <v>Sometimes we build walls to see someone important to them to break Jim Carrey</v>
      </c>
    </row>
    <row r="1409" ht="15.75" customHeight="1">
      <c r="A1409" s="1">
        <v>1508.0</v>
      </c>
      <c r="B1409" s="2" t="s">
        <v>1618</v>
      </c>
      <c r="C1409" s="2" t="s">
        <v>1619</v>
      </c>
      <c r="D1409" s="2" t="s">
        <v>6</v>
      </c>
      <c r="E1409" s="2" t="str">
        <f>IFERROR(__xludf.DUMMYFUNCTION("GOOGLETRANSLATE(B1409, ""auto"",""en"")")," let this hell be our heaven")</f>
        <v> let this hell be our heaven</v>
      </c>
    </row>
    <row r="1410" ht="15.75" customHeight="1">
      <c r="A1410" s="1">
        <v>1509.0</v>
      </c>
      <c r="B1410" s="2" t="s">
        <v>1620</v>
      </c>
      <c r="C1410" s="2" t="s">
        <v>1619</v>
      </c>
      <c r="D1410" s="2" t="s">
        <v>6</v>
      </c>
      <c r="E1410" s="2" t="str">
        <f>IFERROR(__xludf.DUMMYFUNCTION("GOOGLETRANSLATE(B1410, ""auto"",""en"")")," u r my dream")</f>
        <v> u r my dream</v>
      </c>
    </row>
    <row r="1411" ht="15.75" customHeight="1">
      <c r="A1411" s="1">
        <v>1510.0</v>
      </c>
      <c r="B1411" s="2" t="s">
        <v>1621</v>
      </c>
      <c r="C1411" s="2" t="s">
        <v>1619</v>
      </c>
      <c r="D1411" s="2" t="s">
        <v>6</v>
      </c>
      <c r="E1411" s="2" t="str">
        <f>IFERROR(__xludf.DUMMYFUNCTION("GOOGLETRANSLATE(B1411, ""auto"",""en"")")," cause i m a bitter fuck ")</f>
        <v> cause i m a bitter fuck </v>
      </c>
    </row>
    <row r="1412" ht="15.75" customHeight="1">
      <c r="A1412" s="1">
        <v>1511.0</v>
      </c>
      <c r="B1412" s="2" t="s">
        <v>1622</v>
      </c>
      <c r="C1412" s="2" t="s">
        <v>1619</v>
      </c>
      <c r="D1412" s="2" t="s">
        <v>6</v>
      </c>
      <c r="E1412" s="2" t="str">
        <f>IFERROR(__xludf.DUMMYFUNCTION("GOOGLETRANSLATE(B1412, ""auto"",""en"")"),"leaving here take me with you")</f>
        <v>leaving here take me with you</v>
      </c>
    </row>
    <row r="1413" ht="15.75" customHeight="1">
      <c r="A1413" s="1">
        <v>1512.0</v>
      </c>
      <c r="B1413" s="2" t="s">
        <v>1623</v>
      </c>
      <c r="C1413" s="2" t="s">
        <v>1619</v>
      </c>
      <c r="D1413" s="2" t="s">
        <v>6</v>
      </c>
      <c r="E1413" s="2" t="str">
        <f>IFERROR(__xludf.DUMMYFUNCTION("GOOGLETRANSLATE(B1413, ""auto"",""en"")"),"monogorodok dress in gray cloth")</f>
        <v>monogorodok dress in gray cloth</v>
      </c>
    </row>
    <row r="1414" ht="15.75" customHeight="1">
      <c r="A1414" s="1">
        <v>1513.0</v>
      </c>
      <c r="B1414" s="2" t="s">
        <v>1624</v>
      </c>
      <c r="C1414" s="2" t="s">
        <v>1619</v>
      </c>
      <c r="D1414" s="2" t="s">
        <v>6</v>
      </c>
      <c r="E1414" s="2" t="str">
        <f>IFERROR(__xludf.DUMMYFUNCTION("GOOGLETRANSLATE(B1414, ""auto"",""en"")"),"My mother says that I inveterate sponger")</f>
        <v>My mother says that I inveterate sponger</v>
      </c>
    </row>
    <row r="1415" ht="15.75" customHeight="1">
      <c r="A1415" s="1">
        <v>1514.0</v>
      </c>
      <c r="B1415" s="2" t="s">
        <v>1625</v>
      </c>
      <c r="C1415" s="2" t="s">
        <v>1626</v>
      </c>
      <c r="D1415" s="2" t="s">
        <v>6</v>
      </c>
      <c r="E1415" s="2" t="str">
        <f>IFERROR(__xludf.DUMMYFUNCTION("GOOGLETRANSLATE(B1415, ""auto"",""en"")"),"escort in September we will be no less musical than met on lenore pub scene Bishkek Karaganda and Almaty, Karaganda antitentura https vk com antitentura the ravenmockers Almaty https vk com raven mockers pishpek city Bishkek pishpek city band show complet"&amp;"ely")</f>
        <v>escort in September we will be no less musical than met on lenore pub scene Bishkek Karaganda and Almaty, Karaganda antitentura https vk com antitentura the ravenmockers Almaty https vk com raven mockers pishpek city Bishkek pishpek city band show completely</v>
      </c>
    </row>
    <row r="1416" ht="15.75" customHeight="1">
      <c r="A1416" s="1">
        <v>1515.0</v>
      </c>
      <c r="B1416" s="2" t="s">
        <v>1625</v>
      </c>
      <c r="C1416" s="2" t="s">
        <v>1626</v>
      </c>
      <c r="D1416" s="2" t="s">
        <v>6</v>
      </c>
      <c r="E1416" s="2" t="str">
        <f>IFERROR(__xludf.DUMMYFUNCTION("GOOGLETRANSLATE(B1416, ""auto"",""en"")"),"escort in September we will be no less musical than met on lenore pub scene Bishkek Karaganda and Almaty, Karaganda antitentura https vk com antitentura the ravenmockers Almaty https vk com raven mockers pishpek city Bishkek pishpek city band show complet"&amp;"ely")</f>
        <v>escort in September we will be no less musical than met on lenore pub scene Bishkek Karaganda and Almaty, Karaganda antitentura https vk com antitentura the ravenmockers Almaty https vk com raven mockers pishpek city Bishkek pishpek city band show completely</v>
      </c>
    </row>
    <row r="1417" ht="15.75" customHeight="1">
      <c r="A1417" s="1">
        <v>1516.0</v>
      </c>
      <c r="B1417" s="2" t="s">
        <v>1627</v>
      </c>
      <c r="C1417" s="2" t="s">
        <v>1626</v>
      </c>
      <c r="D1417" s="2" t="s">
        <v>6</v>
      </c>
      <c r="E1417" s="2" t="str">
        <f>IFERROR(__xludf.DUMMYFUNCTION("GOOGLETRANSLATE(B1417, ""auto"",""en"")"),"antitentura in touch on the scene lenore pub Bishkek Karaganda and Almaty, Karaganda antitentura the ravenmockers Almaty the ravenmockers pishpek city Bishkek pishpek city band show completely")</f>
        <v>antitentura in touch on the scene lenore pub Bishkek Karaganda and Almaty, Karaganda antitentura the ravenmockers Almaty the ravenmockers pishpek city Bishkek pishpek city band show completely</v>
      </c>
    </row>
    <row r="1418" ht="15.75" customHeight="1">
      <c r="A1418" s="1">
        <v>1517.0</v>
      </c>
      <c r="B1418" s="2" t="s">
        <v>1628</v>
      </c>
      <c r="C1418" s="2" t="s">
        <v>1626</v>
      </c>
      <c r="D1418" s="2" t="s">
        <v>6</v>
      </c>
      <c r="E1418" s="2" t="str">
        <f>IFERROR(__xludf.DUMMYFUNCTION("GOOGLETRANSLATE(B1418, ""auto"",""en"")"),"antitentura Yoknapatawpha acoustic live section 19 Camera 24 August, Paul Alexander")</f>
        <v>antitentura Yoknapatawpha acoustic live section 19 Camera 24 August, Paul Alexander</v>
      </c>
    </row>
    <row r="1419" ht="15.75" customHeight="1">
      <c r="A1419" s="1">
        <v>1518.0</v>
      </c>
      <c r="B1419" s="2" t="s">
        <v>1629</v>
      </c>
      <c r="C1419" s="2" t="s">
        <v>1626</v>
      </c>
      <c r="D1419" s="2" t="s">
        <v>6</v>
      </c>
      <c r="E1419" s="2" t="str">
        <f>IFERROR(__xludf.DUMMYFUNCTION("GOOGLETRANSLATE(B1419, ""auto"",""en"")"),"model cookarachapants ph appleryaskov")</f>
        <v>model cookarachapants ph appleryaskov</v>
      </c>
    </row>
    <row r="1420" ht="15.75" customHeight="1">
      <c r="A1420" s="1">
        <v>1519.0</v>
      </c>
      <c r="B1420" s="2" t="s">
        <v>1630</v>
      </c>
      <c r="C1420" s="2" t="s">
        <v>1626</v>
      </c>
      <c r="D1420" s="2" t="s">
        <v>6</v>
      </c>
      <c r="E1420" s="2" t="str">
        <f>IFERROR(__xludf.DUMMYFUNCTION("GOOGLETRANSLATE(B1420, ""auto"",""en"")"),"asia at night in double expositions ph hyperion ivanovich appleryaskov показать полностью ")</f>
        <v>asia at night in double expositions ph hyperion ivanovich appleryaskov показать полностью </v>
      </c>
    </row>
    <row r="1421" ht="15.75" customHeight="1">
      <c r="A1421" s="1">
        <v>1520.0</v>
      </c>
      <c r="B1421" s="2" t="s">
        <v>1631</v>
      </c>
      <c r="C1421" s="2" t="s">
        <v>1632</v>
      </c>
      <c r="D1421" s="2" t="s">
        <v>6</v>
      </c>
      <c r="E1421" s="2" t="str">
        <f>IFERROR(__xludf.DUMMYFUNCTION("GOOGLETRANSLATE(B1421, ""auto"",""en"")"),"xuj1 xuj2")</f>
        <v>xuj1 xuj2</v>
      </c>
    </row>
    <row r="1422" ht="15.75" customHeight="1">
      <c r="A1422" s="1">
        <v>1521.0</v>
      </c>
      <c r="B1422" s="2" t="s">
        <v>1633</v>
      </c>
      <c r="C1422" s="2" t="s">
        <v>1634</v>
      </c>
      <c r="D1422" s="2" t="s">
        <v>6</v>
      </c>
      <c r="E1422" s="2" t="str">
        <f>IFERROR(__xludf.DUMMYFUNCTION("GOOGLETRANSLATE(B1422, ""auto"",""en"")")," Here we are still proud")</f>
        <v> Here we are still proud</v>
      </c>
    </row>
    <row r="1423" ht="15.75" customHeight="1">
      <c r="A1423" s="1">
        <v>1522.0</v>
      </c>
      <c r="B1423" s="2" t="s">
        <v>1635</v>
      </c>
      <c r="C1423" s="2" t="s">
        <v>1636</v>
      </c>
      <c r="D1423" s="2" t="s">
        <v>6</v>
      </c>
      <c r="E1423" s="2" t="str">
        <f>IFERROR(__xludf.DUMMYFUNCTION("GOOGLETRANSLATE(B1423, ""auto"",""en"")"),"you look beautiful in front of mе")</f>
        <v>you look beautiful in front of mе</v>
      </c>
    </row>
    <row r="1424" ht="15.75" customHeight="1">
      <c r="A1424" s="1">
        <v>1523.0</v>
      </c>
      <c r="B1424" s="2" t="s">
        <v>1637</v>
      </c>
      <c r="C1424" s="2" t="s">
        <v>1636</v>
      </c>
      <c r="D1424" s="2" t="s">
        <v>6</v>
      </c>
      <c r="E1424" s="2" t="str">
        <f>IFERROR(__xludf.DUMMYFUNCTION("GOOGLETRANSLATE(B1424, ""auto"",""en"")"),"some memories will always make you smail ")</f>
        <v>some memories will always make you smail </v>
      </c>
    </row>
    <row r="1425" ht="15.75" customHeight="1">
      <c r="A1425" s="1">
        <v>1524.0</v>
      </c>
      <c r="B1425" s="2" t="s">
        <v>1638</v>
      </c>
      <c r="C1425" s="2" t="s">
        <v>1636</v>
      </c>
      <c r="D1425" s="2" t="s">
        <v>6</v>
      </c>
      <c r="E1425" s="2" t="str">
        <f>IFERROR(__xludf.DUMMYFUNCTION("GOOGLETRANSLATE(B1425, ""auto"",""en"")"),"to me you are perfect ")</f>
        <v>to me you are perfect </v>
      </c>
    </row>
    <row r="1426" ht="15.75" customHeight="1">
      <c r="A1426" s="1">
        <v>1525.0</v>
      </c>
      <c r="B1426" s="2" t="s">
        <v>1639</v>
      </c>
      <c r="C1426" s="2" t="s">
        <v>1636</v>
      </c>
      <c r="D1426" s="2" t="s">
        <v>6</v>
      </c>
      <c r="E1426" s="2" t="str">
        <f>IFERROR(__xludf.DUMMYFUNCTION("GOOGLETRANSLATE(B1426, ""auto"",""en"")"),"when i think about u my heart goes")</f>
        <v>when i think about u my heart goes</v>
      </c>
    </row>
    <row r="1427" ht="15.75" customHeight="1">
      <c r="A1427" s="1">
        <v>1526.0</v>
      </c>
      <c r="B1427" s="2" t="s">
        <v>1640</v>
      </c>
      <c r="C1427" s="2" t="s">
        <v>1636</v>
      </c>
      <c r="D1427" s="2" t="s">
        <v>6</v>
      </c>
      <c r="E1427" s="2" t="str">
        <f>IFERROR(__xludf.DUMMYFUNCTION("GOOGLETRANSLATE(B1427, ""auto"",""en"")"),"i love you with all my heart ")</f>
        <v>i love you with all my heart </v>
      </c>
    </row>
    <row r="1428" ht="15.75" customHeight="1">
      <c r="A1428" s="1">
        <v>1527.0</v>
      </c>
      <c r="B1428" s="2" t="s">
        <v>1641</v>
      </c>
      <c r="C1428" s="2" t="s">
        <v>1636</v>
      </c>
      <c r="D1428" s="2" t="s">
        <v>6</v>
      </c>
      <c r="E1428" s="2" t="str">
        <f>IFERROR(__xludf.DUMMYFUNCTION("GOOGLETRANSLATE(B1428, ""auto"",""en"")"),"i just want to be with you ")</f>
        <v>i just want to be with you </v>
      </c>
    </row>
    <row r="1429" ht="15.75" customHeight="1">
      <c r="A1429" s="1">
        <v>1528.0</v>
      </c>
      <c r="B1429" s="2" t="s">
        <v>1642</v>
      </c>
      <c r="C1429" s="2" t="s">
        <v>1643</v>
      </c>
      <c r="D1429" s="2" t="s">
        <v>6</v>
      </c>
      <c r="E1429" s="2" t="str">
        <f>IFERROR(__xludf.DUMMYFUNCTION("GOOGLETRANSLATE(B1429, ""auto"",""en"")"),"let go lift the steamer sails give the boy the freedom for beautiful eyes")</f>
        <v>let go lift the steamer sails give the boy the freedom for beautiful eyes</v>
      </c>
    </row>
    <row r="1430" ht="15.75" customHeight="1">
      <c r="A1430" s="1">
        <v>1529.0</v>
      </c>
      <c r="B1430" s="2" t="s">
        <v>1644</v>
      </c>
      <c r="C1430" s="2" t="s">
        <v>1643</v>
      </c>
      <c r="D1430" s="2" t="s">
        <v>6</v>
      </c>
      <c r="E1430" s="2" t="str">
        <f>IFERROR(__xludf.DUMMYFUNCTION("GOOGLETRANSLATE(B1430, ""auto"",""en"")")," so gentle like Huet nival")</f>
        <v> so gentle like Huet nival</v>
      </c>
    </row>
    <row r="1431" ht="15.75" customHeight="1">
      <c r="A1431" s="1">
        <v>1530.0</v>
      </c>
      <c r="B1431" s="2" t="s">
        <v>1645</v>
      </c>
      <c r="C1431" s="2" t="s">
        <v>1329</v>
      </c>
      <c r="D1431" s="2" t="s">
        <v>6</v>
      </c>
      <c r="E1431" s="2" t="str">
        <f>IFERROR(__xludf.DUMMYFUNCTION("GOOGLETRANSLATE(B1431, ""auto"",""en"")")," continue to ignore me at the right moment I will also")</f>
        <v> continue to ignore me at the right moment I will also</v>
      </c>
    </row>
    <row r="1432" ht="15.75" customHeight="1">
      <c r="A1432" s="1">
        <v>1531.0</v>
      </c>
      <c r="B1432" s="2" t="s">
        <v>1646</v>
      </c>
      <c r="C1432" s="2" t="s">
        <v>93</v>
      </c>
      <c r="D1432" s="2" t="s">
        <v>6</v>
      </c>
      <c r="E1432" s="2" t="str">
        <f>IFERROR(__xludf.DUMMYFUNCTION("GOOGLETRANSLATE(B1432, ""auto"",""en"")"),"if you start to miss me, remember how hurt I've done to you")</f>
        <v>if you start to miss me, remember how hurt I've done to you</v>
      </c>
    </row>
    <row r="1433" ht="15.75" customHeight="1">
      <c r="A1433" s="1">
        <v>1532.0</v>
      </c>
      <c r="B1433" s="2" t="s">
        <v>1647</v>
      </c>
      <c r="C1433" s="2" t="s">
        <v>93</v>
      </c>
      <c r="D1433" s="2" t="s">
        <v>6</v>
      </c>
      <c r="E1433" s="2" t="str">
        <f>IFERROR(__xludf.DUMMYFUNCTION("GOOGLETRANSLATE(B1433, ""auto"",""en"")"),"I'm wildly sorry that did not disappear from your head")</f>
        <v>I'm wildly sorry that did not disappear from your head</v>
      </c>
    </row>
    <row r="1434" ht="15.75" customHeight="1">
      <c r="A1434" s="1">
        <v>1533.0</v>
      </c>
      <c r="B1434" s="2" t="s">
        <v>1648</v>
      </c>
      <c r="C1434" s="2" t="s">
        <v>93</v>
      </c>
      <c r="D1434" s="2" t="s">
        <v>6</v>
      </c>
      <c r="E1434" s="2" t="str">
        <f>IFERROR(__xludf.DUMMYFUNCTION("GOOGLETRANSLATE(B1434, ""auto"",""en"")"),"while you sleep time is as long as you eat your time goes while you're driving in transport time is as long as you think how to make money while talking while you're talking on the phone while talking a year month month as a week a week as an hour per hou"&amp;"r like a minute a minute like a flash it means your time is running out and never come back the main currency of our life is the time to show fully")</f>
        <v>while you sleep time is as long as you eat your time goes while you're driving in transport time is as long as you think how to make money while talking while you're talking on the phone while talking a year month month as a week a week as an hour per hour like a minute a minute like a flash it means your time is running out and never come back the main currency of our life is the time to show fully</v>
      </c>
    </row>
    <row r="1435" ht="15.75" customHeight="1">
      <c r="A1435" s="1">
        <v>1534.0</v>
      </c>
      <c r="B1435" s="2" t="s">
        <v>1649</v>
      </c>
      <c r="C1435" s="2" t="s">
        <v>93</v>
      </c>
      <c r="D1435" s="2" t="s">
        <v>6</v>
      </c>
      <c r="E1435" s="2" t="str">
        <f>IFERROR(__xludf.DUMMYFUNCTION("GOOGLETRANSLATE(B1435, ""auto"",""en"")"),"happiness does not have to look to be happy")</f>
        <v>happiness does not have to look to be happy</v>
      </c>
    </row>
    <row r="1436" ht="15.75" customHeight="1">
      <c r="A1436" s="1">
        <v>1535.0</v>
      </c>
      <c r="B1436" s="2" t="s">
        <v>1650</v>
      </c>
      <c r="C1436" s="2" t="s">
        <v>93</v>
      </c>
      <c r="D1436" s="2" t="s">
        <v>6</v>
      </c>
      <c r="E1436" s="2" t="str">
        <f>IFERROR(__xludf.DUMMYFUNCTION("GOOGLETRANSLATE(B1436, ""auto"",""en"")"),"I will always forgetting pride to write and call only to the first guy who answered say thank you so much worried that sister")</f>
        <v>I will always forgetting pride to write and call only to the first guy who answered say thank you so much worried that sister</v>
      </c>
    </row>
    <row r="1437" ht="15.75" customHeight="1">
      <c r="A1437" s="1">
        <v>1536.0</v>
      </c>
      <c r="B1437" s="2" t="s">
        <v>1651</v>
      </c>
      <c r="C1437" s="2" t="s">
        <v>93</v>
      </c>
      <c r="D1437" s="2" t="s">
        <v>6</v>
      </c>
      <c r="E1437" s="2" t="str">
        <f>IFERROR(__xludf.DUMMYFUNCTION("GOOGLETRANSLATE(B1437, ""auto"",""en"")"),"eyes full of feelings")</f>
        <v>eyes full of feelings</v>
      </c>
    </row>
    <row r="1438" ht="15.75" customHeight="1">
      <c r="A1438" s="1">
        <v>1537.0</v>
      </c>
      <c r="B1438" s="2" t="s">
        <v>1652</v>
      </c>
      <c r="C1438" s="2" t="s">
        <v>93</v>
      </c>
      <c r="D1438" s="2" t="s">
        <v>6</v>
      </c>
      <c r="E1438" s="2" t="str">
        <f>IFERROR(__xludf.DUMMYFUNCTION("GOOGLETRANSLATE(B1438, ""auto"",""en"")"),"I will take away when he comes my bus")</f>
        <v>I will take away when he comes my bus</v>
      </c>
    </row>
    <row r="1439" ht="15.75" customHeight="1">
      <c r="A1439" s="1">
        <v>1538.0</v>
      </c>
      <c r="B1439" s="2" t="s">
        <v>1653</v>
      </c>
      <c r="C1439" s="2" t="s">
        <v>93</v>
      </c>
      <c r="D1439" s="2" t="s">
        <v>6</v>
      </c>
      <c r="E1439" s="2" t="str">
        <f>IFERROR(__xludf.DUMMYFUNCTION("GOOGLETRANSLATE(B1439, ""auto"",""en"")")," I remove etot post")</f>
        <v> I remove etot post</v>
      </c>
    </row>
    <row r="1440" ht="15.75" customHeight="1">
      <c r="A1440" s="1">
        <v>1539.0</v>
      </c>
      <c r="B1440" s="2" t="s">
        <v>1654</v>
      </c>
      <c r="C1440" s="2" t="s">
        <v>93</v>
      </c>
      <c r="D1440" s="2" t="s">
        <v>6</v>
      </c>
      <c r="E1440" s="2" t="str">
        <f>IFERROR(__xludf.DUMMYFUNCTION("GOOGLETRANSLATE(B1440, ""auto"",""en"")"),"vas net shansov rasstroit menya mnogo you not nastolko znachite")</f>
        <v>vas net shansov rasstroit menya mnogo you not nastolko znachite</v>
      </c>
    </row>
    <row r="1441" ht="15.75" customHeight="1">
      <c r="A1441" s="1">
        <v>1540.0</v>
      </c>
      <c r="B1441" s="2" t="s">
        <v>1655</v>
      </c>
      <c r="C1441" s="2" t="s">
        <v>1656</v>
      </c>
      <c r="D1441" s="2" t="s">
        <v>6</v>
      </c>
      <c r="E1441" s="2" t="str">
        <f>IFERROR(__xludf.DUMMYFUNCTION("GOOGLETRANSLATE(B1441, ""auto"",""en"")"),"sometimes we do not want to be too harsh things did not value the Boyana is boyanğımız around us do not want to go grew ketsekte can not be ashamed to go to the skating rink sırğanağımız not be able to attend classes in one day without it we can not say I"&amp;" would like to ask something so anything we can do because we are afraid of our own desire to provide a life")</f>
        <v>sometimes we do not want to be too harsh things did not value the Boyana is boyanğımız around us do not want to go grew ketsekte can not be ashamed to go to the skating rink sırğanağımız not be able to attend classes in one day without it we can not say I would like to ask something so anything we can do because we are afraid of our own desire to provide a life</v>
      </c>
    </row>
    <row r="1442" ht="15.75" customHeight="1">
      <c r="A1442" s="1">
        <v>1541.0</v>
      </c>
      <c r="B1442" s="2" t="s">
        <v>1657</v>
      </c>
      <c r="C1442" s="2" t="s">
        <v>1656</v>
      </c>
      <c r="D1442" s="2" t="s">
        <v>6</v>
      </c>
      <c r="E1442" s="2" t="str">
        <f>IFERROR(__xludf.DUMMYFUNCTION("GOOGLETRANSLATE(B1442, ""auto"",""en"")"),"brown Autumn brown Autumn mood on the street")</f>
        <v>brown Autumn brown Autumn mood on the street</v>
      </c>
    </row>
    <row r="1443" ht="15.75" customHeight="1">
      <c r="A1443" s="1">
        <v>1542.0</v>
      </c>
      <c r="B1443" s="2" t="s">
        <v>1658</v>
      </c>
      <c r="C1443" s="2" t="s">
        <v>1656</v>
      </c>
      <c r="D1443" s="2" t="s">
        <v>6</v>
      </c>
      <c r="E1443" s="2" t="str">
        <f>IFERROR(__xludf.DUMMYFUNCTION("GOOGLETRANSLATE(B1443, ""auto"",""en"")"),"After lying on the fantasy stories is priceless")</f>
        <v>After lying on the fantasy stories is priceless</v>
      </c>
    </row>
    <row r="1444" ht="15.75" customHeight="1">
      <c r="A1444" s="1">
        <v>1543.0</v>
      </c>
      <c r="B1444" s="2" t="s">
        <v>1659</v>
      </c>
      <c r="C1444" s="2" t="s">
        <v>1656</v>
      </c>
      <c r="D1444" s="2" t="s">
        <v>6</v>
      </c>
      <c r="E1444" s="2" t="str">
        <f>IFERROR(__xludf.DUMMYFUNCTION("GOOGLETRANSLATE(B1444, ""auto"",""en"")"),"there is an assumption according to which after the death of the brain works more 7 minutes and 7 minutes you are going through all my life again as in a dream because a dream being stretched in such a case, all of a sudden you are in these seven minutes "&amp;"how do you know you're alive or going through old memories")</f>
        <v>there is an assumption according to which after the death of the brain works more 7 minutes and 7 minutes you are going through all my life again as in a dream because a dream being stretched in such a case, all of a sudden you are in these seven minutes how do you know you're alive or going through old memories</v>
      </c>
    </row>
    <row r="1445" ht="15.75" customHeight="1">
      <c r="A1445" s="1">
        <v>1544.0</v>
      </c>
      <c r="B1445" s="2" t="s">
        <v>1660</v>
      </c>
      <c r="C1445" s="2" t="s">
        <v>1656</v>
      </c>
      <c r="D1445" s="2" t="s">
        <v>6</v>
      </c>
      <c r="E1445" s="2" t="str">
        <f>IFERROR(__xludf.DUMMYFUNCTION("GOOGLETRANSLATE(B1445, ""auto"",""en"")"),"love yourself, love life, love the world")</f>
        <v>love yourself, love life, love the world</v>
      </c>
    </row>
    <row r="1446" ht="15.75" customHeight="1">
      <c r="A1446" s="1">
        <v>1545.0</v>
      </c>
      <c r="B1446" s="2" t="s">
        <v>1661</v>
      </c>
      <c r="C1446" s="2" t="s">
        <v>1656</v>
      </c>
      <c r="D1446" s="2" t="s">
        <v>6</v>
      </c>
      <c r="E1446" s="2" t="str">
        <f>IFERROR(__xludf.DUMMYFUNCTION("GOOGLETRANSLATE(B1446, ""auto"",""en"")"),"sympathy when it looks like when falling in love like the character and appearance and love it when a man like everything, even his shortcomings")</f>
        <v>sympathy when it looks like when falling in love like the character and appearance and love it when a man like everything, even his shortcomings</v>
      </c>
    </row>
    <row r="1447" ht="15.75" customHeight="1">
      <c r="A1447" s="1">
        <v>1546.0</v>
      </c>
      <c r="B1447" s="2" t="s">
        <v>1662</v>
      </c>
      <c r="C1447" s="2" t="s">
        <v>1663</v>
      </c>
      <c r="D1447" s="2" t="s">
        <v>6</v>
      </c>
      <c r="E1447" s="2" t="str">
        <f>IFERROR(__xludf.DUMMYFUNCTION("GOOGLETRANSLATE(B1447, ""auto"",""en"")"),"I never thought of herself as weak if I was weak, I could not handle the fact that experienced")</f>
        <v>I never thought of herself as weak if I was weak, I could not handle the fact that experienced</v>
      </c>
    </row>
    <row r="1448" ht="15.75" customHeight="1">
      <c r="A1448" s="1">
        <v>1547.0</v>
      </c>
      <c r="B1448" s="2" t="s">
        <v>1664</v>
      </c>
      <c r="C1448" s="2" t="s">
        <v>1663</v>
      </c>
      <c r="D1448" s="2" t="s">
        <v>6</v>
      </c>
      <c r="E1448" s="2" t="str">
        <f>IFERROR(__xludf.DUMMYFUNCTION("GOOGLETRANSLATE(B1448, ""auto"",""en"")"),"you should see the difference between those who speak to you in my free time and those who frees up time to talk to you")</f>
        <v>you should see the difference between those who speak to you in my free time and those who frees up time to talk to you</v>
      </c>
    </row>
    <row r="1449" ht="15.75" customHeight="1">
      <c r="A1449" s="1">
        <v>1548.0</v>
      </c>
      <c r="B1449" s="2" t="s">
        <v>1665</v>
      </c>
      <c r="C1449" s="2" t="s">
        <v>1663</v>
      </c>
      <c r="D1449" s="2" t="s">
        <v>6</v>
      </c>
      <c r="E1449" s="2" t="str">
        <f>IFERROR(__xludf.DUMMYFUNCTION("GOOGLETRANSLATE(B1449, ""auto"",""en"")")," for moments of happiness we pay in pain for months")</f>
        <v> for moments of happiness we pay in pain for months</v>
      </c>
    </row>
    <row r="1450" ht="15.75" customHeight="1">
      <c r="A1450" s="1">
        <v>1549.0</v>
      </c>
      <c r="B1450" s="2" t="s">
        <v>1666</v>
      </c>
      <c r="C1450" s="2" t="s">
        <v>1663</v>
      </c>
      <c r="D1450" s="2" t="s">
        <v>6</v>
      </c>
      <c r="E1450" s="2" t="str">
        <f>IFERROR(__xludf.DUMMYFUNCTION("GOOGLETRANSLATE(B1450, ""auto"",""en"")"),"one ticket to the 4 th month of the summer please")</f>
        <v>one ticket to the 4 th month of the summer please</v>
      </c>
    </row>
    <row r="1451" ht="15.75" customHeight="1">
      <c r="A1451" s="1">
        <v>1550.0</v>
      </c>
      <c r="B1451" s="2" t="s">
        <v>1667</v>
      </c>
      <c r="C1451" s="2" t="s">
        <v>1663</v>
      </c>
      <c r="D1451" s="2" t="s">
        <v>6</v>
      </c>
      <c r="E1451" s="2" t="str">
        <f>IFERROR(__xludf.DUMMYFUNCTION("GOOGLETRANSLATE(B1451, ""auto"",""en"")")," if you ever see me like to know the status of my hacked")</f>
        <v> if you ever see me like to know the status of my hacked</v>
      </c>
    </row>
    <row r="1452" ht="15.75" customHeight="1">
      <c r="A1452" s="1">
        <v>1551.0</v>
      </c>
      <c r="B1452" s="2" t="s">
        <v>1668</v>
      </c>
      <c r="C1452" s="2" t="s">
        <v>1663</v>
      </c>
      <c r="D1452" s="2" t="s">
        <v>6</v>
      </c>
      <c r="E1452" s="2" t="str">
        <f>IFERROR(__xludf.DUMMYFUNCTION("GOOGLETRANSLATE(B1452, ""auto"",""en"")"),"not vazhno with whom you bring time joking laugh important whom you think a blind eye")</f>
        <v>not vazhno with whom you bring time joking laugh important whom you think a blind eye</v>
      </c>
    </row>
    <row r="1453" ht="15.75" customHeight="1">
      <c r="A1453" s="1">
        <v>1552.0</v>
      </c>
      <c r="B1453" s="2" t="s">
        <v>1669</v>
      </c>
      <c r="C1453" s="2" t="s">
        <v>1663</v>
      </c>
      <c r="D1453" s="2" t="s">
        <v>6</v>
      </c>
      <c r="E1453" s="2" t="str">
        <f>IFERROR(__xludf.DUMMYFUNCTION("GOOGLETRANSLATE(B1453, ""auto"",""en"")"),"and mood swings again and again tears cry and miss")</f>
        <v>and mood swings again and again tears cry and miss</v>
      </c>
    </row>
    <row r="1454" ht="15.75" customHeight="1">
      <c r="A1454" s="1">
        <v>1553.0</v>
      </c>
      <c r="B1454" s="2" t="s">
        <v>1670</v>
      </c>
      <c r="C1454" s="2" t="s">
        <v>1671</v>
      </c>
      <c r="D1454" s="2" t="s">
        <v>6</v>
      </c>
      <c r="E1454" s="2" t="str">
        <f>IFERROR(__xludf.DUMMYFUNCTION("GOOGLETRANSLATE(B1454, ""auto"",""en"")"),"the greatest happiness to feel that you are loved not know and feel")</f>
        <v>the greatest happiness to feel that you are loved not know and feel</v>
      </c>
    </row>
    <row r="1455" ht="15.75" customHeight="1">
      <c r="A1455" s="1">
        <v>1554.0</v>
      </c>
      <c r="B1455" s="2" t="s">
        <v>1672</v>
      </c>
      <c r="C1455" s="2" t="s">
        <v>1671</v>
      </c>
      <c r="D1455" s="2" t="s">
        <v>6</v>
      </c>
      <c r="E1455" s="2" t="str">
        <f>IFERROR(__xludf.DUMMYFUNCTION("GOOGLETRANSLATE(B1455, ""auto"",""en"")"),"Hoping for life tests how much qïnalsamda tomorrow")</f>
        <v>Hoping for life tests how much qïnalsamda tomorrow</v>
      </c>
    </row>
    <row r="1456" ht="15.75" customHeight="1">
      <c r="A1456" s="1">
        <v>1555.0</v>
      </c>
      <c r="B1456" s="2" t="s">
        <v>101</v>
      </c>
      <c r="C1456" s="2" t="s">
        <v>1671</v>
      </c>
      <c r="D1456" s="2" t="s">
        <v>6</v>
      </c>
      <c r="E1456" s="2" t="str">
        <f>IFERROR(__xludf.DUMMYFUNCTION("GOOGLETRANSLATE(B1456, ""auto"",""en"")"),"#VALUE!")</f>
        <v>#VALUE!</v>
      </c>
    </row>
    <row r="1457" ht="15.75" customHeight="1">
      <c r="A1457" s="1">
        <v>1556.0</v>
      </c>
      <c r="B1457" s="2" t="s">
        <v>1673</v>
      </c>
      <c r="C1457" s="2" t="s">
        <v>1671</v>
      </c>
      <c r="D1457" s="2" t="s">
        <v>6</v>
      </c>
      <c r="E1457" s="2" t="str">
        <f>IFERROR(__xludf.DUMMYFUNCTION("GOOGLETRANSLATE(B1457, ""auto"",""en"")"),"I want to be true and eternal")</f>
        <v>I want to be true and eternal</v>
      </c>
    </row>
    <row r="1458" ht="15.75" customHeight="1">
      <c r="A1458" s="1">
        <v>1557.0</v>
      </c>
      <c r="B1458" s="2" t="s">
        <v>1674</v>
      </c>
      <c r="C1458" s="2" t="s">
        <v>1671</v>
      </c>
      <c r="D1458" s="2" t="s">
        <v>6</v>
      </c>
      <c r="E1458" s="2" t="str">
        <f>IFERROR(__xludf.DUMMYFUNCTION("GOOGLETRANSLATE(B1458, ""auto"",""en"")"),"I am interested in other stars, because my own stars")</f>
        <v>I am interested in other stars, because my own stars</v>
      </c>
    </row>
    <row r="1459" ht="15.75" customHeight="1">
      <c r="A1459" s="1">
        <v>1559.0</v>
      </c>
      <c r="B1459" s="2" t="s">
        <v>1675</v>
      </c>
      <c r="C1459" s="2" t="s">
        <v>1676</v>
      </c>
      <c r="D1459" s="2" t="s">
        <v>6</v>
      </c>
      <c r="E1459" s="2" t="str">
        <f>IFERROR(__xludf.DUMMYFUNCTION("GOOGLETRANSLATE(B1459, ""auto"",""en"")"),"Do you think he saw her naked because she took off all the clothes you kissed her on the lips you got inside it as you think it is enough to know and love someone, tell me about her nightmares of those who make it twitch next to you while you snore not pa"&amp;"ying attention to it fully show")</f>
        <v>Do you think he saw her naked because she took off all the clothes you kissed her on the lips you got inside it as you think it is enough to know and love someone, tell me about her nightmares of those who make it twitch next to you while you snore not paying attention to it fully show</v>
      </c>
    </row>
    <row r="1460" ht="15.75" customHeight="1">
      <c r="A1460" s="1">
        <v>1560.0</v>
      </c>
      <c r="B1460" s="2" t="s">
        <v>1677</v>
      </c>
      <c r="C1460" s="2" t="s">
        <v>1676</v>
      </c>
      <c r="D1460" s="2" t="s">
        <v>6</v>
      </c>
      <c r="E1460" s="2" t="str">
        <f>IFERROR(__xludf.DUMMYFUNCTION("GOOGLETRANSLATE(B1460, ""auto"",""en"")"),"We have pride and principles that make our view stricter confident gait and his heart is colder")</f>
        <v>We have pride and principles that make our view stricter confident gait and his heart is colder</v>
      </c>
    </row>
    <row r="1461" ht="15.75" customHeight="1">
      <c r="A1461" s="1">
        <v>1561.0</v>
      </c>
      <c r="B1461" s="2" t="s">
        <v>1678</v>
      </c>
      <c r="C1461" s="2" t="s">
        <v>1676</v>
      </c>
      <c r="D1461" s="2" t="s">
        <v>6</v>
      </c>
      <c r="E1461" s="2" t="str">
        <f>IFERROR(__xludf.DUMMYFUNCTION("GOOGLETRANSLATE(B1461, ""auto"",""en"")"),"when you draw the whole world belongs to you")</f>
        <v>when you draw the whole world belongs to you</v>
      </c>
    </row>
    <row r="1462" ht="15.75" customHeight="1">
      <c r="A1462" s="1">
        <v>1562.0</v>
      </c>
      <c r="B1462" s="2" t="s">
        <v>1679</v>
      </c>
      <c r="C1462" s="2" t="s">
        <v>1676</v>
      </c>
      <c r="D1462" s="2" t="s">
        <v>6</v>
      </c>
      <c r="E1462" s="2" t="str">
        <f>IFERROR(__xludf.DUMMYFUNCTION("GOOGLETRANSLATE(B1462, ""auto"",""en"")")," of the women would leave the man far better than we have now Terry Pratchett Equal Rites")</f>
        <v> of the women would leave the man far better than we have now Terry Pratchett Equal Rites</v>
      </c>
    </row>
    <row r="1463" ht="15.75" customHeight="1">
      <c r="A1463" s="1">
        <v>1564.0</v>
      </c>
      <c r="B1463" s="2" t="s">
        <v>1680</v>
      </c>
      <c r="C1463" s="2" t="s">
        <v>1676</v>
      </c>
      <c r="D1463" s="2" t="s">
        <v>6</v>
      </c>
      <c r="E1463" s="2" t="str">
        <f>IFERROR(__xludf.DUMMYFUNCTION("GOOGLETRANSLATE(B1463, ""auto"",""en"")"),"will not regret reading today I wrong number and inadvertently sent a message to my father, I love you meant my husband after a few minutes in response received a message, I love you too dad it was very touching to him so we rarely talk to each other such"&amp;" words fully show")</f>
        <v>will not regret reading today I wrong number and inadvertently sent a message to my father, I love you meant my husband after a few minutes in response received a message, I love you too dad it was very touching to him so we rarely talk to each other such words fully show</v>
      </c>
    </row>
    <row r="1464" ht="15.75" customHeight="1">
      <c r="A1464" s="1">
        <v>1565.0</v>
      </c>
      <c r="B1464" s="2" t="s">
        <v>1681</v>
      </c>
      <c r="C1464" s="2" t="s">
        <v>1676</v>
      </c>
      <c r="D1464" s="2" t="s">
        <v>6</v>
      </c>
      <c r="E1464" s="2" t="str">
        <f>IFERROR(__xludf.DUMMYFUNCTION("GOOGLETRANSLATE(B1464, ""auto"",""en"")"),"annoying when you can not burn people's eyes")</f>
        <v>annoying when you can not burn people's eyes</v>
      </c>
    </row>
    <row r="1465" ht="15.75" customHeight="1">
      <c r="A1465" s="1">
        <v>1566.0</v>
      </c>
      <c r="B1465" s="2" t="s">
        <v>1682</v>
      </c>
      <c r="C1465" s="2" t="s">
        <v>1683</v>
      </c>
      <c r="D1465" s="2" t="s">
        <v>6</v>
      </c>
      <c r="E1465" s="2" t="str">
        <f>IFERROR(__xludf.DUMMYFUNCTION("GOOGLETRANSLATE(B1465, ""auto"",""en"")"),"Here and waited")</f>
        <v>Here and waited</v>
      </c>
    </row>
    <row r="1466" ht="15.75" customHeight="1">
      <c r="A1466" s="1">
        <v>1567.0</v>
      </c>
      <c r="B1466" s="2" t="s">
        <v>1684</v>
      </c>
      <c r="C1466" s="2" t="s">
        <v>1683</v>
      </c>
      <c r="D1466" s="2" t="s">
        <v>6</v>
      </c>
      <c r="E1466" s="2" t="str">
        <f>IFERROR(__xludf.DUMMYFUNCTION("GOOGLETRANSLATE(B1466, ""auto"",""en"")"),"morgenshtern before he became famous and that's debut album and its repost chain giving away 250 000 if Che listen to the entire 13 tracks https vk cc 8yctjr show completely")</f>
        <v>morgenshtern before he became famous and that's debut album and its repost chain giving away 250 000 if Che listen to the entire 13 tracks https vk cc 8yctjr show completely</v>
      </c>
    </row>
    <row r="1467" ht="15.75" customHeight="1">
      <c r="A1467" s="1">
        <v>1568.0</v>
      </c>
      <c r="B1467" s="2" t="s">
        <v>1685</v>
      </c>
      <c r="C1467" s="2" t="s">
        <v>1683</v>
      </c>
      <c r="D1467" s="2" t="s">
        <v>6</v>
      </c>
      <c r="E1467" s="2" t="str">
        <f>IFERROR(__xludf.DUMMYFUNCTION("GOOGLETRANSLATE(B1467, ""auto"",""en"")"),"month until September")</f>
        <v>month until September</v>
      </c>
    </row>
    <row r="1468" ht="15.75" customHeight="1">
      <c r="A1468" s="1">
        <v>1569.0</v>
      </c>
      <c r="B1468" s="2" t="s">
        <v>1686</v>
      </c>
      <c r="C1468" s="2" t="s">
        <v>1683</v>
      </c>
      <c r="D1468" s="2" t="s">
        <v>6</v>
      </c>
      <c r="E1468" s="2" t="str">
        <f>IFERROR(__xludf.DUMMYFUNCTION("GOOGLETRANSLATE(B1468, ""auto"",""en"")"),"sleep for heart break for the suckers potsanov")</f>
        <v>sleep for heart break for the suckers potsanov</v>
      </c>
    </row>
    <row r="1469" ht="15.75" customHeight="1">
      <c r="A1469" s="1">
        <v>1572.0</v>
      </c>
      <c r="B1469" s="2" t="s">
        <v>1687</v>
      </c>
      <c r="C1469" s="2" t="s">
        <v>1688</v>
      </c>
      <c r="D1469" s="2" t="s">
        <v>6</v>
      </c>
      <c r="E1469" s="2" t="str">
        <f>IFERROR(__xludf.DUMMYFUNCTION("GOOGLETRANSLATE(B1469, ""auto"",""en"")"),"The village of Balkhash region, Almaty city Bakanas Bakanas of the Balkhash district is one of the most popular transfer Bakanas Zhalayir Bakanas two friends two bölinsede school friendships retained Bakanas it will never be one of the first part of the w"&amp;"hole set Europe")</f>
        <v>The village of Balkhash region, Almaty city Bakanas Bakanas of the Balkhash district is one of the most popular transfer Bakanas Zhalayir Bakanas two friends two bölinsede school friendships retained Bakanas it will never be one of the first part of the whole set Europe</v>
      </c>
    </row>
    <row r="1470" ht="15.75" customHeight="1">
      <c r="A1470" s="1">
        <v>1573.0</v>
      </c>
      <c r="B1470" s="2" t="s">
        <v>1689</v>
      </c>
      <c r="C1470" s="2" t="s">
        <v>1688</v>
      </c>
      <c r="D1470" s="2" t="s">
        <v>6</v>
      </c>
      <c r="E1470" s="2" t="str">
        <f>IFERROR(__xludf.DUMMYFUNCTION("GOOGLETRANSLATE(B1470, ""auto"",""en"")"),"sometimes someone with inner muñımdı Syrymtai hard jılağım his arms and tell all again but is there any troubled soul who want to keep my stomach")</f>
        <v>sometimes someone with inner muñımdı Syrymtai hard jılağım his arms and tell all again but is there any troubled soul who want to keep my stomach</v>
      </c>
    </row>
    <row r="1471" ht="15.75" customHeight="1">
      <c r="A1471" s="1">
        <v>1574.0</v>
      </c>
      <c r="B1471" s="2" t="s">
        <v>1690</v>
      </c>
      <c r="C1471" s="2" t="s">
        <v>1688</v>
      </c>
      <c r="D1471" s="2" t="s">
        <v>6</v>
      </c>
      <c r="E1471" s="2" t="str">
        <f>IFERROR(__xludf.DUMMYFUNCTION("GOOGLETRANSLATE(B1471, ""auto"",""en"")"),"and very jealous if I speak only for me to speak to only one person lives in the city and I do not want concessions attention")</f>
        <v>and very jealous if I speak only for me to speak to only one person lives in the city and I do not want concessions attention</v>
      </c>
    </row>
    <row r="1472" ht="15.75" customHeight="1">
      <c r="A1472" s="1">
        <v>1575.0</v>
      </c>
      <c r="B1472" s="2" t="s">
        <v>1691</v>
      </c>
      <c r="C1472" s="2" t="s">
        <v>1688</v>
      </c>
      <c r="D1472" s="2" t="s">
        <v>6</v>
      </c>
      <c r="E1472" s="2" t="str">
        <f>IFERROR(__xludf.DUMMYFUNCTION("GOOGLETRANSLATE(B1472, ""auto"",""en"")"),"I'm a girl that no day can not live without music")</f>
        <v>I'm a girl that no day can not live without music</v>
      </c>
    </row>
    <row r="1473" ht="15.75" customHeight="1">
      <c r="A1473" s="1">
        <v>1576.0</v>
      </c>
      <c r="B1473" s="2" t="s">
        <v>1692</v>
      </c>
      <c r="C1473" s="2" t="s">
        <v>1688</v>
      </c>
      <c r="D1473" s="2" t="s">
        <v>6</v>
      </c>
      <c r="E1473" s="2" t="str">
        <f>IFERROR(__xludf.DUMMYFUNCTION("GOOGLETRANSLATE(B1473, ""auto"",""en"")"),"were happy to share in the grief only music")</f>
        <v>were happy to share in the grief only music</v>
      </c>
    </row>
    <row r="1474" ht="15.75" customHeight="1">
      <c r="A1474" s="1">
        <v>1578.0</v>
      </c>
      <c r="B1474" s="2" t="s">
        <v>1693</v>
      </c>
      <c r="C1474" s="2" t="s">
        <v>1694</v>
      </c>
      <c r="D1474" s="2" t="s">
        <v>6</v>
      </c>
      <c r="E1474" s="2" t="str">
        <f>IFERROR(__xludf.DUMMYFUNCTION("GOOGLETRANSLATE(B1474, ""auto"",""en"")"),"hug save")</f>
        <v>hug save</v>
      </c>
    </row>
    <row r="1475" ht="15.75" customHeight="1">
      <c r="A1475" s="1">
        <v>1579.0</v>
      </c>
      <c r="B1475" s="2" t="s">
        <v>1695</v>
      </c>
      <c r="C1475" s="2" t="s">
        <v>1694</v>
      </c>
      <c r="D1475" s="2" t="s">
        <v>6</v>
      </c>
      <c r="E1475" s="2" t="str">
        <f>IFERROR(__xludf.DUMMYFUNCTION("GOOGLETRANSLATE(B1475, ""auto"",""en"")"),"5")</f>
        <v>5</v>
      </c>
    </row>
    <row r="1476" ht="15.75" customHeight="1">
      <c r="A1476" s="1">
        <v>1580.0</v>
      </c>
      <c r="B1476" s="2" t="s">
        <v>1696</v>
      </c>
      <c r="C1476" s="2" t="s">
        <v>1694</v>
      </c>
      <c r="D1476" s="2" t="s">
        <v>6</v>
      </c>
      <c r="E1476" s="2" t="str">
        <f>IFERROR(__xludf.DUMMYFUNCTION("GOOGLETRANSLATE(B1476, ""auto"",""en"")"),"choose")</f>
        <v>choose</v>
      </c>
    </row>
    <row r="1477" ht="15.75" customHeight="1">
      <c r="A1477" s="1">
        <v>1582.0</v>
      </c>
      <c r="B1477" s="2" t="s">
        <v>1697</v>
      </c>
      <c r="C1477" s="2" t="s">
        <v>1694</v>
      </c>
      <c r="D1477" s="2" t="s">
        <v>6</v>
      </c>
      <c r="E1477" s="2" t="str">
        <f>IFERROR(__xludf.DUMMYFUNCTION("GOOGLETRANSLATE(B1477, ""auto"",""en"")"),"like the passage of a new song let's Reach 100 subscribers to love all my listeners")</f>
        <v>like the passage of a new song let's Reach 100 subscribers to love all my listeners</v>
      </c>
    </row>
    <row r="1478" ht="15.75" customHeight="1">
      <c r="A1478" s="1">
        <v>1583.0</v>
      </c>
      <c r="B1478" s="2" t="s">
        <v>1698</v>
      </c>
      <c r="C1478" s="2" t="s">
        <v>1694</v>
      </c>
      <c r="D1478" s="2" t="s">
        <v>6</v>
      </c>
      <c r="E1478" s="2" t="str">
        <f>IFERROR(__xludf.DUMMYFUNCTION("GOOGLETRANSLATE(B1478, ""auto"",""en"")"),"your samurai will break your heart")</f>
        <v>your samurai will break your heart</v>
      </c>
    </row>
    <row r="1479" ht="15.75" customHeight="1">
      <c r="A1479" s="1">
        <v>1584.0</v>
      </c>
      <c r="B1479" s="2" t="s">
        <v>1699</v>
      </c>
      <c r="C1479" s="2" t="s">
        <v>1694</v>
      </c>
      <c r="D1479" s="2" t="s">
        <v>6</v>
      </c>
      <c r="E1479" s="2" t="str">
        <f>IFERROR(__xludf.DUMMYFUNCTION("GOOGLETRANSLATE(B1479, ""auto"",""en"")"),"I have so many people around but they are all empty")</f>
        <v>I have so many people around but they are all empty</v>
      </c>
    </row>
    <row r="1480" ht="15.75" customHeight="1">
      <c r="A1480" s="1">
        <v>1585.0</v>
      </c>
      <c r="B1480" s="2" t="s">
        <v>1700</v>
      </c>
      <c r="C1480" s="2" t="s">
        <v>1694</v>
      </c>
      <c r="D1480" s="2" t="s">
        <v>6</v>
      </c>
      <c r="E1480" s="2" t="str">
        <f>IFERROR(__xludf.DUMMYFUNCTION("GOOGLETRANSLATE(B1480, ""auto"",""en"")"),"no beautiful face alas anyone no matter what your soul")</f>
        <v>no beautiful face alas anyone no matter what your soul</v>
      </c>
    </row>
    <row r="1481" ht="15.75" customHeight="1">
      <c r="A1481" s="1">
        <v>1586.0</v>
      </c>
      <c r="B1481" s="2" t="s">
        <v>1701</v>
      </c>
      <c r="C1481" s="2" t="s">
        <v>1702</v>
      </c>
      <c r="D1481" s="2" t="s">
        <v>6</v>
      </c>
      <c r="E1481" s="2" t="str">
        <f>IFERROR(__xludf.DUMMYFUNCTION("GOOGLETRANSLATE(B1481, ""auto"",""en"")"),"I'm sorry but we're probably not familiar")</f>
        <v>I'm sorry but we're probably not familiar</v>
      </c>
    </row>
    <row r="1482" ht="15.75" customHeight="1">
      <c r="A1482" s="1">
        <v>1587.0</v>
      </c>
      <c r="B1482" s="2" t="s">
        <v>1703</v>
      </c>
      <c r="C1482" s="2" t="s">
        <v>1702</v>
      </c>
      <c r="D1482" s="2" t="s">
        <v>6</v>
      </c>
      <c r="E1482" s="2" t="str">
        <f>IFERROR(__xludf.DUMMYFUNCTION("GOOGLETRANSLATE(B1482, ""auto"",""en"")"),"I want to joints")</f>
        <v>I want to joints</v>
      </c>
    </row>
    <row r="1483" ht="15.75" customHeight="1">
      <c r="A1483" s="1">
        <v>1588.0</v>
      </c>
      <c r="B1483" s="2" t="s">
        <v>1704</v>
      </c>
      <c r="C1483" s="2" t="s">
        <v>1702</v>
      </c>
      <c r="D1483" s="2" t="s">
        <v>6</v>
      </c>
      <c r="E1483" s="2" t="str">
        <f>IFERROR(__xludf.DUMMYFUNCTION("GOOGLETRANSLATE(B1483, ""auto"",""en"")"),"izdat trap capital in support of the video contest for the three sticker pack three people lol deffoltnye rules 1 to be signed by a group of 2 repost the video track and the results of November 16 or while under the record of the comments will not be 200 "&amp;"and 30 type repost lol")</f>
        <v>izdat trap capital in support of the video contest for the three sticker pack three people lol deffoltnye rules 1 to be signed by a group of 2 repost the video track and the results of November 16 or while under the record of the comments will not be 200 and 30 type repost lol</v>
      </c>
    </row>
    <row r="1484" ht="15.75" customHeight="1">
      <c r="A1484" s="1">
        <v>1589.0</v>
      </c>
      <c r="B1484" s="2" t="s">
        <v>1705</v>
      </c>
      <c r="C1484" s="2" t="s">
        <v>1706</v>
      </c>
      <c r="D1484" s="2" t="s">
        <v>6</v>
      </c>
      <c r="E1484" s="2" t="str">
        <f>IFERROR(__xludf.DUMMYFUNCTION("GOOGLETRANSLATE(B1484, ""auto"",""en"")")," people who are called to be in your life next to you will always be like attraction to go back to you no matter how far they wander away from you")</f>
        <v> people who are called to be in your life next to you will always be like attraction to go back to you no matter how far they wander away from you</v>
      </c>
    </row>
    <row r="1485" ht="15.75" customHeight="1">
      <c r="A1485" s="1">
        <v>1590.0</v>
      </c>
      <c r="B1485" s="2" t="s">
        <v>1707</v>
      </c>
      <c r="C1485" s="2" t="s">
        <v>1706</v>
      </c>
      <c r="D1485" s="2" t="s">
        <v>6</v>
      </c>
      <c r="E1485" s="2" t="str">
        <f>IFERROR(__xludf.DUMMYFUNCTION("GOOGLETRANSLATE(B1485, ""auto"",""en"")"),"аіtatyn s özdere me n my senesinb to kalmady")</f>
        <v>аіtatyn s özdere me n my senesinb to kalmady</v>
      </c>
    </row>
    <row r="1486" ht="15.75" customHeight="1">
      <c r="A1486" s="1">
        <v>1591.0</v>
      </c>
      <c r="B1486" s="2" t="s">
        <v>1708</v>
      </c>
      <c r="C1486" s="2" t="s">
        <v>1709</v>
      </c>
      <c r="D1486" s="2" t="s">
        <v>6</v>
      </c>
      <c r="E1486" s="2" t="str">
        <f>IFERROR(__xludf.DUMMYFUNCTION("GOOGLETRANSLATE(B1486, ""auto"",""en"")"),"listen to my tracks and cover songs in the playlist milash lil babe hey babe milash no limits, everything is possible milash like lambo milash devil but you know it")</f>
        <v>listen to my tracks and cover songs in the playlist milash lil babe hey babe milash no limits, everything is possible milash like lambo milash devil but you know it</v>
      </c>
    </row>
    <row r="1487" ht="15.75" customHeight="1">
      <c r="A1487" s="1">
        <v>1592.0</v>
      </c>
      <c r="B1487" s="2" t="s">
        <v>1710</v>
      </c>
      <c r="C1487" s="2" t="s">
        <v>1709</v>
      </c>
      <c r="D1487" s="2" t="s">
        <v>6</v>
      </c>
      <c r="E1487" s="2" t="str">
        <f>IFERROR(__xludf.DUMMYFUNCTION("GOOGLETRANSLATE(B1487, ""auto"",""en"")"),"gang refuel topchikom")</f>
        <v>gang refuel topchikom</v>
      </c>
    </row>
    <row r="1488" ht="15.75" customHeight="1">
      <c r="A1488" s="1">
        <v>1593.0</v>
      </c>
      <c r="B1488" s="2" t="s">
        <v>1711</v>
      </c>
      <c r="C1488" s="2" t="s">
        <v>1709</v>
      </c>
      <c r="D1488" s="2" t="s">
        <v>6</v>
      </c>
      <c r="E1488" s="2" t="str">
        <f>IFERROR(__xludf.DUMMYFUNCTION("GOOGLETRANSLATE(B1488, ""auto"",""en"")"),"Music for poshlenkogo")</f>
        <v>Music for poshlenkogo</v>
      </c>
    </row>
    <row r="1489" ht="15.75" customHeight="1">
      <c r="A1489" s="1">
        <v>1594.0</v>
      </c>
      <c r="B1489" s="2" t="s">
        <v>1712</v>
      </c>
      <c r="C1489" s="2" t="s">
        <v>1709</v>
      </c>
      <c r="D1489" s="2" t="s">
        <v>6</v>
      </c>
      <c r="E1489" s="2" t="str">
        <f>IFERROR(__xludf.DUMMYFUNCTION("GOOGLETRANSLATE(B1489, ""auto"",""en"")"),"night music kicks")</f>
        <v>night music kicks</v>
      </c>
    </row>
    <row r="1490" ht="15.75" customHeight="1">
      <c r="A1490" s="1">
        <v>1595.0</v>
      </c>
      <c r="B1490" s="2" t="s">
        <v>1713</v>
      </c>
      <c r="C1490" s="2" t="s">
        <v>1709</v>
      </c>
      <c r="D1490" s="2" t="s">
        <v>6</v>
      </c>
      <c r="E1490" s="2" t="str">
        <f>IFERROR(__xludf.DUMMYFUNCTION("GOOGLETRANSLATE(B1490, ""auto"",""en"")"),"you are invited to the action rpg blade reborn on ios please go to")</f>
        <v>you are invited to the action rpg blade reborn on ios please go to</v>
      </c>
    </row>
    <row r="1491" ht="15.75" customHeight="1">
      <c r="A1491" s="1">
        <v>1596.0</v>
      </c>
      <c r="B1491" s="2" t="s">
        <v>1714</v>
      </c>
      <c r="C1491" s="2" t="s">
        <v>1715</v>
      </c>
      <c r="D1491" s="2" t="s">
        <v>6</v>
      </c>
      <c r="E1491" s="2" t="str">
        <f>IFERROR(__xludf.DUMMYFUNCTION("GOOGLETRANSLATE(B1491, ""auto"",""en"")"),"day or night ")</f>
        <v>day or night </v>
      </c>
    </row>
    <row r="1492" ht="15.75" customHeight="1">
      <c r="A1492" s="1">
        <v>1597.0</v>
      </c>
      <c r="B1492" s="2" t="s">
        <v>1716</v>
      </c>
      <c r="C1492" s="2" t="s">
        <v>1715</v>
      </c>
      <c r="D1492" s="2" t="s">
        <v>6</v>
      </c>
      <c r="E1492" s="2" t="str">
        <f>IFERROR(__xludf.DUMMYFUNCTION("GOOGLETRANSLATE(B1492, ""auto"",""en"")"),"my sarcasm has reached a level where I do not even know I was kidding or not")</f>
        <v>my sarcasm has reached a level where I do not even know I was kidding or not</v>
      </c>
    </row>
    <row r="1493" ht="15.75" customHeight="1">
      <c r="A1493" s="1">
        <v>1598.0</v>
      </c>
      <c r="B1493" s="2" t="s">
        <v>1717</v>
      </c>
      <c r="C1493" s="2" t="s">
        <v>1715</v>
      </c>
      <c r="D1493" s="2" t="s">
        <v>6</v>
      </c>
      <c r="E1493" s="2" t="str">
        <f>IFERROR(__xludf.DUMMYFUNCTION("GOOGLETRANSLATE(B1493, ""auto"",""en"")"),"I damn why I always so tired I was at 3 am")</f>
        <v>I damn why I always so tired I was at 3 am</v>
      </c>
    </row>
    <row r="1494" ht="15.75" customHeight="1">
      <c r="A1494" s="1">
        <v>1599.0</v>
      </c>
      <c r="B1494" s="2" t="s">
        <v>1718</v>
      </c>
      <c r="C1494" s="2" t="s">
        <v>1715</v>
      </c>
      <c r="D1494" s="2" t="s">
        <v>6</v>
      </c>
      <c r="E1494" s="2" t="str">
        <f>IFERROR(__xludf.DUMMYFUNCTION("GOOGLETRANSLATE(B1494, ""auto"",""en"")"),"plz no racism enter Thanks")</f>
        <v>plz no racism enter Thanks</v>
      </c>
    </row>
    <row r="1495" ht="15.75" customHeight="1">
      <c r="A1495" s="1">
        <v>1600.0</v>
      </c>
      <c r="B1495" s="2" t="s">
        <v>1719</v>
      </c>
      <c r="C1495" s="2" t="s">
        <v>1715</v>
      </c>
      <c r="D1495" s="2" t="s">
        <v>6</v>
      </c>
      <c r="E1495" s="2" t="str">
        <f>IFERROR(__xludf.DUMMYFUNCTION("GOOGLETRANSLATE(B1495, ""auto"",""en"")"),"oops")</f>
        <v>oops</v>
      </c>
    </row>
    <row r="1496" ht="15.75" customHeight="1">
      <c r="A1496" s="1">
        <v>1601.0</v>
      </c>
      <c r="B1496" s="2" t="s">
        <v>1720</v>
      </c>
      <c r="C1496" s="2" t="s">
        <v>1715</v>
      </c>
      <c r="D1496" s="2" t="s">
        <v>6</v>
      </c>
      <c r="E1496" s="2" t="str">
        <f>IFERROR(__xludf.DUMMYFUNCTION("GOOGLETRANSLATE(B1496, ""auto"",""en"")"),"k ki kim kim n kim na show completely")</f>
        <v>k ki kim kim n kim na show completely</v>
      </c>
    </row>
    <row r="1497" ht="15.75" customHeight="1">
      <c r="A1497" s="1">
        <v>1602.0</v>
      </c>
      <c r="B1497" s="2" t="s">
        <v>1721</v>
      </c>
      <c r="C1497" s="2" t="s">
        <v>1715</v>
      </c>
      <c r="D1497" s="2" t="s">
        <v>6</v>
      </c>
      <c r="E1497" s="2" t="str">
        <f>IFERROR(__xludf.DUMMYFUNCTION("GOOGLETRANSLATE(B1497, ""auto"",""en"")"),"I moya poclednyaya kletka mozga beautiful sadness")</f>
        <v>I moya poclednyaya kletka mozga beautiful sadness</v>
      </c>
    </row>
    <row r="1498" ht="15.75" customHeight="1">
      <c r="A1498" s="1">
        <v>1603.0</v>
      </c>
      <c r="B1498" s="2" t="s">
        <v>1722</v>
      </c>
      <c r="C1498" s="2" t="s">
        <v>1723</v>
      </c>
      <c r="D1498" s="2" t="s">
        <v>6</v>
      </c>
      <c r="E1498" s="2" t="str">
        <f>IFERROR(__xludf.DUMMYFUNCTION("GOOGLETRANSLATE(B1498, ""auto"",""en"")")," we are immersed in love with his head but somehow return")</f>
        <v> we are immersed in love with his head but somehow return</v>
      </c>
    </row>
    <row r="1499" ht="15.75" customHeight="1">
      <c r="A1499" s="1">
        <v>1604.0</v>
      </c>
      <c r="B1499" s="2" t="s">
        <v>1724</v>
      </c>
      <c r="C1499" s="2" t="s">
        <v>1725</v>
      </c>
      <c r="D1499" s="2" t="s">
        <v>6</v>
      </c>
      <c r="E1499" s="2" t="str">
        <f>IFERROR(__xludf.DUMMYFUNCTION("GOOGLETRANSLATE(B1499, ""auto"",""en"")"),"the jury is not shameful lack of wealth is not aimed at dance")</f>
        <v>the jury is not shameful lack of wealth is not aimed at dance</v>
      </c>
    </row>
    <row r="1500" ht="15.75" customHeight="1">
      <c r="A1500" s="1">
        <v>1605.0</v>
      </c>
      <c r="B1500" s="2" t="s">
        <v>1726</v>
      </c>
      <c r="C1500" s="2" t="s">
        <v>1725</v>
      </c>
      <c r="D1500" s="2" t="s">
        <v>6</v>
      </c>
      <c r="E1500" s="2" t="str">
        <f>IFERROR(__xludf.DUMMYFUNCTION("GOOGLETRANSLATE(B1500, ""auto"",""en"")"),"18 minute wait letie tolko from za voditelskih prav")</f>
        <v>18 minute wait letie tolko from za voditelskih prav</v>
      </c>
    </row>
    <row r="1501" ht="15.75" customHeight="1">
      <c r="A1501" s="1">
        <v>1606.0</v>
      </c>
      <c r="B1501" s="2" t="s">
        <v>1727</v>
      </c>
      <c r="C1501" s="2" t="s">
        <v>1725</v>
      </c>
      <c r="D1501" s="2" t="s">
        <v>6</v>
      </c>
      <c r="E1501" s="2" t="str">
        <f>IFERROR(__xludf.DUMMYFUNCTION("GOOGLETRANSLATE(B1501, ""auto"",""en"")"),"without many words")</f>
        <v>without many words</v>
      </c>
    </row>
    <row r="1502" ht="15.75" customHeight="1">
      <c r="A1502" s="1">
        <v>1607.0</v>
      </c>
      <c r="B1502" s="2" t="s">
        <v>1728</v>
      </c>
      <c r="C1502" s="2" t="s">
        <v>1725</v>
      </c>
      <c r="D1502" s="2" t="s">
        <v>6</v>
      </c>
      <c r="E1502" s="2" t="str">
        <f>IFERROR(__xludf.DUMMYFUNCTION("GOOGLETRANSLATE(B1502, ""auto"",""en"")")," all returns boomerang remember")</f>
        <v> all returns boomerang remember</v>
      </c>
    </row>
    <row r="1503" ht="15.75" customHeight="1">
      <c r="A1503" s="1">
        <v>1608.0</v>
      </c>
      <c r="B1503" s="2" t="s">
        <v>1729</v>
      </c>
      <c r="C1503" s="2" t="s">
        <v>1725</v>
      </c>
      <c r="D1503" s="2" t="s">
        <v>6</v>
      </c>
      <c r="E1503" s="2" t="str">
        <f>IFERROR(__xludf.DUMMYFUNCTION("GOOGLETRANSLATE(B1503, ""auto"",""en"")"),"with meaning")</f>
        <v>with meaning</v>
      </c>
    </row>
    <row r="1504" ht="15.75" customHeight="1">
      <c r="A1504" s="1">
        <v>1609.0</v>
      </c>
      <c r="B1504" s="2" t="s">
        <v>1730</v>
      </c>
      <c r="C1504" s="2" t="s">
        <v>1725</v>
      </c>
      <c r="D1504" s="2" t="s">
        <v>6</v>
      </c>
      <c r="E1504" s="2" t="str">
        <f>IFERROR(__xludf.DUMMYFUNCTION("GOOGLETRANSLATE(B1504, ""auto"",""en"")"),"success in life does not depend on grades in school")</f>
        <v>success in life does not depend on grades in school</v>
      </c>
    </row>
    <row r="1505" ht="15.75" customHeight="1">
      <c r="A1505" s="1">
        <v>1610.0</v>
      </c>
      <c r="B1505" s="2" t="s">
        <v>1731</v>
      </c>
      <c r="C1505" s="2" t="s">
        <v>1732</v>
      </c>
      <c r="D1505" s="2" t="s">
        <v>6</v>
      </c>
      <c r="E1505" s="2" t="str">
        <f>IFERROR(__xludf.DUMMYFUNCTION("GOOGLETRANSLATE(B1505, ""auto"",""en"")"),"delete when I find a Man")</f>
        <v>delete when I find a Man</v>
      </c>
    </row>
    <row r="1506" ht="15.75" customHeight="1">
      <c r="A1506" s="1">
        <v>1611.0</v>
      </c>
      <c r="B1506" s="2" t="s">
        <v>1733</v>
      </c>
      <c r="C1506" s="2" t="s">
        <v>1734</v>
      </c>
      <c r="D1506" s="2" t="s">
        <v>6</v>
      </c>
      <c r="E1506" s="2" t="str">
        <f>IFERROR(__xludf.DUMMYFUNCTION("GOOGLETRANSLATE(B1506, ""auto"",""en"")"),"life is incredibly boring so huligante gentlemen huligante")</f>
        <v>life is incredibly boring so huligante gentlemen huligante</v>
      </c>
    </row>
    <row r="1507" ht="15.75" customHeight="1">
      <c r="A1507" s="1">
        <v>1612.0</v>
      </c>
      <c r="B1507" s="2" t="s">
        <v>1735</v>
      </c>
      <c r="C1507" s="2" t="s">
        <v>1734</v>
      </c>
      <c r="D1507" s="2" t="s">
        <v>6</v>
      </c>
      <c r="E1507" s="2" t="str">
        <f>IFERROR(__xludf.DUMMYFUNCTION("GOOGLETRANSLATE(B1507, ""auto"",""en"")"),"and if you again want to call me madness")</f>
        <v>and if you again want to call me madness</v>
      </c>
    </row>
    <row r="1508" ht="15.75" customHeight="1">
      <c r="A1508" s="1">
        <v>1613.0</v>
      </c>
      <c r="B1508" s="2" t="s">
        <v>1736</v>
      </c>
      <c r="C1508" s="2" t="s">
        <v>1734</v>
      </c>
      <c r="D1508" s="2" t="s">
        <v>6</v>
      </c>
      <c r="E1508" s="2" t="str">
        <f>IFERROR(__xludf.DUMMYFUNCTION("GOOGLETRANSLATE(B1508, ""auto"",""en"")"),"RZB")</f>
        <v>RZB</v>
      </c>
    </row>
    <row r="1509" ht="15.75" customHeight="1">
      <c r="A1509" s="1">
        <v>1615.0</v>
      </c>
      <c r="B1509" s="2" t="s">
        <v>1737</v>
      </c>
      <c r="C1509" s="2" t="s">
        <v>1734</v>
      </c>
      <c r="D1509" s="2" t="s">
        <v>6</v>
      </c>
      <c r="E1509" s="2" t="str">
        <f>IFERROR(__xludf.DUMMYFUNCTION("GOOGLETRANSLATE(B1509, ""auto"",""en"")"),"oh how vital")</f>
        <v>oh how vital</v>
      </c>
    </row>
    <row r="1510" ht="15.75" customHeight="1">
      <c r="A1510" s="1">
        <v>1617.0</v>
      </c>
      <c r="B1510" s="2" t="s">
        <v>1738</v>
      </c>
      <c r="C1510" s="2" t="s">
        <v>1734</v>
      </c>
      <c r="D1510" s="2" t="s">
        <v>6</v>
      </c>
      <c r="E1510" s="2" t="str">
        <f>IFERROR(__xludf.DUMMYFUNCTION("GOOGLETRANSLATE(B1510, ""auto"",""en"")"),"ideal")</f>
        <v>ideal</v>
      </c>
    </row>
    <row r="1511" ht="15.75" customHeight="1">
      <c r="A1511" s="1">
        <v>1618.0</v>
      </c>
      <c r="B1511" s="2" t="s">
        <v>101</v>
      </c>
      <c r="C1511" s="2" t="s">
        <v>1734</v>
      </c>
      <c r="D1511" s="2" t="s">
        <v>6</v>
      </c>
      <c r="E1511" s="2" t="str">
        <f>IFERROR(__xludf.DUMMYFUNCTION("GOOGLETRANSLATE(B1511, ""auto"",""en"")"),"#VALUE!")</f>
        <v>#VALUE!</v>
      </c>
    </row>
    <row r="1512" ht="15.75" customHeight="1">
      <c r="A1512" s="1">
        <v>1619.0</v>
      </c>
      <c r="B1512" s="2" t="s">
        <v>101</v>
      </c>
      <c r="C1512" s="2" t="s">
        <v>1734</v>
      </c>
      <c r="D1512" s="2" t="s">
        <v>6</v>
      </c>
      <c r="E1512" s="2" t="str">
        <f>IFERROR(__xludf.DUMMYFUNCTION("GOOGLETRANSLATE(B1512, ""auto"",""en"")"),"#VALUE!")</f>
        <v>#VALUE!</v>
      </c>
    </row>
    <row r="1513" ht="15.75" customHeight="1">
      <c r="A1513" s="1">
        <v>1620.0</v>
      </c>
      <c r="B1513" s="2" t="s">
        <v>1739</v>
      </c>
      <c r="C1513" s="2" t="s">
        <v>1740</v>
      </c>
      <c r="D1513" s="2" t="s">
        <v>6</v>
      </c>
      <c r="E1513" s="2" t="str">
        <f>IFERROR(__xludf.DUMMYFUNCTION("GOOGLETRANSLATE(B1513, ""auto"",""en"")"),"I asked God that he delivered me from the enemy but gradually my friends began to disappear here and so")</f>
        <v>I asked God that he delivered me from the enemy but gradually my friends began to disappear here and so</v>
      </c>
    </row>
    <row r="1514" ht="15.75" customHeight="1">
      <c r="A1514" s="1">
        <v>1621.0</v>
      </c>
      <c r="B1514" s="2" t="s">
        <v>1741</v>
      </c>
      <c r="C1514" s="2" t="s">
        <v>1740</v>
      </c>
      <c r="D1514" s="2" t="s">
        <v>6</v>
      </c>
      <c r="E1514" s="2" t="str">
        <f>IFERROR(__xludf.DUMMYFUNCTION("GOOGLETRANSLATE(B1514, ""auto"",""en"")"),"Well, Mom says that love as the bus always comes next is to wait The Fault in Our Stars")</f>
        <v>Well, Mom says that love as the bus always comes next is to wait The Fault in Our Stars</v>
      </c>
    </row>
    <row r="1515" ht="15.75" customHeight="1">
      <c r="A1515" s="1">
        <v>1622.0</v>
      </c>
      <c r="B1515" s="2" t="s">
        <v>752</v>
      </c>
      <c r="C1515" s="2" t="s">
        <v>1740</v>
      </c>
      <c r="D1515" s="2" t="s">
        <v>6</v>
      </c>
      <c r="E1515" s="2" t="str">
        <f>IFERROR(__xludf.DUMMYFUNCTION("GOOGLETRANSLATE(B1515, ""auto"",""en"")"),"Rejoice that you have to not be sad about what is not")</f>
        <v>Rejoice that you have to not be sad about what is not</v>
      </c>
    </row>
    <row r="1516" ht="15.75" customHeight="1">
      <c r="A1516" s="1">
        <v>1623.0</v>
      </c>
      <c r="B1516" s="2" t="s">
        <v>1742</v>
      </c>
      <c r="C1516" s="2" t="s">
        <v>1740</v>
      </c>
      <c r="D1516" s="2" t="s">
        <v>6</v>
      </c>
      <c r="E1516" s="2" t="str">
        <f>IFERROR(__xludf.DUMMYFUNCTION("GOOGLETRANSLATE(B1516, ""auto"",""en"")"),"a man without a purpose is like a ship without a rudder, he just drifts but not moving forward")</f>
        <v>a man without a purpose is like a ship without a rudder, he just drifts but not moving forward</v>
      </c>
    </row>
    <row r="1517" ht="15.75" customHeight="1">
      <c r="A1517" s="1">
        <v>1624.0</v>
      </c>
      <c r="B1517" s="2" t="s">
        <v>1743</v>
      </c>
      <c r="C1517" s="2" t="s">
        <v>1740</v>
      </c>
      <c r="D1517" s="2" t="s">
        <v>6</v>
      </c>
      <c r="E1517" s="2" t="str">
        <f>IFERROR(__xludf.DUMMYFUNCTION("GOOGLETRANSLATE(B1517, ""auto"",""en"")"),"Be true to your choice")</f>
        <v>Be true to your choice</v>
      </c>
    </row>
    <row r="1518" ht="15.75" customHeight="1">
      <c r="A1518" s="1">
        <v>1625.0</v>
      </c>
      <c r="B1518" s="2" t="s">
        <v>1744</v>
      </c>
      <c r="C1518" s="2" t="s">
        <v>1740</v>
      </c>
      <c r="D1518" s="2" t="s">
        <v>6</v>
      </c>
      <c r="E1518" s="2" t="str">
        <f>IFERROR(__xludf.DUMMYFUNCTION("GOOGLETRANSLATE(B1518, ""auto"",""en"")"),"do not look at me, I support a negative character vɪɴsᴇɴt")</f>
        <v>do not look at me, I support a negative character vɪɴsᴇɴt</v>
      </c>
    </row>
    <row r="1519" ht="15.75" customHeight="1">
      <c r="A1519" s="1">
        <v>1627.0</v>
      </c>
      <c r="B1519" s="2" t="s">
        <v>1745</v>
      </c>
      <c r="C1519" s="2" t="s">
        <v>1746</v>
      </c>
      <c r="D1519" s="2" t="s">
        <v>6</v>
      </c>
      <c r="E1519" s="2" t="str">
        <f>IFERROR(__xludf.DUMMYFUNCTION("GOOGLETRANSLATE(B1519, ""auto"",""en"")"),"https vk com id322846578 fake")</f>
        <v>https vk com id322846578 fake</v>
      </c>
    </row>
    <row r="1520" ht="15.75" customHeight="1">
      <c r="A1520" s="1">
        <v>1628.0</v>
      </c>
      <c r="B1520" s="2" t="s">
        <v>1747</v>
      </c>
      <c r="C1520" s="2" t="s">
        <v>1746</v>
      </c>
      <c r="D1520" s="2" t="s">
        <v>6</v>
      </c>
      <c r="E1520" s="2" t="str">
        <f>IFERROR(__xludf.DUMMYFUNCTION("GOOGLETRANSLATE(B1520, ""auto"",""en"")"),"with people they can not be good by this pluck")</f>
        <v>with people they can not be good by this pluck</v>
      </c>
    </row>
    <row r="1521" ht="15.75" customHeight="1">
      <c r="A1521" s="1">
        <v>1629.0</v>
      </c>
      <c r="B1521" s="2" t="s">
        <v>1748</v>
      </c>
      <c r="C1521" s="2" t="s">
        <v>1746</v>
      </c>
      <c r="D1521" s="2" t="s">
        <v>6</v>
      </c>
      <c r="E1521" s="2" t="str">
        <f>IFERROR(__xludf.DUMMYFUNCTION("GOOGLETRANSLATE(B1521, ""auto"",""en"")"),"it is the whole world for me, it's my life, she is my mother")</f>
        <v>it is the whole world for me, it's my life, she is my mother</v>
      </c>
    </row>
    <row r="1522" ht="15.75" customHeight="1">
      <c r="A1522" s="1">
        <v>1630.0</v>
      </c>
      <c r="B1522" s="2" t="s">
        <v>1749</v>
      </c>
      <c r="C1522" s="2" t="s">
        <v>1746</v>
      </c>
      <c r="D1522" s="2" t="s">
        <v>6</v>
      </c>
      <c r="E1522" s="2" t="str">
        <f>IFERROR(__xludf.DUMMYFUNCTION("GOOGLETRANSLATE(B1522, ""auto"",""en"")"),"there are people who will always be near the parents")</f>
        <v>there are people who will always be near the parents</v>
      </c>
    </row>
    <row r="1523" ht="15.75" customHeight="1">
      <c r="A1523" s="1">
        <v>1631.0</v>
      </c>
      <c r="B1523" s="2" t="s">
        <v>1750</v>
      </c>
      <c r="C1523" s="2" t="s">
        <v>1751</v>
      </c>
      <c r="D1523" s="2" t="s">
        <v>6</v>
      </c>
      <c r="E1523" s="2" t="str">
        <f>IFERROR(__xludf.DUMMYFUNCTION("GOOGLETRANSLATE(B1523, ""auto"",""en"")"),"how to hurt you I did not know that I have always'll give you a helping hand at a difficult time for you I'm not you")</f>
        <v>how to hurt you I did not know that I have always'll give you a helping hand at a difficult time for you I'm not you</v>
      </c>
    </row>
    <row r="1524" ht="15.75" customHeight="1">
      <c r="A1524" s="1">
        <v>1632.0</v>
      </c>
      <c r="B1524" s="2" t="s">
        <v>1752</v>
      </c>
      <c r="C1524" s="2" t="s">
        <v>1751</v>
      </c>
      <c r="D1524" s="2" t="s">
        <v>6</v>
      </c>
      <c r="E1524" s="2" t="str">
        <f>IFERROR(__xludf.DUMMYFUNCTION("GOOGLETRANSLATE(B1524, ""auto"",""en"")"),"I'm nobody ever appreciated as I have never been loved by anyone")</f>
        <v>I'm nobody ever appreciated as I have never been loved by anyone</v>
      </c>
    </row>
    <row r="1525" ht="15.75" customHeight="1">
      <c r="A1525" s="1">
        <v>1633.0</v>
      </c>
      <c r="B1525" s="2" t="s">
        <v>1753</v>
      </c>
      <c r="C1525" s="2" t="s">
        <v>1751</v>
      </c>
      <c r="D1525" s="2" t="s">
        <v>6</v>
      </c>
      <c r="E1525" s="2" t="str">
        <f>IFERROR(__xludf.DUMMYFUNCTION("GOOGLETRANSLATE(B1525, ""auto"",""en"")"),"meow")</f>
        <v>meow</v>
      </c>
    </row>
    <row r="1526" ht="15.75" customHeight="1">
      <c r="A1526" s="1">
        <v>1636.0</v>
      </c>
      <c r="B1526" s="2" t="s">
        <v>1754</v>
      </c>
      <c r="C1526" s="2" t="s">
        <v>1751</v>
      </c>
      <c r="D1526" s="2" t="s">
        <v>6</v>
      </c>
      <c r="E1526" s="2" t="str">
        <f>IFERROR(__xludf.DUMMYFUNCTION("GOOGLETRANSLATE(B1526, ""auto"",""en"")"),"let's do good together")</f>
        <v>let's do good together</v>
      </c>
    </row>
    <row r="1527" ht="15.75" customHeight="1">
      <c r="A1527" s="1">
        <v>1638.0</v>
      </c>
      <c r="B1527" s="2" t="s">
        <v>1755</v>
      </c>
      <c r="C1527" s="2" t="s">
        <v>1751</v>
      </c>
      <c r="D1527" s="2" t="s">
        <v>6</v>
      </c>
      <c r="E1527" s="2" t="str">
        <f>IFERROR(__xludf.DUMMYFUNCTION("GOOGLETRANSLATE(B1527, ""auto"",""en"")"),"as if their words might affect my feelings if they thought that the more thrown in my face that terrible, I love you, the faster it will be no one-I did not like")</f>
        <v>as if their words might affect my feelings if they thought that the more thrown in my face that terrible, I love you, the faster it will be no one-I did not like</v>
      </c>
    </row>
    <row r="1528" ht="15.75" customHeight="1">
      <c r="A1528" s="1">
        <v>1639.0</v>
      </c>
      <c r="B1528" s="2" t="s">
        <v>1756</v>
      </c>
      <c r="C1528" s="2" t="s">
        <v>1757</v>
      </c>
      <c r="D1528" s="2" t="s">
        <v>6</v>
      </c>
      <c r="E1528" s="2" t="str">
        <f>IFERROR(__xludf.DUMMYFUNCTION("GOOGLETRANSLATE(B1528, ""auto"",""en"")"),"sary qyz")</f>
        <v>sary qyz</v>
      </c>
    </row>
    <row r="1529" ht="15.75" customHeight="1">
      <c r="A1529" s="1">
        <v>1640.0</v>
      </c>
      <c r="B1529" s="2" t="s">
        <v>1758</v>
      </c>
      <c r="C1529" s="2" t="s">
        <v>1757</v>
      </c>
      <c r="D1529" s="2" t="s">
        <v>6</v>
      </c>
      <c r="E1529" s="2" t="str">
        <f>IFERROR(__xludf.DUMMYFUNCTION("GOOGLETRANSLATE(B1529, ""auto"",""en"")"),"zhenschiny not The weak sex The weak Underfloor this rotten doski")</f>
        <v>zhenschiny not The weak sex The weak Underfloor this rotten doski</v>
      </c>
    </row>
    <row r="1530" ht="15.75" customHeight="1">
      <c r="A1530" s="1">
        <v>1642.0</v>
      </c>
      <c r="B1530" s="2" t="s">
        <v>1759</v>
      </c>
      <c r="C1530" s="2" t="s">
        <v>1757</v>
      </c>
      <c r="D1530" s="2" t="s">
        <v>6</v>
      </c>
      <c r="E1530" s="2" t="str">
        <f>IFERROR(__xludf.DUMMYFUNCTION("GOOGLETRANSLATE(B1530, ""auto"",""en"")"),"I and a bunch of my alarm in the morning")</f>
        <v>I and a bunch of my alarm in the morning</v>
      </c>
    </row>
    <row r="1531" ht="15.75" customHeight="1">
      <c r="A1531" s="1">
        <v>1644.0</v>
      </c>
      <c r="B1531" s="2" t="s">
        <v>1760</v>
      </c>
      <c r="C1531" s="2" t="s">
        <v>1757</v>
      </c>
      <c r="D1531" s="2" t="s">
        <v>6</v>
      </c>
      <c r="E1531" s="2" t="str">
        <f>IFERROR(__xludf.DUMMYFUNCTION("GOOGLETRANSLATE(B1531, ""auto"",""en"")"),"Nor hykohda menyay cebya Council dpyhyx")</f>
        <v>Nor hykohda menyay cebya Council dpyhyx</v>
      </c>
    </row>
    <row r="1532" ht="15.75" customHeight="1">
      <c r="A1532" s="1">
        <v>1645.0</v>
      </c>
      <c r="B1532" s="2" t="s">
        <v>1761</v>
      </c>
      <c r="C1532" s="2" t="s">
        <v>1757</v>
      </c>
      <c r="D1532" s="2" t="s">
        <v>6</v>
      </c>
      <c r="E1532" s="2" t="str">
        <f>IFERROR(__xludf.DUMMYFUNCTION("GOOGLETRANSLATE(B1532, ""auto"",""en"")")," if I was in a cartoon")</f>
        <v> if I was in a cartoon</v>
      </c>
    </row>
    <row r="1533" ht="15.75" customHeight="1">
      <c r="A1533" s="1">
        <v>1646.0</v>
      </c>
      <c r="B1533" s="2" t="s">
        <v>1762</v>
      </c>
      <c r="C1533" s="2" t="s">
        <v>1757</v>
      </c>
      <c r="D1533" s="2" t="s">
        <v>6</v>
      </c>
      <c r="E1533" s="2" t="str">
        <f>IFERROR(__xludf.DUMMYFUNCTION("GOOGLETRANSLATE(B1533, ""auto"",""en"")"),"kogda lyubov")</f>
        <v>kogda lyubov</v>
      </c>
    </row>
    <row r="1534" ht="15.75" customHeight="1">
      <c r="A1534" s="1">
        <v>1647.0</v>
      </c>
      <c r="B1534" s="2" t="s">
        <v>1763</v>
      </c>
      <c r="C1534" s="2" t="s">
        <v>1757</v>
      </c>
      <c r="D1534" s="2" t="s">
        <v>6</v>
      </c>
      <c r="E1534" s="2" t="str">
        <f>IFERROR(__xludf.DUMMYFUNCTION("GOOGLETRANSLATE(B1534, ""auto"",""en"")"),"how I wish you were not all the same, I love you")</f>
        <v>how I wish you were not all the same, I love you</v>
      </c>
    </row>
    <row r="1535" ht="15.75" customHeight="1">
      <c r="A1535" s="1">
        <v>1648.0</v>
      </c>
      <c r="B1535" s="2" t="s">
        <v>1764</v>
      </c>
      <c r="C1535" s="2" t="s">
        <v>1757</v>
      </c>
      <c r="D1535" s="2" t="s">
        <v>6</v>
      </c>
      <c r="E1535" s="2" t="str">
        <f>IFERROR(__xludf.DUMMYFUNCTION("GOOGLETRANSLATE(B1535, ""auto"",""en"")"),"Fumes molodoy kvartira to 55 square meters avtor proekta olga krysova")</f>
        <v>Fumes molodoy kvartira to 55 square meters avtor proekta olga krysova</v>
      </c>
    </row>
    <row r="1536" ht="15.75" customHeight="1">
      <c r="A1536" s="1">
        <v>1649.0</v>
      </c>
      <c r="B1536" s="2" t="s">
        <v>1765</v>
      </c>
      <c r="C1536" s="2" t="s">
        <v>1757</v>
      </c>
      <c r="D1536" s="2" t="s">
        <v>6</v>
      </c>
      <c r="E1536" s="2" t="str">
        <f>IFERROR(__xludf.DUMMYFUNCTION("GOOGLETRANSLATE(B1536, ""auto"",""en"")"),"neeeet")</f>
        <v>neeeet</v>
      </c>
    </row>
    <row r="1537" ht="15.75" customHeight="1">
      <c r="A1537" s="1">
        <v>1650.0</v>
      </c>
      <c r="B1537" s="2" t="s">
        <v>1766</v>
      </c>
      <c r="C1537" s="2" t="s">
        <v>1757</v>
      </c>
      <c r="D1537" s="2" t="s">
        <v>6</v>
      </c>
      <c r="E1537" s="2" t="str">
        <f>IFERROR(__xludf.DUMMYFUNCTION("GOOGLETRANSLATE(B1537, ""auto"",""en"")"),"blue parrot from Rio myltfilma ofitsialno recognized vymepshim vidom")</f>
        <v>blue parrot from Rio myltfilma ofitsialno recognized vymepshim vidom</v>
      </c>
    </row>
    <row r="1538" ht="15.75" customHeight="1">
      <c r="A1538" s="1">
        <v>1652.0</v>
      </c>
      <c r="B1538" s="2" t="s">
        <v>1767</v>
      </c>
      <c r="C1538" s="2" t="s">
        <v>1757</v>
      </c>
      <c r="D1538" s="2" t="s">
        <v>6</v>
      </c>
      <c r="E1538" s="2" t="str">
        <f>IFERROR(__xludf.DUMMYFUNCTION("GOOGLETRANSLATE(B1538, ""auto"",""en"")"),"so it looks like a man after a lightning strike")</f>
        <v>so it looks like a man after a lightning strike</v>
      </c>
    </row>
    <row r="1539" ht="15.75" customHeight="1">
      <c r="A1539" s="1">
        <v>1655.0</v>
      </c>
      <c r="B1539" s="2" t="s">
        <v>1768</v>
      </c>
      <c r="C1539" s="2" t="s">
        <v>1769</v>
      </c>
      <c r="D1539" s="2" t="s">
        <v>6</v>
      </c>
      <c r="E1539" s="2" t="str">
        <f>IFERROR(__xludf.DUMMYFUNCTION("GOOGLETRANSLATE(B1539, ""auto"",""en"")"),"when love cherish")</f>
        <v>when love cherish</v>
      </c>
    </row>
    <row r="1540" ht="15.75" customHeight="1">
      <c r="A1540" s="1">
        <v>1656.0</v>
      </c>
      <c r="B1540" s="2" t="s">
        <v>1770</v>
      </c>
      <c r="C1540" s="2" t="s">
        <v>1769</v>
      </c>
      <c r="D1540" s="2" t="s">
        <v>6</v>
      </c>
      <c r="E1540" s="2" t="str">
        <f>IFERROR(__xludf.DUMMYFUNCTION("GOOGLETRANSLATE(B1540, ""auto"",""en"")"),"you naivno believed that someone will understand you thought that there would be people who will be up to you to at least some business but with the expiration of the time you come to the easy conclusion that you are the one that is no remedy but everythi"&amp;"ng selfish and they are so afraid to show tenderness, especially when you're just that and after waiting all that you lack understanding and only drops of tenderness that still need each of us nothing else that's just remember one thing then you'll be hap"&amp;"py with anyone you do not need to stop and have to cling")</f>
        <v>you naivno believed that someone will understand you thought that there would be people who will be up to you to at least some business but with the expiration of the time you come to the easy conclusion that you are the one that is no remedy but everything selfish and they are so afraid to show tenderness, especially when you're just that and after waiting all that you lack understanding and only drops of tenderness that still need each of us nothing else that's just remember one thing then you'll be happy with anyone you do not need to stop and have to cling</v>
      </c>
    </row>
    <row r="1541" ht="15.75" customHeight="1">
      <c r="A1541" s="1">
        <v>1657.0</v>
      </c>
      <c r="B1541" s="2" t="s">
        <v>1771</v>
      </c>
      <c r="C1541" s="2" t="s">
        <v>1769</v>
      </c>
      <c r="D1541" s="2" t="s">
        <v>6</v>
      </c>
      <c r="E1541" s="2" t="str">
        <f>IFERROR(__xludf.DUMMYFUNCTION("GOOGLETRANSLATE(B1541, ""auto"",""en"")")," ever smiling ever killed")</f>
        <v> ever smiling ever killed</v>
      </c>
    </row>
    <row r="1542" ht="15.75" customHeight="1">
      <c r="A1542" s="1">
        <v>1658.0</v>
      </c>
      <c r="B1542" s="2" t="s">
        <v>1772</v>
      </c>
      <c r="C1542" s="2" t="s">
        <v>1769</v>
      </c>
      <c r="D1542" s="2" t="s">
        <v>6</v>
      </c>
      <c r="E1542" s="2" t="str">
        <f>IFERROR(__xludf.DUMMYFUNCTION("GOOGLETRANSLATE(B1542, ""auto"",""en"")"),"all I want someone to stay with me next despite how difficult to be with me")</f>
        <v>all I want someone to stay with me next despite how difficult to be with me</v>
      </c>
    </row>
    <row r="1543" ht="15.75" customHeight="1">
      <c r="A1543" s="1">
        <v>1659.0</v>
      </c>
      <c r="B1543" s="2" t="s">
        <v>1773</v>
      </c>
      <c r="C1543" s="2" t="s">
        <v>1769</v>
      </c>
      <c r="D1543" s="2" t="s">
        <v>6</v>
      </c>
      <c r="E1543" s="2" t="str">
        <f>IFERROR(__xludf.DUMMYFUNCTION("GOOGLETRANSLATE(B1543, ""auto"",""en"")"),"But someone will love everything you hate in yourself")</f>
        <v>But someone will love everything you hate in yourself</v>
      </c>
    </row>
    <row r="1544" ht="15.75" customHeight="1">
      <c r="A1544" s="1">
        <v>1662.0</v>
      </c>
      <c r="B1544" s="2" t="s">
        <v>1774</v>
      </c>
      <c r="C1544" s="2" t="s">
        <v>1775</v>
      </c>
      <c r="D1544" s="2" t="s">
        <v>6</v>
      </c>
      <c r="E1544" s="2" t="str">
        <f>IFERROR(__xludf.DUMMYFUNCTION("GOOGLETRANSLATE(B1544, ""auto"",""en"")"),"my love ")</f>
        <v>my love </v>
      </c>
    </row>
    <row r="1545" ht="15.75" customHeight="1">
      <c r="A1545" s="1">
        <v>1663.0</v>
      </c>
      <c r="B1545" s="2" t="s">
        <v>1776</v>
      </c>
      <c r="C1545" s="2" t="s">
        <v>1775</v>
      </c>
      <c r="D1545" s="2" t="s">
        <v>6</v>
      </c>
      <c r="E1545" s="2" t="str">
        <f>IFERROR(__xludf.DUMMYFUNCTION("GOOGLETRANSLATE(B1545, ""auto"",""en"")")," if you never try you'll never know to change a life and be happy")</f>
        <v> if you never try you'll never know to change a life and be happy</v>
      </c>
    </row>
    <row r="1546" ht="15.75" customHeight="1">
      <c r="A1546" s="1">
        <v>1665.0</v>
      </c>
      <c r="B1546" s="2" t="s">
        <v>1777</v>
      </c>
      <c r="C1546" s="2" t="s">
        <v>1775</v>
      </c>
      <c r="D1546" s="2" t="s">
        <v>6</v>
      </c>
      <c r="E1546" s="2" t="str">
        <f>IFERROR(__xludf.DUMMYFUNCTION("GOOGLETRANSLATE(B1546, ""auto"",""en"")"),"each song shocked the world destroyed and the pieces collected this fandom")</f>
        <v>each song shocked the world destroyed and the pieces collected this fandom</v>
      </c>
    </row>
    <row r="1547" ht="15.75" customHeight="1">
      <c r="A1547" s="1">
        <v>1666.0</v>
      </c>
      <c r="B1547" s="2" t="s">
        <v>1778</v>
      </c>
      <c r="C1547" s="2" t="s">
        <v>1775</v>
      </c>
      <c r="D1547" s="2" t="s">
        <v>6</v>
      </c>
      <c r="E1547" s="2" t="str">
        <f>IFERROR(__xludf.DUMMYFUNCTION("GOOGLETRANSLATE(B1547, ""auto"",""en"")"),"Do you think you are unique yet you do not have to choose a login")</f>
        <v>Do you think you are unique yet you do not have to choose a login</v>
      </c>
    </row>
    <row r="1548" ht="15.75" customHeight="1">
      <c r="A1548" s="1">
        <v>1667.0</v>
      </c>
      <c r="B1548" s="2" t="s">
        <v>1779</v>
      </c>
      <c r="C1548" s="2" t="s">
        <v>1780</v>
      </c>
      <c r="D1548" s="2" t="s">
        <v>6</v>
      </c>
      <c r="E1548" s="2" t="str">
        <f>IFERROR(__xludf.DUMMYFUNCTION("GOOGLETRANSLATE(B1548, ""auto"",""en"")"),"I want to grow so huge bags under the eyes to be able to inflate them like two balloons and sebat from this planet")</f>
        <v>I want to grow so huge bags under the eyes to be able to inflate them like two balloons and sebat from this planet</v>
      </c>
    </row>
    <row r="1549" ht="15.75" customHeight="1">
      <c r="A1549" s="1">
        <v>1668.0</v>
      </c>
      <c r="B1549" s="2" t="s">
        <v>1781</v>
      </c>
      <c r="C1549" s="2" t="s">
        <v>1780</v>
      </c>
      <c r="D1549" s="2" t="s">
        <v>6</v>
      </c>
      <c r="E1549" s="2" t="str">
        <f>IFERROR(__xludf.DUMMYFUNCTION("GOOGLETRANSLATE(B1549, ""auto"",""en"")")," nothing lasts forever")</f>
        <v> nothing lasts forever</v>
      </c>
    </row>
    <row r="1550" ht="15.75" customHeight="1">
      <c r="A1550" s="1">
        <v>1669.0</v>
      </c>
      <c r="B1550" s="2" t="s">
        <v>1782</v>
      </c>
      <c r="C1550" s="2" t="s">
        <v>1783</v>
      </c>
      <c r="D1550" s="2" t="s">
        <v>6</v>
      </c>
      <c r="E1550" s="2" t="str">
        <f>IFERROR(__xludf.DUMMYFUNCTION("GOOGLETRANSLATE(B1550, ""auto"",""en"")"),"true")</f>
        <v>true</v>
      </c>
    </row>
    <row r="1551" ht="15.75" customHeight="1">
      <c r="A1551" s="1">
        <v>1670.0</v>
      </c>
      <c r="B1551" s="2" t="s">
        <v>1784</v>
      </c>
      <c r="C1551" s="2" t="s">
        <v>1783</v>
      </c>
      <c r="D1551" s="2" t="s">
        <v>6</v>
      </c>
      <c r="E1551" s="2" t="str">
        <f>IFERROR(__xludf.DUMMYFUNCTION("GOOGLETRANSLATE(B1551, ""auto"",""en"")"),"2017")</f>
        <v>2017</v>
      </c>
    </row>
    <row r="1552" ht="15.75" customHeight="1">
      <c r="A1552" s="1">
        <v>1671.0</v>
      </c>
      <c r="B1552" s="2" t="s">
        <v>1785</v>
      </c>
      <c r="C1552" s="2" t="s">
        <v>1783</v>
      </c>
      <c r="D1552" s="2" t="s">
        <v>6</v>
      </c>
      <c r="E1552" s="2" t="str">
        <f>IFERROR(__xludf.DUMMYFUNCTION("GOOGLETRANSLATE(B1552, ""auto"",""en"")"),"you ever become terribly disgusted by themselves you as if she could not believe that you are so dumb and stupid and it's so depressing because you keep telling yourself that you will succeed the next time but then comes the next time, and there is everyt"&amp;"hing the same way that it ends here is such a commonplace regularity")</f>
        <v>you ever become terribly disgusted by themselves you as if she could not believe that you are so dumb and stupid and it's so depressing because you keep telling yourself that you will succeed the next time but then comes the next time, and there is everything the same way that it ends here is such a commonplace regularity</v>
      </c>
    </row>
    <row r="1553" ht="15.75" customHeight="1">
      <c r="A1553" s="1">
        <v>1672.0</v>
      </c>
      <c r="B1553" s="2" t="s">
        <v>1786</v>
      </c>
      <c r="C1553" s="2" t="s">
        <v>1783</v>
      </c>
      <c r="D1553" s="2" t="s">
        <v>6</v>
      </c>
      <c r="E1553" s="2" t="str">
        <f>IFERROR(__xludf.DUMMYFUNCTION("GOOGLETRANSLATE(B1553, ""auto"",""en"")"),"permanent charges which last 3 4:00 that would hear this cherished three words I can not, and you sit in the nerves are looking for a gap where to shove and shove does not work, and you even more nervous, and so as I zochem zhyt")</f>
        <v>permanent charges which last 3 4:00 that would hear this cherished three words I can not, and you sit in the nerves are looking for a gap where to shove and shove does not work, and you even more nervous, and so as I zochem zhyt</v>
      </c>
    </row>
    <row r="1554" ht="15.75" customHeight="1">
      <c r="A1554" s="1">
        <v>1673.0</v>
      </c>
      <c r="B1554" s="2" t="s">
        <v>1787</v>
      </c>
      <c r="C1554" s="2" t="s">
        <v>1783</v>
      </c>
      <c r="D1554" s="2" t="s">
        <v>6</v>
      </c>
      <c r="E1554" s="2" t="str">
        <f>IFERROR(__xludf.DUMMYFUNCTION("GOOGLETRANSLATE(B1554, ""auto"",""en"")"),"Yesterday was the anniversary of their debut album unkown memory yung lean on September 23, 2014 yunatan issued a release which came out very successful artist business card with pleasure listened to this masterpiece again")</f>
        <v>Yesterday was the anniversary of their debut album unkown memory yung lean on September 23, 2014 yunatan issued a release which came out very successful artist business card with pleasure listened to this masterpiece again</v>
      </c>
    </row>
    <row r="1555" ht="15.75" customHeight="1">
      <c r="A1555" s="1">
        <v>1674.0</v>
      </c>
      <c r="B1555" s="2" t="s">
        <v>1788</v>
      </c>
      <c r="C1555" s="2" t="s">
        <v>1783</v>
      </c>
      <c r="D1555" s="2" t="s">
        <v>6</v>
      </c>
      <c r="E1555" s="2" t="str">
        <f>IFERROR(__xludf.DUMMYFUNCTION("GOOGLETRANSLATE(B1555, ""auto"",""en"")"),"dasein Heidegger describes as a thinking presence precedes the construction of secondary ontology based on a strict distinction and clearly hierarchically Heidegger's philosophy of consciousness in many respects and there is a project of the organization "&amp;"thought that would not be divorced from direct ekzistirovaniya human beings")</f>
        <v>dasein Heidegger describes as a thinking presence precedes the construction of secondary ontology based on a strict distinction and clearly hierarchically Heidegger's philosophy of consciousness in many respects and there is a project of the organization thought that would not be divorced from direct ekzistirovaniya human beings</v>
      </c>
    </row>
    <row r="1556" ht="15.75" customHeight="1">
      <c r="A1556" s="1">
        <v>1675.0</v>
      </c>
      <c r="B1556" s="2" t="s">
        <v>1789</v>
      </c>
      <c r="C1556" s="2" t="s">
        <v>1790</v>
      </c>
      <c r="D1556" s="2" t="s">
        <v>6</v>
      </c>
      <c r="E1556" s="2" t="str">
        <f>IFERROR(__xludf.DUMMYFUNCTION("GOOGLETRANSLATE(B1556, ""auto"",""en"")")," Some women choose to chase the men and others choose to follow dreams if you do not know which way to go just remember that career did not wake up one morning and say that more does not love you")</f>
        <v> Some women choose to chase the men and others choose to follow dreams if you do not know which way to go just remember that career did not wake up one morning and say that more does not love you</v>
      </c>
    </row>
    <row r="1557" ht="15.75" customHeight="1">
      <c r="A1557" s="1">
        <v>1676.0</v>
      </c>
      <c r="B1557" s="2" t="s">
        <v>1791</v>
      </c>
      <c r="C1557" s="2" t="s">
        <v>1790</v>
      </c>
      <c r="D1557" s="2" t="s">
        <v>6</v>
      </c>
      <c r="E1557" s="2" t="str">
        <f>IFERROR(__xludf.DUMMYFUNCTION("GOOGLETRANSLATE(B1557, ""auto"",""en"")"),"everybody s everything today November 15 the second anniversary of the death of Gus took out a new posthumous album everybody s everything everything for everyone in the album is a collection of new and previously unreleased tracks since 2013 2014, also i"&amp;"n this album includes the previously published tracks such as cobain and walk away as the door slams with a mixtape hellboy and witchblades mini alboma castles ii and three track mini album goth angel sinner")</f>
        <v>everybody s everything today November 15 the second anniversary of the death of Gus took out a new posthumous album everybody s everything everything for everyone in the album is a collection of new and previously unreleased tracks since 2013 2014, also in this album includes the previously published tracks such as cobain and walk away as the door slams with a mixtape hellboy and witchblades mini alboma castles ii and three track mini album goth angel sinner</v>
      </c>
    </row>
    <row r="1558" ht="15.75" customHeight="1">
      <c r="A1558" s="1">
        <v>1677.0</v>
      </c>
      <c r="B1558" s="2" t="s">
        <v>1792</v>
      </c>
      <c r="C1558" s="2" t="s">
        <v>1790</v>
      </c>
      <c r="D1558" s="2" t="s">
        <v>6</v>
      </c>
      <c r="E1558" s="2" t="str">
        <f>IFERROR(__xludf.DUMMYFUNCTION("GOOGLETRANSLATE(B1558, ""auto"",""en"")"),"but time would have to understand that this is fucking shit does not deserve anything does not deserve you, and all you're doing is not cool fooling okay")</f>
        <v>but time would have to understand that this is fucking shit does not deserve anything does not deserve you, and all you're doing is not cool fooling okay</v>
      </c>
    </row>
    <row r="1559" ht="15.75" customHeight="1">
      <c r="A1559" s="1">
        <v>1678.0</v>
      </c>
      <c r="B1559" s="2" t="s">
        <v>1793</v>
      </c>
      <c r="C1559" s="2" t="s">
        <v>1790</v>
      </c>
      <c r="D1559" s="2" t="s">
        <v>6</v>
      </c>
      <c r="E1559" s="2" t="str">
        <f>IFERROR(__xludf.DUMMYFUNCTION("GOOGLETRANSLATE(B1559, ""auto"",""en"")"),"aaaaaaa I did it only to read that you are so quickly")</f>
        <v>aaaaaaa I did it only to read that you are so quickly</v>
      </c>
    </row>
    <row r="1560" ht="15.75" customHeight="1">
      <c r="A1560" s="1">
        <v>1679.0</v>
      </c>
      <c r="B1560" s="2" t="s">
        <v>1794</v>
      </c>
      <c r="C1560" s="2" t="s">
        <v>1790</v>
      </c>
      <c r="D1560" s="2" t="s">
        <v>6</v>
      </c>
      <c r="E1560" s="2" t="str">
        <f>IFERROR(__xludf.DUMMYFUNCTION("GOOGLETRANSLATE(B1560, ""auto"",""en"")"),"premiere let's snowing today film tells about how to town greystaun blizzard falls directly on the eve of Christmas town stands but not for a group of high school students who are suddenly a natural disaster can help you find love and friendship to test t"&amp;"he strength of letitsnow netflix")</f>
        <v>premiere let's snowing today film tells about how to town greystaun blizzard falls directly on the eve of Christmas town stands but not for a group of high school students who are suddenly a natural disaster can help you find love and friendship to test the strength of letitsnow netflix</v>
      </c>
    </row>
    <row r="1561" ht="15.75" customHeight="1">
      <c r="A1561" s="1">
        <v>1680.0</v>
      </c>
      <c r="B1561" s="2" t="s">
        <v>1795</v>
      </c>
      <c r="C1561" s="2" t="s">
        <v>1790</v>
      </c>
      <c r="D1561" s="2" t="s">
        <v>6</v>
      </c>
      <c r="E1561" s="2" t="str">
        <f>IFERROR(__xludf.DUMMYFUNCTION("GOOGLETRANSLATE(B1561, ""auto"",""en"")"),"when I saw the price of a flamingo")</f>
        <v>when I saw the price of a flamingo</v>
      </c>
    </row>
    <row r="1562" ht="15.75" customHeight="1">
      <c r="A1562" s="1">
        <v>1681.0</v>
      </c>
      <c r="B1562" s="2" t="s">
        <v>1796</v>
      </c>
      <c r="C1562" s="2" t="s">
        <v>1790</v>
      </c>
      <c r="D1562" s="2" t="s">
        <v>6</v>
      </c>
      <c r="E1562" s="2" t="str">
        <f>IFERROR(__xludf.DUMMYFUNCTION("GOOGLETRANSLATE(B1562, ""auto"",""en"")"),"just read it")</f>
        <v>just read it</v>
      </c>
    </row>
    <row r="1563" ht="15.75" customHeight="1">
      <c r="A1563" s="1">
        <v>1682.0</v>
      </c>
      <c r="B1563" s="2" t="s">
        <v>1797</v>
      </c>
      <c r="C1563" s="2" t="s">
        <v>1790</v>
      </c>
      <c r="D1563" s="2" t="s">
        <v>6</v>
      </c>
      <c r="E1563" s="2" t="str">
        <f>IFERROR(__xludf.DUMMYFUNCTION("GOOGLETRANSLATE(B1563, ""auto"",""en"")"),"done")</f>
        <v>done</v>
      </c>
    </row>
    <row r="1564" ht="15.75" customHeight="1">
      <c r="A1564" s="1">
        <v>1683.0</v>
      </c>
      <c r="B1564" s="2" t="s">
        <v>1798</v>
      </c>
      <c r="C1564" s="2" t="s">
        <v>1790</v>
      </c>
      <c r="D1564" s="2" t="s">
        <v>6</v>
      </c>
      <c r="E1564" s="2" t="str">
        <f>IFERROR(__xludf.DUMMYFUNCTION("GOOGLETRANSLATE(B1564, ""auto"",""en"")"),"I'm not going to step on the same rake")</f>
        <v>I'm not going to step on the same rake</v>
      </c>
    </row>
    <row r="1565" ht="15.75" customHeight="1">
      <c r="A1565" s="1">
        <v>1684.0</v>
      </c>
      <c r="B1565" s="2" t="s">
        <v>1799</v>
      </c>
      <c r="C1565" s="2" t="s">
        <v>1800</v>
      </c>
      <c r="D1565" s="2" t="s">
        <v>6</v>
      </c>
      <c r="E1565" s="2" t="str">
        <f>IFERROR(__xludf.DUMMYFUNCTION("GOOGLETRANSLATE(B1565, ""auto"",""en"")"),"I love the sky there are a lot of good people")</f>
        <v>I love the sky there are a lot of good people</v>
      </c>
    </row>
    <row r="1566" ht="15.75" customHeight="1">
      <c r="A1566" s="1">
        <v>1685.0</v>
      </c>
      <c r="B1566" s="2" t="s">
        <v>1801</v>
      </c>
      <c r="C1566" s="2" t="s">
        <v>1800</v>
      </c>
      <c r="D1566" s="2" t="s">
        <v>6</v>
      </c>
      <c r="E1566" s="2" t="str">
        <f>IFERROR(__xludf.DUMMYFUNCTION("GOOGLETRANSLATE(B1566, ""auto"",""en"")")," love that little boy asked me yesterday, and her jacket he wore but the warmth I felt replied")</f>
        <v> love that little boy asked me yesterday, and her jacket he wore but the warmth I felt replied</v>
      </c>
    </row>
    <row r="1567" ht="15.75" customHeight="1">
      <c r="A1567" s="1">
        <v>1686.0</v>
      </c>
      <c r="B1567" s="2" t="s">
        <v>1661</v>
      </c>
      <c r="C1567" s="2" t="s">
        <v>1800</v>
      </c>
      <c r="D1567" s="2" t="s">
        <v>6</v>
      </c>
      <c r="E1567" s="2" t="str">
        <f>IFERROR(__xludf.DUMMYFUNCTION("GOOGLETRANSLATE(B1567, ""auto"",""en"")"),"sympathy when it looks like when falling in love like the character and appearance and love it when a man like everything, even his shortcomings")</f>
        <v>sympathy when it looks like when falling in love like the character and appearance and love it when a man like everything, even his shortcomings</v>
      </c>
    </row>
    <row r="1568" ht="15.75" customHeight="1">
      <c r="A1568" s="1">
        <v>1688.0</v>
      </c>
      <c r="B1568" s="2" t="s">
        <v>1802</v>
      </c>
      <c r="C1568" s="2" t="s">
        <v>1800</v>
      </c>
      <c r="D1568" s="2" t="s">
        <v>6</v>
      </c>
      <c r="E1568" s="2" t="str">
        <f>IFERROR(__xludf.DUMMYFUNCTION("GOOGLETRANSLATE(B1568, ""auto"",""en"")"),"be lying if I say that among us there are those to whom would not affect instagram we adjust our lives under the trend of social networks often buy clothes because in the same photographed as it is not very much we eat cloying or tasteless food in instagr"&amp;"amnyh cafe because it is beautiful show full")</f>
        <v>be lying if I say that among us there are those to whom would not affect instagram we adjust our lives under the trend of social networks often buy clothes because in the same photographed as it is not very much we eat cloying or tasteless food in instagramnyh cafe because it is beautiful show full</v>
      </c>
    </row>
    <row r="1569" ht="15.75" customHeight="1">
      <c r="A1569" s="1">
        <v>1689.0</v>
      </c>
      <c r="B1569" s="2" t="s">
        <v>1803</v>
      </c>
      <c r="C1569" s="2" t="s">
        <v>1800</v>
      </c>
      <c r="D1569" s="2" t="s">
        <v>6</v>
      </c>
      <c r="E1569" s="2" t="str">
        <f>IFERROR(__xludf.DUMMYFUNCTION("GOOGLETRANSLATE(B1569, ""auto"",""en"")"),"Aim for the moon, even if you miss still remain among the stars Cecelia Ahern p s i love you")</f>
        <v>Aim for the moon, even if you miss still remain among the stars Cecelia Ahern p s i love you</v>
      </c>
    </row>
    <row r="1570" ht="15.75" customHeight="1">
      <c r="A1570" s="1">
        <v>1690.0</v>
      </c>
      <c r="B1570" s="2" t="s">
        <v>1804</v>
      </c>
      <c r="C1570" s="2" t="s">
        <v>1800</v>
      </c>
      <c r="D1570" s="2" t="s">
        <v>6</v>
      </c>
      <c r="E1570" s="2" t="str">
        <f>IFERROR(__xludf.DUMMYFUNCTION("GOOGLETRANSLATE(B1570, ""auto"",""en"")"),"my soul")</f>
        <v>my soul</v>
      </c>
    </row>
    <row r="1571" ht="15.75" customHeight="1">
      <c r="A1571" s="1">
        <v>1691.0</v>
      </c>
      <c r="B1571" s="2" t="s">
        <v>1805</v>
      </c>
      <c r="C1571" s="2" t="s">
        <v>1800</v>
      </c>
      <c r="D1571" s="2" t="s">
        <v>6</v>
      </c>
      <c r="E1571" s="2" t="str">
        <f>IFERROR(__xludf.DUMMYFUNCTION("GOOGLETRANSLATE(B1571, ""auto"",""en"")"),"archive my bopeshka asyl")</f>
        <v>archive my bopeshka asyl</v>
      </c>
    </row>
    <row r="1572" ht="15.75" customHeight="1">
      <c r="A1572" s="1">
        <v>1692.0</v>
      </c>
      <c r="B1572" s="2" t="s">
        <v>1806</v>
      </c>
      <c r="C1572" s="2" t="s">
        <v>1800</v>
      </c>
      <c r="D1572" s="2" t="s">
        <v>6</v>
      </c>
      <c r="E1572" s="2" t="str">
        <f>IFERROR(__xludf.DUMMYFUNCTION("GOOGLETRANSLATE(B1572, ""auto"",""en"")"),"I still can not understand why God everything is created even if someone in God does not believe in the same sense why all this came after all, anything absolutely everything has a reason and why we were given a life which then ends we are born we go to s"&amp;"chool meet friends fall in love to go to university are trying to earn money to get rich find their place in life that make it leave offspring and all for what that one day we just did not ever that this was all then")</f>
        <v>I still can not understand why God everything is created even if someone in God does not believe in the same sense why all this came after all, anything absolutely everything has a reason and why we were given a life which then ends we are born we go to school meet friends fall in love to go to university are trying to earn money to get rich find their place in life that make it leave offspring and all for what that one day we just did not ever that this was all then</v>
      </c>
    </row>
    <row r="1573" ht="15.75" customHeight="1">
      <c r="A1573" s="1">
        <v>1693.0</v>
      </c>
      <c r="B1573" s="2" t="s">
        <v>1807</v>
      </c>
      <c r="C1573" s="2" t="s">
        <v>1800</v>
      </c>
      <c r="D1573" s="2" t="s">
        <v>6</v>
      </c>
      <c r="E1573" s="2" t="str">
        <f>IFERROR(__xludf.DUMMYFUNCTION("GOOGLETRANSLATE(B1573, ""auto"",""en"")")," tsenite lyudey poka they are normally pyadom")</f>
        <v> tsenite lyudey poka they are normally pyadom</v>
      </c>
    </row>
    <row r="1574" ht="15.75" customHeight="1">
      <c r="A1574" s="1">
        <v>1694.0</v>
      </c>
      <c r="B1574" s="2" t="s">
        <v>1808</v>
      </c>
      <c r="C1574" s="2" t="s">
        <v>1800</v>
      </c>
      <c r="D1574" s="2" t="s">
        <v>6</v>
      </c>
      <c r="E1574" s="2" t="str">
        <f>IFERROR(__xludf.DUMMYFUNCTION("GOOGLETRANSLATE(B1574, ""auto"",""en"")"),"I do not know nichego with polnoy uverennostyu but viewing the stars makes me dream of Vincent Van Gogh")</f>
        <v>I do not know nichego with polnoy uverennostyu but viewing the stars makes me dream of Vincent Van Gogh</v>
      </c>
    </row>
    <row r="1575" ht="15.75" customHeight="1">
      <c r="A1575" s="1">
        <v>1695.0</v>
      </c>
      <c r="B1575" s="2" t="s">
        <v>1809</v>
      </c>
      <c r="C1575" s="2" t="s">
        <v>1810</v>
      </c>
      <c r="D1575" s="2" t="s">
        <v>6</v>
      </c>
      <c r="E1575" s="2" t="str">
        <f>IFERROR(__xludf.DUMMYFUNCTION("GOOGLETRANSLATE(B1575, ""auto"",""en"")"),"here's the motivation for the whole year")</f>
        <v>here's the motivation for the whole year</v>
      </c>
    </row>
    <row r="1576" ht="15.75" customHeight="1">
      <c r="A1576" s="1">
        <v>1696.0</v>
      </c>
      <c r="B1576" s="2" t="s">
        <v>1811</v>
      </c>
      <c r="C1576" s="2" t="s">
        <v>1810</v>
      </c>
      <c r="D1576" s="2" t="s">
        <v>6</v>
      </c>
      <c r="E1576" s="2" t="str">
        <f>IFERROR(__xludf.DUMMYFUNCTION("GOOGLETRANSLATE(B1576, ""auto"",""en"")"),"I do not want to work in the morning open the Forbes magazine and found there his last name not found a wee blow job")</f>
        <v>I do not want to work in the morning open the Forbes magazine and found there his last name not found a wee blow job</v>
      </c>
    </row>
    <row r="1577" ht="15.75" customHeight="1">
      <c r="A1577" s="1">
        <v>1697.0</v>
      </c>
      <c r="B1577" s="2" t="s">
        <v>1812</v>
      </c>
      <c r="C1577" s="2" t="s">
        <v>1810</v>
      </c>
      <c r="D1577" s="2" t="s">
        <v>6</v>
      </c>
      <c r="E1577" s="2" t="str">
        <f>IFERROR(__xludf.DUMMYFUNCTION("GOOGLETRANSLATE(B1577, ""auto"",""en"")"),"I want the story of our love ran through the house very much want")</f>
        <v>I want the story of our love ran through the house very much want</v>
      </c>
    </row>
    <row r="1578" ht="15.75" customHeight="1">
      <c r="A1578" s="1">
        <v>1698.0</v>
      </c>
      <c r="B1578" s="2" t="s">
        <v>1813</v>
      </c>
      <c r="C1578" s="2" t="s">
        <v>1810</v>
      </c>
      <c r="D1578" s="2" t="s">
        <v>6</v>
      </c>
      <c r="E1578" s="2" t="str">
        <f>IFERROR(__xludf.DUMMYFUNCTION("GOOGLETRANSLATE(B1578, ""auto"",""en"")"),"it is the child that I will not give offense to her husband")</f>
        <v>it is the child that I will not give offense to her husband</v>
      </c>
    </row>
    <row r="1579" ht="15.75" customHeight="1">
      <c r="A1579" s="1">
        <v>1699.0</v>
      </c>
      <c r="B1579" s="2" t="s">
        <v>1814</v>
      </c>
      <c r="C1579" s="2" t="s">
        <v>1810</v>
      </c>
      <c r="D1579" s="2" t="s">
        <v>6</v>
      </c>
      <c r="E1579" s="2" t="str">
        <f>IFERROR(__xludf.DUMMYFUNCTION("GOOGLETRANSLATE(B1579, ""auto"",""en"")"),"Barry de oats")</f>
        <v>Barry de oats</v>
      </c>
    </row>
    <row r="1580" ht="15.75" customHeight="1">
      <c r="A1580" s="1">
        <v>1700.0</v>
      </c>
      <c r="B1580" s="2" t="s">
        <v>1815</v>
      </c>
      <c r="C1580" s="2" t="s">
        <v>1810</v>
      </c>
      <c r="D1580" s="2" t="s">
        <v>6</v>
      </c>
      <c r="E1580" s="2" t="str">
        <f>IFERROR(__xludf.DUMMYFUNCTION("GOOGLETRANSLATE(B1580, ""auto"",""en"")"),"then what you believe becomes your world Richard Matheson What Dreams May Come")</f>
        <v>then what you believe becomes your world Richard Matheson What Dreams May Come</v>
      </c>
    </row>
    <row r="1581" ht="15.75" customHeight="1">
      <c r="A1581" s="1">
        <v>1701.0</v>
      </c>
      <c r="B1581" s="2" t="s">
        <v>1816</v>
      </c>
      <c r="C1581" s="2" t="s">
        <v>1810</v>
      </c>
      <c r="D1581" s="2" t="s">
        <v>6</v>
      </c>
      <c r="E1581" s="2" t="str">
        <f>IFERROR(__xludf.DUMMYFUNCTION("GOOGLETRANSLATE(B1581, ""auto"",""en"")"),"Nothing can destroy love if love is that it will grow Osho")</f>
        <v>Nothing can destroy love if love is that it will grow Osho</v>
      </c>
    </row>
    <row r="1582" ht="15.75" customHeight="1">
      <c r="A1582" s="1">
        <v>1702.0</v>
      </c>
      <c r="B1582" s="2" t="s">
        <v>1817</v>
      </c>
      <c r="C1582" s="2" t="s">
        <v>1810</v>
      </c>
      <c r="D1582" s="2" t="s">
        <v>6</v>
      </c>
      <c r="E1582" s="2" t="str">
        <f>IFERROR(__xludf.DUMMYFUNCTION("GOOGLETRANSLATE(B1582, ""auto"",""en"")"),"I am your body, and I'm talking to you I look so what do you think about me please think of me that I'm beautiful and that of when you think of the disease and try to hunt them in me I have to adjust to your thoughts, and I'm starting to get sick show com"&amp;"pletely")</f>
        <v>I am your body, and I'm talking to you I look so what do you think about me please think of me that I'm beautiful and that of when you think of the disease and try to hunt them in me I have to adjust to your thoughts, and I'm starting to get sick show completely</v>
      </c>
    </row>
    <row r="1583" ht="15.75" customHeight="1">
      <c r="A1583" s="1">
        <v>1703.0</v>
      </c>
      <c r="B1583" s="2" t="s">
        <v>1818</v>
      </c>
      <c r="C1583" s="2" t="s">
        <v>1810</v>
      </c>
      <c r="D1583" s="2" t="s">
        <v>6</v>
      </c>
      <c r="E1583" s="2" t="str">
        <f>IFERROR(__xludf.DUMMYFUNCTION("GOOGLETRANSLATE(B1583, ""auto"",""en"")"),"vsem better than bratishki pitcher")</f>
        <v>vsem better than bratishki pitcher</v>
      </c>
    </row>
    <row r="1584" ht="15.75" customHeight="1">
      <c r="A1584" s="1">
        <v>1704.0</v>
      </c>
      <c r="B1584" s="2" t="s">
        <v>101</v>
      </c>
      <c r="C1584" s="2" t="s">
        <v>1810</v>
      </c>
      <c r="D1584" s="2" t="s">
        <v>6</v>
      </c>
      <c r="E1584" s="2" t="str">
        <f>IFERROR(__xludf.DUMMYFUNCTION("GOOGLETRANSLATE(B1584, ""auto"",""en"")"),"#VALUE!")</f>
        <v>#VALUE!</v>
      </c>
    </row>
    <row r="1585" ht="15.75" customHeight="1">
      <c r="A1585" s="1">
        <v>1705.0</v>
      </c>
      <c r="B1585" s="2" t="s">
        <v>1819</v>
      </c>
      <c r="C1585" s="2" t="s">
        <v>1810</v>
      </c>
      <c r="D1585" s="2" t="s">
        <v>6</v>
      </c>
      <c r="E1585" s="2" t="str">
        <f>IFERROR(__xludf.DUMMYFUNCTION("GOOGLETRANSLATE(B1585, ""auto"",""en"")"),"I feel")</f>
        <v>I feel</v>
      </c>
    </row>
    <row r="1586" ht="15.75" customHeight="1">
      <c r="A1586" s="1">
        <v>1706.0</v>
      </c>
      <c r="B1586" s="2" t="s">
        <v>1820</v>
      </c>
      <c r="C1586" s="2" t="s">
        <v>1810</v>
      </c>
      <c r="D1586" s="2" t="s">
        <v>6</v>
      </c>
      <c r="E1586" s="2" t="str">
        <f>IFERROR(__xludf.DUMMYFUNCTION("GOOGLETRANSLATE(B1586, ""auto"",""en"")"),"better to be last in the list of billionaires than the first in the list of the best employees of the month")</f>
        <v>better to be last in the list of billionaires than the first in the list of the best employees of the month</v>
      </c>
    </row>
    <row r="1587" ht="15.75" customHeight="1">
      <c r="A1587" s="1">
        <v>1707.0</v>
      </c>
      <c r="B1587" s="2" t="s">
        <v>1821</v>
      </c>
      <c r="C1587" s="2" t="s">
        <v>1822</v>
      </c>
      <c r="D1587" s="2" t="s">
        <v>6</v>
      </c>
      <c r="E1587" s="2" t="str">
        <f>IFERROR(__xludf.DUMMYFUNCTION("GOOGLETRANSLATE(B1587, ""auto"",""en"")"),"but you know I miss you")</f>
        <v>but you know I miss you</v>
      </c>
    </row>
    <row r="1588" ht="15.75" customHeight="1">
      <c r="A1588" s="1">
        <v>1708.0</v>
      </c>
      <c r="B1588" s="2" t="s">
        <v>1823</v>
      </c>
      <c r="C1588" s="2" t="s">
        <v>1822</v>
      </c>
      <c r="D1588" s="2" t="s">
        <v>6</v>
      </c>
      <c r="E1588" s="2" t="str">
        <f>IFERROR(__xludf.DUMMYFUNCTION("GOOGLETRANSLATE(B1588, ""auto"",""en"")"),"Well, whatever are you doing")</f>
        <v>Well, whatever are you doing</v>
      </c>
    </row>
    <row r="1589" ht="15.75" customHeight="1">
      <c r="A1589" s="1">
        <v>1709.0</v>
      </c>
      <c r="B1589" s="2" t="s">
        <v>1824</v>
      </c>
      <c r="C1589" s="2" t="s">
        <v>1822</v>
      </c>
      <c r="D1589" s="2" t="s">
        <v>6</v>
      </c>
      <c r="E1589" s="2" t="str">
        <f>IFERROR(__xludf.DUMMYFUNCTION("GOOGLETRANSLATE(B1589, ""auto"",""en"")"),"What cracks me up is fag and changed his name and has removed all the friends and fuck this photo fag Jam just me so I will move shortly to another VC and the VC delete fuck")</f>
        <v>What cracks me up is fag and changed his name and has removed all the friends and fuck this photo fag Jam just me so I will move shortly to another VC and the VC delete fuck</v>
      </c>
    </row>
    <row r="1590" ht="15.75" customHeight="1">
      <c r="A1590" s="1">
        <v>1710.0</v>
      </c>
      <c r="B1590" s="2" t="s">
        <v>1825</v>
      </c>
      <c r="C1590" s="2" t="s">
        <v>1826</v>
      </c>
      <c r="D1590" s="2" t="s">
        <v>6</v>
      </c>
      <c r="E1590" s="2" t="str">
        <f>IFERROR(__xludf.DUMMYFUNCTION("GOOGLETRANSLATE(B1590, ""auto"",""en"")")," for life please")</f>
        <v> for life please</v>
      </c>
    </row>
    <row r="1591" ht="15.75" customHeight="1">
      <c r="A1591" s="1">
        <v>1711.0</v>
      </c>
      <c r="B1591" s="2" t="s">
        <v>1827</v>
      </c>
      <c r="C1591" s="2" t="s">
        <v>1826</v>
      </c>
      <c r="D1591" s="2" t="s">
        <v>6</v>
      </c>
      <c r="E1591" s="2" t="str">
        <f>IFERROR(__xludf.DUMMYFUNCTION("GOOGLETRANSLATE(B1591, ""auto"",""en"")"),"hp dew")</f>
        <v>hp dew</v>
      </c>
    </row>
    <row r="1592" ht="15.75" customHeight="1">
      <c r="A1592" s="1">
        <v>1712.0</v>
      </c>
      <c r="B1592" s="2" t="s">
        <v>1828</v>
      </c>
      <c r="C1592" s="2" t="s">
        <v>1826</v>
      </c>
      <c r="D1592" s="2" t="s">
        <v>6</v>
      </c>
      <c r="E1592" s="2" t="str">
        <f>IFERROR(__xludf.DUMMYFUNCTION("GOOGLETRANSLATE(B1592, ""auto"",""en"")"),"Marjane I know that you lose more often Find out the answers here https vk com love1v a189700406")</f>
        <v>Marjane I know that you lose more often Find out the answers here https vk com love1v a189700406</v>
      </c>
    </row>
    <row r="1593" ht="15.75" customHeight="1">
      <c r="A1593" s="1">
        <v>1713.0</v>
      </c>
      <c r="B1593" s="2" t="s">
        <v>1829</v>
      </c>
      <c r="C1593" s="2" t="s">
        <v>1826</v>
      </c>
      <c r="D1593" s="2" t="s">
        <v>6</v>
      </c>
      <c r="E1593" s="2" t="str">
        <f>IFERROR(__xludf.DUMMYFUNCTION("GOOGLETRANSLATE(B1593, ""auto"",""en"")"),"Marjane and I know that the more you have the very causes panic to know the answer here https vk com love1v a189194614")</f>
        <v>Marjane and I know that the more you have the very causes panic to know the answer here https vk com love1v a189194614</v>
      </c>
    </row>
    <row r="1594" ht="15.75" customHeight="1">
      <c r="A1594" s="1">
        <v>1714.0</v>
      </c>
      <c r="B1594" s="2" t="s">
        <v>1830</v>
      </c>
      <c r="C1594" s="2" t="s">
        <v>1826</v>
      </c>
      <c r="D1594" s="2" t="s">
        <v>6</v>
      </c>
      <c r="E1594" s="2" t="str">
        <f>IFERROR(__xludf.DUMMYFUNCTION("GOOGLETRANSLATE(B1594, ""auto"",""en"")")," 1 or 2")</f>
        <v> 1 or 2</v>
      </c>
    </row>
    <row r="1595" ht="15.75" customHeight="1">
      <c r="A1595" s="1">
        <v>1715.0</v>
      </c>
      <c r="B1595" s="2" t="s">
        <v>1831</v>
      </c>
      <c r="C1595" s="2" t="s">
        <v>1826</v>
      </c>
      <c r="D1595" s="2" t="s">
        <v>6</v>
      </c>
      <c r="E1595" s="2" t="str">
        <f>IFERROR(__xludf.DUMMYFUNCTION("GOOGLETRANSLATE(B1595, ""auto"",""en"")"),"cherry pie dough enjoyment ingredients 3 eggs show completely")</f>
        <v>cherry pie dough enjoyment ingredients 3 eggs show completely</v>
      </c>
    </row>
    <row r="1596" ht="15.75" customHeight="1">
      <c r="A1596" s="1">
        <v>1716.0</v>
      </c>
      <c r="B1596" s="2" t="s">
        <v>1832</v>
      </c>
      <c r="C1596" s="2" t="s">
        <v>1826</v>
      </c>
      <c r="D1596" s="2" t="s">
        <v>6</v>
      </c>
      <c r="E1596" s="2" t="str">
        <f>IFERROR(__xludf.DUMMYFUNCTION("GOOGLETRANSLATE(B1596, ""auto"",""en"")")," jazbayd me özinşeşka")</f>
        <v> jazbayd me özinşeşka</v>
      </c>
    </row>
    <row r="1597" ht="15.75" customHeight="1">
      <c r="A1597" s="1">
        <v>1718.0</v>
      </c>
      <c r="B1597" s="2" t="s">
        <v>1833</v>
      </c>
      <c r="C1597" s="2" t="s">
        <v>1826</v>
      </c>
      <c r="D1597" s="2" t="s">
        <v>6</v>
      </c>
      <c r="E1597" s="2" t="str">
        <f>IFERROR(__xludf.DUMMYFUNCTION("GOOGLETRANSLATE(B1597, ""auto"",""en"")"),"tired of the usual meatballs is the time to prepare the snacks")</f>
        <v>tired of the usual meatballs is the time to prepare the snacks</v>
      </c>
    </row>
    <row r="1598" ht="15.75" customHeight="1">
      <c r="A1598" s="1">
        <v>1719.0</v>
      </c>
      <c r="B1598" s="2" t="s">
        <v>1834</v>
      </c>
      <c r="C1598" s="2" t="s">
        <v>1826</v>
      </c>
      <c r="D1598" s="2" t="s">
        <v>6</v>
      </c>
      <c r="E1598" s="2" t="str">
        <f>IFERROR(__xludf.DUMMYFUNCTION("GOOGLETRANSLATE(B1598, ""auto"",""en"")"),"the time will come when you decide that it's over and it will be the beginning")</f>
        <v>the time will come when you decide that it's over and it will be the beginning</v>
      </c>
    </row>
    <row r="1599" ht="15.75" customHeight="1">
      <c r="A1599" s="1">
        <v>1720.0</v>
      </c>
      <c r="B1599" s="2" t="s">
        <v>1835</v>
      </c>
      <c r="C1599" s="2" t="s">
        <v>1826</v>
      </c>
      <c r="D1599" s="2" t="s">
        <v>6</v>
      </c>
      <c r="E1599" s="2" t="str">
        <f>IFERROR(__xludf.DUMMYFUNCTION("GOOGLETRANSLATE(B1599, ""auto"",""en"")"),"10 Korean dramas about the intricacies of modern vzaimootnosheniyopisanie under each photo")</f>
        <v>10 Korean dramas about the intricacies of modern vzaimootnosheniyopisanie under each photo</v>
      </c>
    </row>
    <row r="1600" ht="15.75" customHeight="1">
      <c r="A1600" s="1">
        <v>1721.0</v>
      </c>
      <c r="B1600" s="2" t="s">
        <v>1836</v>
      </c>
      <c r="C1600" s="2" t="s">
        <v>1837</v>
      </c>
      <c r="D1600" s="2" t="s">
        <v>6</v>
      </c>
      <c r="E1600" s="2" t="str">
        <f>IFERROR(__xludf.DUMMYFUNCTION("GOOGLETRANSLATE(B1600, ""auto"",""en"")"),"1095 days and more than 100 videos created especially for you in a hurry to share the exciting news youtube channel avatars official crossed the mark of 3 incredible year this event can not go unnoticed because we have prepared for you a delightful gift a"&amp;"s early as next week, you will meet two charming girls who priotkroyut for you the secret veil of the world where dreams come true incomparable painter avatars for you to hold creative stream where you can observe firsthand how drawn costumes for your gam"&amp;"e characters to not miss a unique broadcast follow the news community, as well as subscribe to our channel https www youtube com c avataria but that's not all catch a coveted promotion code pr 3yearyt just do not forget to write repost without alas gift w"&amp;"ill not get")</f>
        <v>1095 days and more than 100 videos created especially for you in a hurry to share the exciting news youtube channel avatars official crossed the mark of 3 incredible year this event can not go unnoticed because we have prepared for you a delightful gift as early as next week, you will meet two charming girls who priotkroyut for you the secret veil of the world where dreams come true incomparable painter avatars for you to hold creative stream where you can observe firsthand how drawn costumes for your game characters to not miss a unique broadcast follow the news community, as well as subscribe to our channel https www youtube com c avataria but that's not all catch a coveted promotion code pr 3yearyt just do not forget to write repost without alas gift will not get</v>
      </c>
    </row>
    <row r="1601" ht="15.75" customHeight="1">
      <c r="A1601" s="1">
        <v>1722.0</v>
      </c>
      <c r="B1601" s="2" t="s">
        <v>1838</v>
      </c>
      <c r="C1601" s="2" t="s">
        <v>1839</v>
      </c>
      <c r="D1601" s="2" t="s">
        <v>6</v>
      </c>
      <c r="E1601" s="2" t="str">
        <f>IFERROR(__xludf.DUMMYFUNCTION("GOOGLETRANSLATE(B1601, ""auto"",""en"")"),"Welcome to my page, my dear friend my name is Azim Zharmagambetov I from Pavlodar Country Kazakhstan hope we become friends, and by the way I do not have a channel azimych")</f>
        <v>Welcome to my page, my dear friend my name is Azim Zharmagambetov I from Pavlodar Country Kazakhstan hope we become friends, and by the way I do not have a channel azimych</v>
      </c>
    </row>
    <row r="1602" ht="15.75" customHeight="1">
      <c r="A1602" s="1">
        <v>1723.0</v>
      </c>
      <c r="B1602" s="2" t="s">
        <v>1840</v>
      </c>
      <c r="C1602" s="2" t="s">
        <v>1839</v>
      </c>
      <c r="D1602" s="2" t="s">
        <v>6</v>
      </c>
      <c r="E1602" s="2" t="str">
        <f>IFERROR(__xludf.DUMMYFUNCTION("GOOGLETRANSLATE(B1602, ""auto"",""en"")"),"rebyayayat I tuut I periodically go just banned in the VC be azimych")</f>
        <v>rebyayayat I tuut I periodically go just banned in the VC be azimych</v>
      </c>
    </row>
    <row r="1603" ht="15.75" customHeight="1">
      <c r="A1603" s="1">
        <v>1724.0</v>
      </c>
      <c r="B1603" s="2" t="s">
        <v>1841</v>
      </c>
      <c r="C1603" s="2" t="s">
        <v>1839</v>
      </c>
      <c r="D1603" s="2" t="s">
        <v>6</v>
      </c>
      <c r="E1603" s="2" t="str">
        <f>IFERROR(__xludf.DUMMYFUNCTION("GOOGLETRANSLATE(B1603, ""auto"",""en"")"),"and whether to do azimych Competition")</f>
        <v>and whether to do azimych Competition</v>
      </c>
    </row>
    <row r="1604" ht="15.75" customHeight="1">
      <c r="A1604" s="1">
        <v>1725.0</v>
      </c>
      <c r="B1604" s="2" t="s">
        <v>1842</v>
      </c>
      <c r="C1604" s="2" t="s">
        <v>1839</v>
      </c>
      <c r="D1604" s="2" t="s">
        <v>6</v>
      </c>
      <c r="E1604" s="2" t="str">
        <f>IFERROR(__xludf.DUMMYFUNCTION("GOOGLETRANSLATE(B1604, ""auto"",""en"")"),"my fans to find out their fans in the android app https vk cc 6ymywu or application VKontakte vk com app4236781 925")</f>
        <v>my fans to find out their fans in the android app https vk cc 6ymywu or application VKontakte vk com app4236781 925</v>
      </c>
    </row>
    <row r="1605" ht="15.75" customHeight="1">
      <c r="A1605" s="1">
        <v>1726.0</v>
      </c>
      <c r="B1605" s="2" t="s">
        <v>1843</v>
      </c>
      <c r="C1605" s="2" t="s">
        <v>1839</v>
      </c>
      <c r="D1605" s="2" t="s">
        <v>6</v>
      </c>
      <c r="E1605" s="2" t="str">
        <f>IFERROR(__xludf.DUMMYFUNCTION("GOOGLETRANSLATE(B1605, ""auto"",""en"")"),"is our tray Like 1 2 3 repost ordinal number 4 which horse you want to wait 5 senpai")</f>
        <v>is our tray Like 1 2 3 repost ordinal number 4 which horse you want to wait 5 senpai</v>
      </c>
    </row>
    <row r="1606" ht="15.75" customHeight="1">
      <c r="A1606" s="1">
        <v>1727.0</v>
      </c>
      <c r="B1606" s="2" t="s">
        <v>1844</v>
      </c>
      <c r="C1606" s="2" t="s">
        <v>1839</v>
      </c>
      <c r="D1606" s="2" t="s">
        <v>6</v>
      </c>
      <c r="E1606" s="2" t="str">
        <f>IFERROR(__xludf.DUMMYFUNCTION("GOOGLETRANSLATE(B1606, ""auto"",""en"")"),"keep azimych")</f>
        <v>keep azimych</v>
      </c>
    </row>
    <row r="1607" ht="15.75" customHeight="1">
      <c r="A1607" s="1">
        <v>1728.0</v>
      </c>
      <c r="B1607" s="2" t="s">
        <v>1845</v>
      </c>
      <c r="C1607" s="2" t="s">
        <v>1839</v>
      </c>
      <c r="D1607" s="2" t="s">
        <v>6</v>
      </c>
      <c r="E1607" s="2" t="str">
        <f>IFERROR(__xludf.DUMMYFUNCTION("GOOGLETRANSLATE(B1607, ""auto"",""en"")"),"one at the base take a azimych")</f>
        <v>one at the base take a azimych</v>
      </c>
    </row>
    <row r="1608" ht="15.75" customHeight="1">
      <c r="A1608" s="1">
        <v>1729.0</v>
      </c>
      <c r="B1608" s="2" t="s">
        <v>1846</v>
      </c>
      <c r="C1608" s="2" t="s">
        <v>1839</v>
      </c>
      <c r="D1608" s="2" t="s">
        <v>6</v>
      </c>
      <c r="E1608" s="2" t="str">
        <f>IFERROR(__xludf.DUMMYFUNCTION("GOOGLETRANSLATE(B1608, ""auto"",""en"")")," Tipo hair wrap an azimych")</f>
        <v> Tipo hair wrap an azimych</v>
      </c>
    </row>
    <row r="1609" ht="15.75" customHeight="1">
      <c r="A1609" s="1">
        <v>1730.0</v>
      </c>
      <c r="B1609" s="2" t="s">
        <v>1847</v>
      </c>
      <c r="C1609" s="2" t="s">
        <v>1839</v>
      </c>
      <c r="D1609" s="2" t="s">
        <v>6</v>
      </c>
      <c r="E1609" s="2" t="str">
        <f>IFERROR(__xludf.DUMMYFUNCTION("GOOGLETRANSLATE(B1609, ""auto"",""en"")"),"lovilka March 3 azimych")</f>
        <v>lovilka March 3 azimych</v>
      </c>
    </row>
    <row r="1610" ht="15.75" customHeight="1">
      <c r="A1610" s="1">
        <v>1731.0</v>
      </c>
      <c r="B1610" s="2" t="s">
        <v>1848</v>
      </c>
      <c r="C1610" s="2" t="s">
        <v>1849</v>
      </c>
      <c r="D1610" s="2" t="s">
        <v>6</v>
      </c>
      <c r="E1610" s="2" t="str">
        <f>IFERROR(__xludf.DUMMYFUNCTION("GOOGLETRANSLATE(B1610, ""auto"",""en"")"),"ᵐᵒʸᵃ ᵈᵒᵇʳᵒᵗᵃ ᶻᵃᵏᵃⁿᶜʰⁱᵛᵃᵉᵗˢʸᵃ ᵗᵃᵐ ᵍᵈᵉ ᵛᵃˢʰᵃ ⁿᵃᵍˡᵒˢᵗ ᵖᵉʳᵉˢᵗᵘᵖᵃᵉᵗ ᵍʳᵃⁿⁱᶜ ᵘ")</f>
        <v>ᵐᵒʸᵃ ᵈᵒᵇʳᵒᵗᵃ ᶻᵃᵏᵃⁿᶜʰⁱᵛᵃᵉᵗˢʸᵃ ᵗᵃᵐ ᵍᵈᵉ ᵛᵃˢʰᵃ ⁿᵃᵍˡᵒˢᵗ ᵖᵉʳᵉˢᵗᵘᵖᵃᵉᵗ ᵍʳᵃⁿⁱᶜ ᵘ</v>
      </c>
    </row>
    <row r="1611" ht="15.75" customHeight="1">
      <c r="A1611" s="1">
        <v>1732.0</v>
      </c>
      <c r="B1611" s="2" t="s">
        <v>1850</v>
      </c>
      <c r="C1611" s="2" t="s">
        <v>1849</v>
      </c>
      <c r="D1611" s="2" t="s">
        <v>6</v>
      </c>
      <c r="E1611" s="2" t="str">
        <f>IFERROR(__xludf.DUMMYFUNCTION("GOOGLETRANSLATE(B1611, ""auto"",""en"")")," y tebya ect I poka poclednyaya zvezda in galaktike ympet ne y tebya ect I September 24")</f>
        <v> y tebya ect I poka poclednyaya zvezda in galaktike ympet ne y tebya ect I September 24</v>
      </c>
    </row>
    <row r="1612" ht="15.75" customHeight="1">
      <c r="A1612" s="1">
        <v>1733.0</v>
      </c>
      <c r="B1612" s="2" t="s">
        <v>1851</v>
      </c>
      <c r="C1612" s="2" t="s">
        <v>1849</v>
      </c>
      <c r="D1612" s="2" t="s">
        <v>6</v>
      </c>
      <c r="E1612" s="2" t="str">
        <f>IFERROR(__xludf.DUMMYFUNCTION("GOOGLETRANSLATE(B1612, ""auto"",""en"")"),"if ye xochesh znat camoe bolshoe cchacte chyvctvovat IT'S chto tebya ne znat like a chyvctvovat")</f>
        <v>if ye xochesh znat camoe bolshoe cchacte chyvctvovat IT'S chto tebya ne znat like a chyvctvovat</v>
      </c>
    </row>
    <row r="1613" ht="15.75" customHeight="1">
      <c r="A1613" s="1">
        <v>1734.0</v>
      </c>
      <c r="B1613" s="2" t="s">
        <v>1852</v>
      </c>
      <c r="C1613" s="2" t="s">
        <v>1849</v>
      </c>
      <c r="D1613" s="2" t="s">
        <v>6</v>
      </c>
      <c r="E1613" s="2" t="str">
        <f>IFERROR(__xludf.DUMMYFUNCTION("GOOGLETRANSLATE(B1613, ""auto"",""en"")"),"too sad to cry so she smiles")</f>
        <v>too sad to cry so she smiles</v>
      </c>
    </row>
    <row r="1614" ht="15.75" customHeight="1">
      <c r="A1614" s="1">
        <v>1735.0</v>
      </c>
      <c r="B1614" s="2" t="s">
        <v>1853</v>
      </c>
      <c r="C1614" s="2" t="s">
        <v>1849</v>
      </c>
      <c r="D1614" s="2" t="s">
        <v>6</v>
      </c>
      <c r="E1614" s="2" t="str">
        <f>IFERROR(__xludf.DUMMYFUNCTION("GOOGLETRANSLATE(B1614, ""auto"",""en"")"),"when you left me, I was not looking for a replacement, I was waiting for you and you know why because I do not you")</f>
        <v>when you left me, I was not looking for a replacement, I was waiting for you and you know why because I do not you</v>
      </c>
    </row>
    <row r="1615" ht="15.75" customHeight="1">
      <c r="A1615" s="1">
        <v>1736.0</v>
      </c>
      <c r="B1615" s="2" t="s">
        <v>1854</v>
      </c>
      <c r="C1615" s="2" t="s">
        <v>1855</v>
      </c>
      <c r="D1615" s="2" t="s">
        <v>6</v>
      </c>
      <c r="E1615" s="2" t="str">
        <f>IFERROR(__xludf.DUMMYFUNCTION("GOOGLETRANSLATE(B1615, ""auto"",""en"")"),"He considered himself a god and she was an atheist")</f>
        <v>He considered himself a god and she was an atheist</v>
      </c>
    </row>
    <row r="1616" ht="15.75" customHeight="1">
      <c r="A1616" s="1">
        <v>1737.0</v>
      </c>
      <c r="B1616" s="2" t="s">
        <v>1856</v>
      </c>
      <c r="C1616" s="2" t="s">
        <v>1855</v>
      </c>
      <c r="D1616" s="2" t="s">
        <v>6</v>
      </c>
      <c r="E1616" s="2" t="str">
        <f>IFERROR(__xludf.DUMMYFUNCTION("GOOGLETRANSLATE(B1616, ""auto"",""en"")"),"love nelzya zabyt and pyct date every cam peshaet Where are ctavit zapyatyyu")</f>
        <v>love nelzya zabyt and pyct date every cam peshaet Where are ctavit zapyatyyu</v>
      </c>
    </row>
    <row r="1617" ht="15.75" customHeight="1">
      <c r="A1617" s="1">
        <v>1738.0</v>
      </c>
      <c r="B1617" s="2" t="s">
        <v>1857</v>
      </c>
      <c r="C1617" s="2" t="s">
        <v>1855</v>
      </c>
      <c r="D1617" s="2" t="s">
        <v>6</v>
      </c>
      <c r="E1617" s="2" t="str">
        <f>IFERROR(__xludf.DUMMYFUNCTION("GOOGLETRANSLATE(B1617, ""auto"",""en"")")," I have my mother's lips, and my father's eyes on my face, they are still together")</f>
        <v> I have my mother's lips, and my father's eyes on my face, they are still together</v>
      </c>
    </row>
    <row r="1618" ht="15.75" customHeight="1">
      <c r="A1618" s="1">
        <v>1739.0</v>
      </c>
      <c r="B1618" s="2" t="s">
        <v>1858</v>
      </c>
      <c r="C1618" s="2" t="s">
        <v>1855</v>
      </c>
      <c r="D1618" s="2" t="s">
        <v>6</v>
      </c>
      <c r="E1618" s="2" t="str">
        <f>IFERROR(__xludf.DUMMYFUNCTION("GOOGLETRANSLATE(B1618, ""auto"",""en"")"),"when we meet, I'll hold you for two hours")</f>
        <v>when we meet, I'll hold you for two hours</v>
      </c>
    </row>
    <row r="1619" ht="15.75" customHeight="1">
      <c r="A1619" s="1">
        <v>1740.0</v>
      </c>
      <c r="B1619" s="2" t="s">
        <v>1859</v>
      </c>
      <c r="C1619" s="2" t="s">
        <v>1855</v>
      </c>
      <c r="D1619" s="2" t="s">
        <v>6</v>
      </c>
      <c r="E1619" s="2" t="str">
        <f>IFERROR(__xludf.DUMMYFUNCTION("GOOGLETRANSLATE(B1619, ""auto"",""en"")"),"it was yours but you moron missed his chance")</f>
        <v>it was yours but you moron missed his chance</v>
      </c>
    </row>
    <row r="1620" ht="15.75" customHeight="1">
      <c r="A1620" s="1">
        <v>1741.0</v>
      </c>
      <c r="B1620" s="2" t="s">
        <v>1860</v>
      </c>
      <c r="C1620" s="2" t="s">
        <v>1861</v>
      </c>
      <c r="D1620" s="2" t="s">
        <v>6</v>
      </c>
      <c r="E1620" s="2" t="str">
        <f>IFERROR(__xludf.DUMMYFUNCTION("GOOGLETRANSLATE(B1620, ""auto"",""en"")"),"let's make a pleasant way we humans Challenge you have to on your page lay out 21 can be less nicks friends with whom you want to talk forever and never let them throw the one I mention must make the same record and if again I'll be there, I do not have t"&amp;"o write it Aruzhan rakuko ulmira Irene aliyam Bekarys dahanchik madina amine srrik myco abai Dilshat gulayym Nurdaulet raiymbek Dayan")</f>
        <v>let's make a pleasant way we humans Challenge you have to on your page lay out 21 can be less nicks friends with whom you want to talk forever and never let them throw the one I mention must make the same record and if again I'll be there, I do not have to write it Aruzhan rakuko ulmira Irene aliyam Bekarys dahanchik madina amine srrik myco abai Dilshat gulayym Nurdaulet raiymbek Dayan</v>
      </c>
    </row>
    <row r="1621" ht="15.75" customHeight="1">
      <c r="A1621" s="1">
        <v>1742.0</v>
      </c>
      <c r="B1621" s="2" t="s">
        <v>1862</v>
      </c>
      <c r="C1621" s="2" t="s">
        <v>1861</v>
      </c>
      <c r="D1621" s="2" t="s">
        <v>6</v>
      </c>
      <c r="E1621" s="2" t="str">
        <f>IFERROR(__xludf.DUMMYFUNCTION("GOOGLETRANSLATE(B1621, ""auto"",""en"")"),"yes yes I want more bold lens")</f>
        <v>yes yes I want more bold lens</v>
      </c>
    </row>
    <row r="1622" ht="15.75" customHeight="1">
      <c r="A1622" s="1">
        <v>1743.0</v>
      </c>
      <c r="B1622" s="2" t="s">
        <v>1863</v>
      </c>
      <c r="C1622" s="2" t="s">
        <v>1864</v>
      </c>
      <c r="D1622" s="2" t="s">
        <v>6</v>
      </c>
      <c r="E1622" s="2" t="str">
        <f>IFERROR(__xludf.DUMMYFUNCTION("GOOGLETRANSLATE(B1622, ""auto"",""en"")"),"urges jumps ksm")</f>
        <v>urges jumps ksm</v>
      </c>
    </row>
    <row r="1623" ht="15.75" customHeight="1">
      <c r="A1623" s="1">
        <v>1746.0</v>
      </c>
      <c r="B1623" s="2" t="s">
        <v>1865</v>
      </c>
      <c r="C1623" s="2" t="s">
        <v>1864</v>
      </c>
      <c r="D1623" s="2" t="s">
        <v>6</v>
      </c>
      <c r="E1623" s="2" t="str">
        <f>IFERROR(__xludf.DUMMYFUNCTION("GOOGLETRANSLATE(B1623, ""auto"",""en"")"),"wife-your transparent streams clean")</f>
        <v>wife-your transparent streams clean</v>
      </c>
    </row>
    <row r="1624" ht="15.75" customHeight="1">
      <c r="A1624" s="1">
        <v>1747.0</v>
      </c>
      <c r="B1624" s="2" t="s">
        <v>1866</v>
      </c>
      <c r="C1624" s="2" t="s">
        <v>1864</v>
      </c>
      <c r="D1624" s="2" t="s">
        <v>6</v>
      </c>
      <c r="E1624" s="2" t="str">
        <f>IFERROR(__xludf.DUMMYFUNCTION("GOOGLETRANSLATE(B1624, ""auto"",""en"")")," who are we not to forgive one another grievance if the Almighty to forgive us our sins")</f>
        <v> who are we not to forgive one another grievance if the Almighty to forgive us our sins</v>
      </c>
    </row>
    <row r="1625" ht="15.75" customHeight="1">
      <c r="A1625" s="1">
        <v>1748.0</v>
      </c>
      <c r="B1625" s="2" t="s">
        <v>1867</v>
      </c>
      <c r="C1625" s="2" t="s">
        <v>1868</v>
      </c>
      <c r="D1625" s="2" t="s">
        <v>6</v>
      </c>
      <c r="E1625" s="2" t="str">
        <f>IFERROR(__xludf.DUMMYFUNCTION("GOOGLETRANSLATE(B1625, ""auto"",""en"")")," so show me ")</f>
        <v> so show me </v>
      </c>
    </row>
    <row r="1626" ht="15.75" customHeight="1">
      <c r="A1626" s="1">
        <v>1750.0</v>
      </c>
      <c r="B1626" s="2" t="s">
        <v>1869</v>
      </c>
      <c r="C1626" s="2" t="s">
        <v>1868</v>
      </c>
      <c r="D1626" s="2" t="s">
        <v>6</v>
      </c>
      <c r="E1626" s="2" t="str">
        <f>IFERROR(__xludf.DUMMYFUNCTION("GOOGLETRANSLATE(B1626, ""auto"",""en"")")," no matter where the person is near or in another city next to it if it is in your heart")</f>
        <v> no matter where the person is near or in another city next to it if it is in your heart</v>
      </c>
    </row>
    <row r="1627" ht="15.75" customHeight="1">
      <c r="A1627" s="1">
        <v>1751.0</v>
      </c>
      <c r="B1627" s="2" t="s">
        <v>1870</v>
      </c>
      <c r="C1627" s="2" t="s">
        <v>1868</v>
      </c>
      <c r="D1627" s="2" t="s">
        <v>6</v>
      </c>
      <c r="E1627" s="2" t="str">
        <f>IFERROR(__xludf.DUMMYFUNCTION("GOOGLETRANSLATE(B1627, ""auto"",""en"")")," I ycny you a ppicnic")</f>
        <v> I ycny you a ppicnic</v>
      </c>
    </row>
    <row r="1628" ht="15.75" customHeight="1">
      <c r="A1628" s="1">
        <v>1752.0</v>
      </c>
      <c r="B1628" s="2" t="s">
        <v>1871</v>
      </c>
      <c r="C1628" s="2" t="s">
        <v>1872</v>
      </c>
      <c r="D1628" s="2" t="s">
        <v>6</v>
      </c>
      <c r="E1628" s="2" t="str">
        <f>IFERROR(__xludf.DUMMYFUNCTION("GOOGLETRANSLATE(B1628, ""auto"",""en"")"),"if ever you pass by and say hello to me, I do not answer thee a word simply because I was in too much pain to say this person who always knew what's inside of me but it still left me just disgusting to look at how you pretend if nothing had happened as if"&amp;" it is no longer tormented me at night if I forgot to show everything completely")</f>
        <v>if ever you pass by and say hello to me, I do not answer thee a word simply because I was in too much pain to say this person who always knew what's inside of me but it still left me just disgusting to look at how you pretend if nothing had happened as if it is no longer tormented me at night if I forgot to show everything completely</v>
      </c>
    </row>
    <row r="1629" ht="15.75" customHeight="1">
      <c r="A1629" s="1">
        <v>1753.0</v>
      </c>
      <c r="B1629" s="2" t="s">
        <v>1873</v>
      </c>
      <c r="C1629" s="2" t="s">
        <v>1872</v>
      </c>
      <c r="D1629" s="2" t="s">
        <v>6</v>
      </c>
      <c r="E1629" s="2" t="str">
        <f>IFERROR(__xludf.DUMMYFUNCTION("GOOGLETRANSLATE(B1629, ""auto"",""en"")"),"forgive me but I was wrong if I could, I would not have changed the way back I lost you but the time that you and I, I do not show completely lost")</f>
        <v>forgive me but I was wrong if I could, I would not have changed the way back I lost you but the time that you and I, I do not show completely lost</v>
      </c>
    </row>
    <row r="1630" ht="15.75" customHeight="1">
      <c r="A1630" s="1">
        <v>1754.0</v>
      </c>
      <c r="B1630" s="2" t="s">
        <v>1874</v>
      </c>
      <c r="C1630" s="2" t="s">
        <v>1872</v>
      </c>
      <c r="D1630" s="2" t="s">
        <v>6</v>
      </c>
      <c r="E1630" s="2" t="str">
        <f>IFERROR(__xludf.DUMMYFUNCTION("GOOGLETRANSLATE(B1630, ""auto"",""en"")"),"you know what the worst feeling of all when you're in public cheerful fun really you do not wear a mask and with myself cry trying to suppress the cries")</f>
        <v>you know what the worst feeling of all when you're in public cheerful fun really you do not wear a mask and with myself cry trying to suppress the cries</v>
      </c>
    </row>
    <row r="1631" ht="15.75" customHeight="1">
      <c r="A1631" s="1">
        <v>1755.0</v>
      </c>
      <c r="B1631" s="2" t="s">
        <v>1875</v>
      </c>
      <c r="C1631" s="2" t="s">
        <v>1872</v>
      </c>
      <c r="D1631" s="2" t="s">
        <v>6</v>
      </c>
      <c r="E1631" s="2" t="str">
        <f>IFERROR(__xludf.DUMMYFUNCTION("GOOGLETRANSLATE(B1631, ""auto"",""en"")"),"Riverdale")</f>
        <v>Riverdale</v>
      </c>
    </row>
    <row r="1632" ht="15.75" customHeight="1">
      <c r="A1632" s="1">
        <v>1756.0</v>
      </c>
      <c r="B1632" s="2" t="s">
        <v>1876</v>
      </c>
      <c r="C1632" s="2" t="s">
        <v>1872</v>
      </c>
      <c r="D1632" s="2" t="s">
        <v>6</v>
      </c>
      <c r="E1632" s="2" t="str">
        <f>IFERROR(__xludf.DUMMYFUNCTION("GOOGLETRANSLATE(B1632, ""auto"",""en"")"),"answer yourself honestly")</f>
        <v>answer yourself honestly</v>
      </c>
    </row>
    <row r="1633" ht="15.75" customHeight="1">
      <c r="A1633" s="1">
        <v>1757.0</v>
      </c>
      <c r="B1633" s="2" t="s">
        <v>1877</v>
      </c>
      <c r="C1633" s="2" t="s">
        <v>1872</v>
      </c>
      <c r="D1633" s="2" t="s">
        <v>6</v>
      </c>
      <c r="E1633" s="2" t="str">
        <f>IFERROR(__xludf.DUMMYFUNCTION("GOOGLETRANSLATE(B1633, ""auto"",""en"")"),"learn to laugh when hurt to know how to be sad when funny to know how to appear indifferent when you do not care do not say that the world is sad not to say that it is difficult to know how to live life among the ruins fight believe and love")</f>
        <v>learn to laugh when hurt to know how to be sad when funny to know how to appear indifferent when you do not care do not say that the world is sad not to say that it is difficult to know how to live life among the ruins fight believe and love</v>
      </c>
    </row>
    <row r="1634" ht="15.75" customHeight="1">
      <c r="A1634" s="1">
        <v>1758.0</v>
      </c>
      <c r="B1634" s="2" t="s">
        <v>1878</v>
      </c>
      <c r="C1634" s="2" t="s">
        <v>1872</v>
      </c>
      <c r="D1634" s="2" t="s">
        <v>6</v>
      </c>
      <c r="E1634" s="2" t="str">
        <f>IFERROR(__xludf.DUMMYFUNCTION("GOOGLETRANSLATE(B1634, ""auto"",""en"")")," ηe govopite chto unto me I plohaya I VAC ne luchshe depzhu ηaydite and uhodite")</f>
        <v> ηe govopite chto unto me I plohaya I VAC ne luchshe depzhu ηaydite and uhodite</v>
      </c>
    </row>
    <row r="1635" ht="15.75" customHeight="1">
      <c r="A1635" s="1">
        <v>1760.0</v>
      </c>
      <c r="B1635" s="2" t="s">
        <v>1879</v>
      </c>
      <c r="C1635" s="2" t="s">
        <v>1880</v>
      </c>
      <c r="D1635" s="2" t="s">
        <v>6</v>
      </c>
      <c r="E1635" s="2" t="str">
        <f>IFERROR(__xludf.DUMMYFUNCTION("GOOGLETRANSLATE(B1635, ""auto"",""en"")"),"if there was a sea of ​​beer I'd become a beautiful dolphin")</f>
        <v>if there was a sea of ​​beer I'd become a beautiful dolphin</v>
      </c>
    </row>
    <row r="1636" ht="15.75" customHeight="1">
      <c r="A1636" s="1">
        <v>1761.0</v>
      </c>
      <c r="B1636" s="2" t="s">
        <v>1881</v>
      </c>
      <c r="C1636" s="2" t="s">
        <v>1882</v>
      </c>
      <c r="D1636" s="2" t="s">
        <v>6</v>
      </c>
      <c r="E1636" s="2" t="str">
        <f>IFERROR(__xludf.DUMMYFUNCTION("GOOGLETRANSLATE(B1636, ""auto"",""en"")")," what do you want from me")</f>
        <v> what do you want from me</v>
      </c>
    </row>
    <row r="1637" ht="15.75" customHeight="1">
      <c r="A1637" s="1">
        <v>1762.0</v>
      </c>
      <c r="B1637" s="2" t="s">
        <v>1883</v>
      </c>
      <c r="C1637" s="2" t="s">
        <v>1882</v>
      </c>
      <c r="D1637" s="2" t="s">
        <v>6</v>
      </c>
      <c r="E1637" s="2" t="str">
        <f>IFERROR(__xludf.DUMMYFUNCTION("GOOGLETRANSLATE(B1637, ""auto"",""en"")")," and who am I to you")</f>
        <v> and who am I to you</v>
      </c>
    </row>
    <row r="1638" ht="15.75" customHeight="1">
      <c r="A1638" s="1">
        <v>1763.0</v>
      </c>
      <c r="B1638" s="2" t="s">
        <v>1884</v>
      </c>
      <c r="C1638" s="2" t="s">
        <v>1882</v>
      </c>
      <c r="D1638" s="2" t="s">
        <v>6</v>
      </c>
      <c r="E1638" s="2" t="str">
        <f>IFERROR(__xludf.DUMMYFUNCTION("GOOGLETRANSLATE(B1638, ""auto"",""en"")"),"you want to hug")</f>
        <v>you want to hug</v>
      </c>
    </row>
    <row r="1639" ht="15.75" customHeight="1">
      <c r="A1639" s="1">
        <v>1764.0</v>
      </c>
      <c r="B1639" s="2" t="s">
        <v>1885</v>
      </c>
      <c r="C1639" s="2" t="s">
        <v>1882</v>
      </c>
      <c r="D1639" s="2" t="s">
        <v>6</v>
      </c>
      <c r="E1639" s="2" t="str">
        <f>IFERROR(__xludf.DUMMYFUNCTION("GOOGLETRANSLATE(B1639, ""auto"",""en"")"),"To say I love you")</f>
        <v>To say I love you</v>
      </c>
    </row>
    <row r="1640" ht="15.75" customHeight="1">
      <c r="A1640" s="1">
        <v>1765.0</v>
      </c>
      <c r="B1640" s="2" t="s">
        <v>1886</v>
      </c>
      <c r="C1640" s="2" t="s">
        <v>1882</v>
      </c>
      <c r="D1640" s="2" t="s">
        <v>6</v>
      </c>
      <c r="E1640" s="2" t="str">
        <f>IFERROR(__xludf.DUMMYFUNCTION("GOOGLETRANSLATE(B1640, ""auto"",""en"")"),"where is my love ")</f>
        <v>where is my love </v>
      </c>
    </row>
    <row r="1641" ht="15.75" customHeight="1">
      <c r="A1641" s="1">
        <v>1766.0</v>
      </c>
      <c r="B1641" s="2" t="s">
        <v>1887</v>
      </c>
      <c r="C1641" s="2" t="s">
        <v>1882</v>
      </c>
      <c r="D1641" s="2" t="s">
        <v>6</v>
      </c>
      <c r="E1641" s="2" t="str">
        <f>IFERROR(__xludf.DUMMYFUNCTION("GOOGLETRANSLATE(B1641, ""auto"",""en"")"),"otkpoyu you malenky cekpet kazhdy day paz day delay myself a little podapok Not planipuy zapanee not wait ego ppocto let OH cluchaetsya it mozhet be novaya rybashka or pocleobedenny con in kabinete or two cups xoposhego gopyachego chernogo kofe David Lync"&amp;"h")</f>
        <v>otkpoyu you malenky cekpet kazhdy day paz day delay myself a little podapok Not planipuy zapanee not wait ego ppocto let OH cluchaetsya it mozhet be novaya rybashka or pocleobedenny con in kabinete or two cups xoposhego gopyachego chernogo kofe David Lynch</v>
      </c>
    </row>
    <row r="1642" ht="15.75" customHeight="1">
      <c r="A1642" s="1">
        <v>1767.0</v>
      </c>
      <c r="B1642" s="2" t="s">
        <v>1888</v>
      </c>
      <c r="C1642" s="2" t="s">
        <v>1889</v>
      </c>
      <c r="D1642" s="2" t="s">
        <v>6</v>
      </c>
      <c r="E1642" s="2" t="str">
        <f>IFERROR(__xludf.DUMMYFUNCTION("GOOGLETRANSLATE(B1642, ""auto"",""en"")")," in anticipation of snowfall")</f>
        <v> in anticipation of snowfall</v>
      </c>
    </row>
    <row r="1643" ht="15.75" customHeight="1">
      <c r="A1643" s="1">
        <v>1768.0</v>
      </c>
      <c r="B1643" s="2" t="s">
        <v>1890</v>
      </c>
      <c r="C1643" s="2" t="s">
        <v>1889</v>
      </c>
      <c r="D1643" s="2" t="s">
        <v>6</v>
      </c>
      <c r="E1643" s="2" t="str">
        <f>IFERROR(__xludf.DUMMYFUNCTION("GOOGLETRANSLATE(B1643, ""auto"",""en"")"),"You know that I am straining to update the VC now everyone knows what a garbage I laykayu")</f>
        <v>You know that I am straining to update the VC now everyone knows what a garbage I laykayu</v>
      </c>
    </row>
    <row r="1644" ht="15.75" customHeight="1">
      <c r="A1644" s="1">
        <v>1769.0</v>
      </c>
      <c r="B1644" s="2" t="s">
        <v>1891</v>
      </c>
      <c r="C1644" s="2" t="s">
        <v>1889</v>
      </c>
      <c r="D1644" s="2" t="s">
        <v>6</v>
      </c>
      <c r="E1644" s="2" t="str">
        <f>IFERROR(__xludf.DUMMYFUNCTION("GOOGLETRANSLATE(B1644, ""auto"",""en"")"),"Shop on aliexpress with coupons for these Cubs in 1196 for you https s click aliexpress com e s18dxzve")</f>
        <v>Shop on aliexpress with coupons for these Cubs in 1196 for you https s click aliexpress com e s18dxzve</v>
      </c>
    </row>
    <row r="1645" ht="15.75" customHeight="1">
      <c r="A1645" s="1">
        <v>1770.0</v>
      </c>
      <c r="B1645" s="2" t="s">
        <v>1892</v>
      </c>
      <c r="C1645" s="2" t="s">
        <v>1889</v>
      </c>
      <c r="D1645" s="2" t="s">
        <v>6</v>
      </c>
      <c r="E1645" s="2" t="str">
        <f>IFERROR(__xludf.DUMMYFUNCTION("GOOGLETRANSLATE(B1645, ""auto"",""en"")"),"Kitik quit smoking support its Like")</f>
        <v>Kitik quit smoking support its Like</v>
      </c>
    </row>
    <row r="1646" ht="15.75" customHeight="1">
      <c r="A1646" s="1">
        <v>1771.0</v>
      </c>
      <c r="B1646" s="2" t="s">
        <v>1893</v>
      </c>
      <c r="C1646" s="2" t="s">
        <v>1889</v>
      </c>
      <c r="D1646" s="2" t="s">
        <v>6</v>
      </c>
      <c r="E1646" s="2" t="str">
        <f>IFERROR(__xludf.DUMMYFUNCTION("GOOGLETRANSLATE(B1646, ""auto"",""en"")"),"even now you can not hear me, I love you")</f>
        <v>even now you can not hear me, I love you</v>
      </c>
    </row>
    <row r="1647" ht="15.75" customHeight="1">
      <c r="A1647" s="1">
        <v>1772.0</v>
      </c>
      <c r="B1647" s="2" t="s">
        <v>1894</v>
      </c>
      <c r="C1647" s="2" t="s">
        <v>1889</v>
      </c>
      <c r="D1647" s="2" t="s">
        <v>6</v>
      </c>
      <c r="E1647" s="2" t="str">
        <f>IFERROR(__xludf.DUMMYFUNCTION("GOOGLETRANSLATE(B1647, ""auto"",""en"")"),"Look in your yard rusted all horizontal bars let prorzhaveyut smoke and light")</f>
        <v>Look in your yard rusted all horizontal bars let prorzhaveyut smoke and light</v>
      </c>
    </row>
    <row r="1648" ht="15.75" customHeight="1">
      <c r="A1648" s="1">
        <v>1773.0</v>
      </c>
      <c r="B1648" s="2" t="s">
        <v>1895</v>
      </c>
      <c r="C1648" s="2" t="s">
        <v>1896</v>
      </c>
      <c r="D1648" s="2" t="s">
        <v>6</v>
      </c>
      <c r="E1648" s="2" t="str">
        <f>IFERROR(__xludf.DUMMYFUNCTION("GOOGLETRANSLATE(B1648, ""auto"",""en"")"),"and I do not care who you are I detstva without fear")</f>
        <v>and I do not care who you are I detstva without fear</v>
      </c>
    </row>
    <row r="1649" ht="15.75" customHeight="1">
      <c r="A1649" s="1">
        <v>1774.0</v>
      </c>
      <c r="B1649" s="2" t="s">
        <v>1897</v>
      </c>
      <c r="C1649" s="2" t="s">
        <v>1896</v>
      </c>
      <c r="D1649" s="2" t="s">
        <v>6</v>
      </c>
      <c r="E1649" s="2" t="str">
        <f>IFERROR(__xludf.DUMMYFUNCTION("GOOGLETRANSLATE(B1649, ""auto"",""en"")"),"WE WILL live in a world where the smile does not mean a good attitude to you where kissing does not mean recognition of the feelings which do not mean love where everyone is lonely and no one tries to change it where words lose all meaning because the cir"&amp;"cle lies")</f>
        <v>WE WILL live in a world where the smile does not mean a good attitude to you where kissing does not mean recognition of the feelings which do not mean love where everyone is lonely and no one tries to change it where words lose all meaning because the circle lies</v>
      </c>
    </row>
    <row r="1650" ht="15.75" customHeight="1">
      <c r="A1650" s="1">
        <v>1775.0</v>
      </c>
      <c r="B1650" s="2" t="s">
        <v>1898</v>
      </c>
      <c r="C1650" s="2" t="s">
        <v>1896</v>
      </c>
      <c r="D1650" s="2" t="s">
        <v>6</v>
      </c>
      <c r="E1650" s="2" t="str">
        <f>IFERROR(__xludf.DUMMYFUNCTION("GOOGLETRANSLATE(B1650, ""auto"",""en"")"),"Pretty sweet girl pretty proud of the strong proud strong she is my my my my")</f>
        <v>Pretty sweet girl pretty proud of the strong proud strong she is my my my my</v>
      </c>
    </row>
    <row r="1651" ht="15.75" customHeight="1">
      <c r="A1651" s="1">
        <v>1776.0</v>
      </c>
      <c r="B1651" s="2" t="s">
        <v>1899</v>
      </c>
      <c r="C1651" s="2" t="s">
        <v>1896</v>
      </c>
      <c r="D1651" s="2" t="s">
        <v>6</v>
      </c>
      <c r="E1651" s="2" t="str">
        <f>IFERROR(__xludf.DUMMYFUNCTION("GOOGLETRANSLATE(B1651, ""auto"",""en"")"),"in my prayers I asked allaha keep me from hypocritical people from the moment I began to lose friends")</f>
        <v>in my prayers I asked allaha keep me from hypocritical people from the moment I began to lose friends</v>
      </c>
    </row>
    <row r="1652" ht="15.75" customHeight="1">
      <c r="A1652" s="1">
        <v>1777.0</v>
      </c>
      <c r="B1652" s="2" t="s">
        <v>1900</v>
      </c>
      <c r="C1652" s="2" t="s">
        <v>1896</v>
      </c>
      <c r="D1652" s="2" t="s">
        <v>6</v>
      </c>
      <c r="E1652" s="2" t="str">
        <f>IFERROR(__xludf.DUMMYFUNCTION("GOOGLETRANSLATE(B1652, ""auto"",""en"")")," we are here to contribute to this world or else why are we here, Steve Jobs")</f>
        <v> we are here to contribute to this world or else why are we here, Steve Jobs</v>
      </c>
    </row>
    <row r="1653" ht="15.75" customHeight="1">
      <c r="A1653" s="1">
        <v>1778.0</v>
      </c>
      <c r="B1653" s="2" t="s">
        <v>1901</v>
      </c>
      <c r="C1653" s="2" t="s">
        <v>1896</v>
      </c>
      <c r="D1653" s="2" t="s">
        <v>6</v>
      </c>
      <c r="E1653" s="2" t="str">
        <f>IFERROR(__xludf.DUMMYFUNCTION("GOOGLETRANSLATE(B1653, ""auto"",""en"")"),"genius billionaire playboy philanthropist")</f>
        <v>genius billionaire playboy philanthropist</v>
      </c>
    </row>
    <row r="1654" ht="15.75" customHeight="1">
      <c r="A1654" s="1">
        <v>1779.0</v>
      </c>
      <c r="B1654" s="2" t="s">
        <v>1902</v>
      </c>
      <c r="C1654" s="2" t="s">
        <v>1896</v>
      </c>
      <c r="D1654" s="2" t="s">
        <v>6</v>
      </c>
      <c r="E1654" s="2" t="str">
        <f>IFERROR(__xludf.DUMMYFUNCTION("GOOGLETRANSLATE(B1654, ""auto"",""en"")"),"due to its nature, I still lose")</f>
        <v>due to its nature, I still lose</v>
      </c>
    </row>
    <row r="1655" ht="15.75" customHeight="1">
      <c r="A1655" s="1">
        <v>1780.0</v>
      </c>
      <c r="B1655" s="2" t="s">
        <v>1903</v>
      </c>
      <c r="C1655" s="2" t="s">
        <v>1904</v>
      </c>
      <c r="D1655" s="2" t="s">
        <v>6</v>
      </c>
      <c r="E1655" s="2" t="str">
        <f>IFERROR(__xludf.DUMMYFUNCTION("GOOGLETRANSLATE(B1655, ""auto"",""en"")"),"hard it is when a person who is always crying all consoled")</f>
        <v>hard it is when a person who is always crying all consoled</v>
      </c>
    </row>
    <row r="1656" ht="15.75" customHeight="1">
      <c r="A1656" s="1">
        <v>1781.0</v>
      </c>
      <c r="B1656" s="2" t="s">
        <v>1905</v>
      </c>
      <c r="C1656" s="2" t="s">
        <v>1904</v>
      </c>
      <c r="D1656" s="2" t="s">
        <v>6</v>
      </c>
      <c r="E1656" s="2" t="str">
        <f>IFERROR(__xludf.DUMMYFUNCTION("GOOGLETRANSLATE(B1656, ""auto"",""en"")"),"so I want to hug somebody and said hey I'm not afraid of you any tear")</f>
        <v>so I want to hug somebody and said hey I'm not afraid of you any tear</v>
      </c>
    </row>
    <row r="1657" ht="15.75" customHeight="1">
      <c r="A1657" s="1">
        <v>1782.0</v>
      </c>
      <c r="B1657" s="2" t="s">
        <v>1906</v>
      </c>
      <c r="C1657" s="2" t="s">
        <v>1904</v>
      </c>
      <c r="D1657" s="2" t="s">
        <v>6</v>
      </c>
      <c r="E1657" s="2" t="str">
        <f>IFERROR(__xludf.DUMMYFUNCTION("GOOGLETRANSLATE(B1657, ""auto"",""en"")"),"I was vulnerable and naive kind thank you to those who made me tough and strong-willed good judge of character")</f>
        <v>I was vulnerable and naive kind thank you to those who made me tough and strong-willed good judge of character</v>
      </c>
    </row>
    <row r="1658" ht="15.75" customHeight="1">
      <c r="A1658" s="1">
        <v>1783.0</v>
      </c>
      <c r="B1658" s="2" t="s">
        <v>1907</v>
      </c>
      <c r="C1658" s="2" t="s">
        <v>1904</v>
      </c>
      <c r="D1658" s="2" t="s">
        <v>6</v>
      </c>
      <c r="E1658" s="2" t="str">
        <f>IFERROR(__xludf.DUMMYFUNCTION("GOOGLETRANSLATE(B1658, ""auto"",""en"")"),"Eclipse 2009 pocle togo kak on gopod suddenly obpushivaetsya temnota residents mnogoetazhnogo doma stalkivayutcya c otvratitelnym monstpom kotopy Po vidimomu and ctal ppichinoy cvalivshixcya people nevzgod chtoby ppotivoctoyat kpovozhadnomu There exists k"&amp;"iller peremeschayuschemucya on etazham cocedi combined Nr IT'S not mnogim pomozhet survive")</f>
        <v>Eclipse 2009 pocle togo kak on gopod suddenly obpushivaetsya temnota residents mnogoetazhnogo doma stalkivayutcya c otvratitelnym monstpom kotopy Po vidimomu and ctal ppichinoy cvalivshixcya people nevzgod chtoby ppotivoctoyat kpovozhadnomu There exists killer peremeschayuschemucya on etazham cocedi combined Nr IT'S not mnogim pomozhet survive</v>
      </c>
    </row>
    <row r="1659" ht="15.75" customHeight="1">
      <c r="A1659" s="1">
        <v>1784.0</v>
      </c>
      <c r="B1659" s="2" t="s">
        <v>1908</v>
      </c>
      <c r="C1659" s="2" t="s">
        <v>1904</v>
      </c>
      <c r="D1659" s="2" t="s">
        <v>6</v>
      </c>
      <c r="E1659" s="2" t="str">
        <f>IFERROR(__xludf.DUMMYFUNCTION("GOOGLETRANSLATE(B1659, ""auto"",""en"")"),"It costs to remove the mask and they all together and does all that's changed is how it works: be yourself")</f>
        <v>It costs to remove the mask and they all together and does all that's changed is how it works: be yourself</v>
      </c>
    </row>
    <row r="1660" ht="15.75" customHeight="1">
      <c r="A1660" s="1">
        <v>1785.0</v>
      </c>
      <c r="B1660" s="2" t="s">
        <v>1909</v>
      </c>
      <c r="C1660" s="2" t="s">
        <v>1904</v>
      </c>
      <c r="D1660" s="2" t="s">
        <v>6</v>
      </c>
      <c r="E1660" s="2" t="str">
        <f>IFERROR(__xludf.DUMMYFUNCTION("GOOGLETRANSLATE(B1660, ""auto"",""en"")"),"he will never will betray and he does not need your salary and other garbage he just wants to be your friend")</f>
        <v>he will never will betray and he does not need your salary and other garbage he just wants to be your friend</v>
      </c>
    </row>
    <row r="1661" ht="15.75" customHeight="1">
      <c r="A1661" s="1">
        <v>1786.0</v>
      </c>
      <c r="B1661" s="2" t="s">
        <v>1910</v>
      </c>
      <c r="C1661" s="2" t="s">
        <v>1904</v>
      </c>
      <c r="D1661" s="2" t="s">
        <v>6</v>
      </c>
      <c r="E1661" s="2" t="str">
        <f>IFERROR(__xludf.DUMMYFUNCTION("GOOGLETRANSLATE(B1661, ""auto"",""en"")"),"I would never ask people to come back so I'm going to miss so I will miss them but they have made their choice")</f>
        <v>I would never ask people to come back so I'm going to miss so I will miss them but they have made their choice</v>
      </c>
    </row>
    <row r="1662" ht="15.75" customHeight="1">
      <c r="A1662" s="1">
        <v>1787.0</v>
      </c>
      <c r="B1662" s="2" t="s">
        <v>1911</v>
      </c>
      <c r="C1662" s="2" t="s">
        <v>1904</v>
      </c>
      <c r="D1662" s="2" t="s">
        <v>6</v>
      </c>
      <c r="E1662" s="2" t="str">
        <f>IFERROR(__xludf.DUMMYFUNCTION("GOOGLETRANSLATE(B1662, ""auto"",""en"")"),"Sometimes I wander through the streets and remember the old days that will not return never")</f>
        <v>Sometimes I wander through the streets and remember the old days that will not return never</v>
      </c>
    </row>
    <row r="1663" ht="15.75" customHeight="1">
      <c r="A1663" s="1">
        <v>1788.0</v>
      </c>
      <c r="B1663" s="2" t="s">
        <v>1912</v>
      </c>
      <c r="C1663" s="2" t="s">
        <v>1904</v>
      </c>
      <c r="D1663" s="2" t="s">
        <v>6</v>
      </c>
      <c r="E1663" s="2" t="str">
        <f>IFERROR(__xludf.DUMMYFUNCTION("GOOGLETRANSLATE(B1663, ""auto"",""en"")"),"Thanks to the past for having learned a lot")</f>
        <v>Thanks to the past for having learned a lot</v>
      </c>
    </row>
    <row r="1664" ht="15.75" customHeight="1">
      <c r="A1664" s="1">
        <v>1790.0</v>
      </c>
      <c r="B1664" s="2" t="s">
        <v>1913</v>
      </c>
      <c r="C1664" s="2" t="s">
        <v>1914</v>
      </c>
      <c r="D1664" s="2" t="s">
        <v>6</v>
      </c>
      <c r="E1664" s="2" t="str">
        <f>IFERROR(__xludf.DUMMYFUNCTION("GOOGLETRANSLATE(B1664, ""auto"",""en"")")," Happiness is near")</f>
        <v> Happiness is near</v>
      </c>
    </row>
    <row r="1665" ht="15.75" customHeight="1">
      <c r="A1665" s="1">
        <v>1791.0</v>
      </c>
      <c r="B1665" s="2" t="s">
        <v>1915</v>
      </c>
      <c r="C1665" s="2" t="s">
        <v>1914</v>
      </c>
      <c r="D1665" s="2" t="s">
        <v>6</v>
      </c>
      <c r="E1665" s="2" t="str">
        <f>IFERROR(__xludf.DUMMYFUNCTION("GOOGLETRANSLATE(B1665, ""auto"",""en"")"),"he did not have a photo on the ground but it is in the heart of billions of Muhammad ﷺ")</f>
        <v>he did not have a photo on the ground but it is in the heart of billions of Muhammad ﷺ</v>
      </c>
    </row>
    <row r="1666" ht="15.75" customHeight="1">
      <c r="A1666" s="1">
        <v>1792.0</v>
      </c>
      <c r="B1666" s="2" t="s">
        <v>1916</v>
      </c>
      <c r="C1666" s="2" t="s">
        <v>1914</v>
      </c>
      <c r="D1666" s="2" t="s">
        <v>6</v>
      </c>
      <c r="E1666" s="2" t="str">
        <f>IFERROR(__xludf.DUMMYFUNCTION("GOOGLETRANSLATE(B1666, ""auto"",""en"")"),"I believe that somewhere in the world there is a man who will love me this way I have a strange mad jealous")</f>
        <v>I believe that somewhere in the world there is a man who will love me this way I have a strange mad jealous</v>
      </c>
    </row>
    <row r="1667" ht="15.75" customHeight="1">
      <c r="A1667" s="1">
        <v>1793.0</v>
      </c>
      <c r="B1667" s="2" t="s">
        <v>1917</v>
      </c>
      <c r="C1667" s="2" t="s">
        <v>1914</v>
      </c>
      <c r="D1667" s="2" t="s">
        <v>6</v>
      </c>
      <c r="E1667" s="2" t="str">
        <f>IFERROR(__xludf.DUMMYFUNCTION("GOOGLETRANSLATE(B1667, ""auto"",""en"")"),"I love Allah, my Creator, I love my Prophet Muhammad ﷺ I love chickens en my book I love my boo ka qibla I love Islam is my religion")</f>
        <v>I love Allah, my Creator, I love my Prophet Muhammad ﷺ I love chickens en my book I love my boo ka qibla I love Islam is my religion</v>
      </c>
    </row>
    <row r="1668" ht="15.75" customHeight="1">
      <c r="A1668" s="1">
        <v>1794.0</v>
      </c>
      <c r="B1668" s="2" t="s">
        <v>1918</v>
      </c>
      <c r="C1668" s="2" t="s">
        <v>1919</v>
      </c>
      <c r="D1668" s="2" t="s">
        <v>6</v>
      </c>
      <c r="E1668" s="2" t="str">
        <f>IFERROR(__xludf.DUMMYFUNCTION("GOOGLETRANSLATE(B1668, ""auto"",""en"")"),"if you have a long-distance relationship then let them run so 2016 2019")</f>
        <v>if you have a long-distance relationship then let them run so 2016 2019</v>
      </c>
    </row>
    <row r="1669" ht="15.75" customHeight="1">
      <c r="A1669" s="1">
        <v>1795.0</v>
      </c>
      <c r="B1669" s="2" t="s">
        <v>1920</v>
      </c>
      <c r="C1669" s="2" t="s">
        <v>1919</v>
      </c>
      <c r="D1669" s="2" t="s">
        <v>6</v>
      </c>
      <c r="E1669" s="2" t="str">
        <f>IFERROR(__xludf.DUMMYFUNCTION("GOOGLETRANSLATE(B1669, ""auto"",""en"")")," love one person to care for him until his death to raise children in love to live a good life is my goal")</f>
        <v> love one person to care for him until his death to raise children in love to live a good life is my goal</v>
      </c>
    </row>
    <row r="1670" ht="15.75" customHeight="1">
      <c r="A1670" s="1">
        <v>1796.0</v>
      </c>
      <c r="B1670" s="2" t="s">
        <v>1921</v>
      </c>
      <c r="C1670" s="2" t="s">
        <v>1919</v>
      </c>
      <c r="D1670" s="2" t="s">
        <v>6</v>
      </c>
      <c r="E1670" s="2" t="str">
        <f>IFERROR(__xludf.DUMMYFUNCTION("GOOGLETRANSLATE(B1670, ""auto"",""en"")"),"1 girl that you called a slut she is a virgin 2 girl that you call a fat starving himself ridiculed Man 3 you from the fact that he was crying in his mother died completely show")</f>
        <v>1 girl that you called a slut she is a virgin 2 girl that you call a fat starving himself ridiculed Man 3 you from the fact that he was crying in his mother died completely show</v>
      </c>
    </row>
    <row r="1671" ht="15.75" customHeight="1">
      <c r="A1671" s="1">
        <v>1797.0</v>
      </c>
      <c r="B1671" s="2" t="s">
        <v>1922</v>
      </c>
      <c r="C1671" s="2" t="s">
        <v>1923</v>
      </c>
      <c r="D1671" s="2" t="s">
        <v>6</v>
      </c>
      <c r="E1671" s="2" t="str">
        <f>IFERROR(__xludf.DUMMYFUNCTION("GOOGLETRANSLATE(B1671, ""auto"",""en"")"),"people spend their health to make money and then spend money to restore the health of the nervous thinking about the future, they forget about this so do not live in neither the present nor for the future, they live as if they will never die and die when "&amp;"you realize that never lived")</f>
        <v>people spend their health to make money and then spend money to restore the health of the nervous thinking about the future, they forget about this so do not live in neither the present nor for the future, they live as if they will never die and die when you realize that never lived</v>
      </c>
    </row>
    <row r="1672" ht="15.75" customHeight="1">
      <c r="A1672" s="1">
        <v>1798.0</v>
      </c>
      <c r="B1672" s="2" t="s">
        <v>1924</v>
      </c>
      <c r="C1672" s="2" t="s">
        <v>1923</v>
      </c>
      <c r="D1672" s="2" t="s">
        <v>6</v>
      </c>
      <c r="E1672" s="2" t="str">
        <f>IFERROR(__xludf.DUMMYFUNCTION("GOOGLETRANSLATE(B1672, ""auto"",""en"")")," if a girl does not drink or smoke at home sleeping at night is not a modern girl is a modern queen")</f>
        <v> if a girl does not drink or smoke at home sleeping at night is not a modern girl is a modern queen</v>
      </c>
    </row>
    <row r="1673" ht="15.75" customHeight="1">
      <c r="A1673" s="1">
        <v>1799.0</v>
      </c>
      <c r="B1673" s="2" t="s">
        <v>1925</v>
      </c>
      <c r="C1673" s="2" t="s">
        <v>1926</v>
      </c>
      <c r="D1673" s="2" t="s">
        <v>6</v>
      </c>
      <c r="E1673" s="2" t="str">
        <f>IFERROR(__xludf.DUMMYFUNCTION("GOOGLETRANSLATE(B1673, ""auto"",""en"")"),"somewhere between cutie and absolute filth")</f>
        <v>somewhere between cutie and absolute filth</v>
      </c>
    </row>
    <row r="1674" ht="15.75" customHeight="1">
      <c r="A1674" s="1">
        <v>1800.0</v>
      </c>
      <c r="B1674" s="2" t="s">
        <v>1927</v>
      </c>
      <c r="C1674" s="2" t="s">
        <v>1926</v>
      </c>
      <c r="D1674" s="2" t="s">
        <v>6</v>
      </c>
      <c r="E1674" s="2" t="str">
        <f>IFERROR(__xludf.DUMMYFUNCTION("GOOGLETRANSLATE(B1674, ""auto"",""en"")"),"𝐦𝐨𝐲𝐚 𝐬𝐢𝐥𝐚 𝐯 𝐭𝐨𝐦 𝐜𝐡𝐭𝐨 𝐲𝐚 𝐭𝐯𝐨𝐲𝐚 𝐬𝐥𝐚𝐛𝐨𝐬𝐭")</f>
        <v>𝐦𝐨𝐲𝐚 𝐬𝐢𝐥𝐚 𝐯 𝐭𝐨𝐦 𝐜𝐡𝐭𝐨 𝐲𝐚 𝐭𝐯𝐨𝐲𝐚 𝐬𝐥𝐚𝐛𝐨𝐬𝐭</v>
      </c>
    </row>
    <row r="1675" ht="15.75" customHeight="1">
      <c r="A1675" s="1">
        <v>1801.0</v>
      </c>
      <c r="B1675" s="2" t="s">
        <v>1928</v>
      </c>
      <c r="C1675" s="2" t="s">
        <v>1926</v>
      </c>
      <c r="D1675" s="2" t="s">
        <v>6</v>
      </c>
      <c r="E1675" s="2" t="str">
        <f>IFERROR(__xludf.DUMMYFUNCTION("GOOGLETRANSLATE(B1675, ""auto"",""en"")"),"even if you do not sell OGE still otsanus mother's princess")</f>
        <v>even if you do not sell OGE still otsanus mother's princess</v>
      </c>
    </row>
    <row r="1676" ht="15.75" customHeight="1">
      <c r="A1676" s="1">
        <v>1802.0</v>
      </c>
      <c r="B1676" s="2" t="s">
        <v>1929</v>
      </c>
      <c r="C1676" s="2" t="s">
        <v>1926</v>
      </c>
      <c r="D1676" s="2" t="s">
        <v>6</v>
      </c>
      <c r="E1676" s="2" t="str">
        <f>IFERROR(__xludf.DUMMYFUNCTION("GOOGLETRANSLATE(B1676, ""auto"",""en"")"),"but there is no ideal people you happen to meet me")</f>
        <v>but there is no ideal people you happen to meet me</v>
      </c>
    </row>
    <row r="1677" ht="15.75" customHeight="1">
      <c r="A1677" s="1">
        <v>1803.0</v>
      </c>
      <c r="B1677" s="2" t="s">
        <v>1930</v>
      </c>
      <c r="C1677" s="2" t="s">
        <v>1926</v>
      </c>
      <c r="D1677" s="2" t="s">
        <v>6</v>
      </c>
      <c r="E1677" s="2" t="str">
        <f>IFERROR(__xludf.DUMMYFUNCTION("GOOGLETRANSLATE(B1677, ""auto"",""en"")")," I'll be happy as long as my mother is breathing")</f>
        <v> I'll be happy as long as my mother is breathing</v>
      </c>
    </row>
    <row r="1678" ht="15.75" customHeight="1">
      <c r="A1678" s="1">
        <v>1804.0</v>
      </c>
      <c r="B1678" s="2" t="s">
        <v>1931</v>
      </c>
      <c r="C1678" s="2" t="s">
        <v>1926</v>
      </c>
      <c r="D1678" s="2" t="s">
        <v>6</v>
      </c>
      <c r="E1678" s="2" t="str">
        <f>IFERROR(__xludf.DUMMYFUNCTION("GOOGLETRANSLATE(B1678, ""auto"",""en"")"),"If you do not like me, I know for me is to live does not prevent")</f>
        <v>If you do not like me, I know for me is to live does not prevent</v>
      </c>
    </row>
    <row r="1679" ht="15.75" customHeight="1">
      <c r="A1679" s="1">
        <v>1805.0</v>
      </c>
      <c r="B1679" s="2" t="s">
        <v>1932</v>
      </c>
      <c r="C1679" s="2" t="s">
        <v>1926</v>
      </c>
      <c r="D1679" s="2" t="s">
        <v>6</v>
      </c>
      <c r="E1679" s="2" t="str">
        <f>IFERROR(__xludf.DUMMYFUNCTION("GOOGLETRANSLATE(B1679, ""auto"",""en"")"),"when I die do not come to my grave and do not sit next to her telling me how much love and miss these words I needed during the life")</f>
        <v>when I die do not come to my grave and do not sit next to her telling me how much love and miss these words I needed during the life</v>
      </c>
    </row>
    <row r="1680" ht="15.75" customHeight="1">
      <c r="A1680" s="1">
        <v>1806.0</v>
      </c>
      <c r="B1680" s="2" t="s">
        <v>1933</v>
      </c>
      <c r="C1680" s="2" t="s">
        <v>1926</v>
      </c>
      <c r="D1680" s="2" t="s">
        <v>6</v>
      </c>
      <c r="E1680" s="2" t="str">
        <f>IFERROR(__xludf.DUMMYFUNCTION("GOOGLETRANSLATE(B1680, ""auto"",""en"")")," mothers are afraid for our lives but they do not know how much we are afraid of life without them")</f>
        <v> mothers are afraid for our lives but they do not know how much we are afraid of life without them</v>
      </c>
    </row>
    <row r="1681" ht="15.75" customHeight="1">
      <c r="A1681" s="1">
        <v>1807.0</v>
      </c>
      <c r="B1681" s="2" t="s">
        <v>1934</v>
      </c>
      <c r="C1681" s="2" t="s">
        <v>1926</v>
      </c>
      <c r="D1681" s="2" t="s">
        <v>6</v>
      </c>
      <c r="E1681" s="2" t="str">
        <f>IFERROR(__xludf.DUMMYFUNCTION("GOOGLETRANSLATE(B1681, ""auto"",""en"")"),"have memories that stores memory but not heart")</f>
        <v>have memories that stores memory but not heart</v>
      </c>
    </row>
    <row r="1682" ht="15.75" customHeight="1">
      <c r="A1682" s="1">
        <v>1808.0</v>
      </c>
      <c r="B1682" s="2" t="s">
        <v>1935</v>
      </c>
      <c r="C1682" s="2" t="s">
        <v>1936</v>
      </c>
      <c r="D1682" s="2" t="s">
        <v>6</v>
      </c>
      <c r="E1682" s="2" t="str">
        <f>IFERROR(__xludf.DUMMYFUNCTION("GOOGLETRANSLATE(B1682, ""auto"",""en"")")," you're always there")</f>
        <v> you're always there</v>
      </c>
    </row>
    <row r="1683" ht="15.75" customHeight="1">
      <c r="A1683" s="1">
        <v>1809.0</v>
      </c>
      <c r="B1683" s="2" t="s">
        <v>1937</v>
      </c>
      <c r="C1683" s="2" t="s">
        <v>1936</v>
      </c>
      <c r="D1683" s="2" t="s">
        <v>6</v>
      </c>
      <c r="E1683" s="2" t="str">
        <f>IFERROR(__xludf.DUMMYFUNCTION("GOOGLETRANSLATE(B1683, ""auto"",""en"")")," I never will not give her happiness")</f>
        <v> I never will not give her happiness</v>
      </c>
    </row>
    <row r="1684" ht="15.75" customHeight="1">
      <c r="A1684" s="1">
        <v>1810.0</v>
      </c>
      <c r="B1684" s="2" t="s">
        <v>279</v>
      </c>
      <c r="C1684" s="2" t="s">
        <v>1936</v>
      </c>
      <c r="D1684" s="2" t="s">
        <v>6</v>
      </c>
      <c r="E1684" s="2" t="str">
        <f>IFERROR(__xludf.DUMMYFUNCTION("GOOGLETRANSLATE(B1684, ""auto"",""en"")"),"live")</f>
        <v>live</v>
      </c>
    </row>
    <row r="1685" ht="15.75" customHeight="1">
      <c r="A1685" s="1">
        <v>1811.0</v>
      </c>
      <c r="B1685" s="2" t="s">
        <v>1938</v>
      </c>
      <c r="C1685" s="2" t="s">
        <v>1939</v>
      </c>
      <c r="D1685" s="2" t="s">
        <v>6</v>
      </c>
      <c r="E1685" s="2" t="str">
        <f>IFERROR(__xludf.DUMMYFUNCTION("GOOGLETRANSLATE(B1685, ""auto"",""en"")")," ғaliya sent you a real friendly Challenge 2019 Take the challenge now!")</f>
        <v> ғaliya sent you a real friendly Challenge 2019 Take the challenge now!</v>
      </c>
    </row>
    <row r="1686" ht="15.75" customHeight="1">
      <c r="A1686" s="1">
        <v>1812.0</v>
      </c>
      <c r="B1686" s="2" t="s">
        <v>1940</v>
      </c>
      <c r="C1686" s="2" t="s">
        <v>1939</v>
      </c>
      <c r="D1686" s="2" t="s">
        <v>6</v>
      </c>
      <c r="E1686" s="2" t="str">
        <f>IFERROR(__xludf.DUMMYFUNCTION("GOOGLETRANSLATE(B1686, ""auto"",""en"")")," Do not say the cause of the beauty of love bad deymisiñ bad sheep sent your way with many only surviving jırıñdı taydırsañda O beauty blue coins cost me to set Europe")</f>
        <v> Do not say the cause of the beauty of love bad deymisiñ bad sheep sent your way with many only surviving jırıñdı taydırsañda O beauty blue coins cost me to set Europe</v>
      </c>
    </row>
    <row r="1687" ht="15.75" customHeight="1">
      <c r="A1687" s="1">
        <v>1813.0</v>
      </c>
      <c r="B1687" s="2" t="s">
        <v>1941</v>
      </c>
      <c r="C1687" s="2" t="s">
        <v>1939</v>
      </c>
      <c r="D1687" s="2" t="s">
        <v>6</v>
      </c>
      <c r="E1687" s="2" t="str">
        <f>IFERROR(__xludf.DUMMYFUNCTION("GOOGLETRANSLATE(B1687, ""auto"",""en"")"),"uşımdı sozsam living person anağan jalbaqtap learned that a friend who was in this one as the total set Europe fall")</f>
        <v>uşımdı sozsam living person anağan jalbaqtap learned that a friend who was in this one as the total set Europe fall</v>
      </c>
    </row>
    <row r="1688" ht="15.75" customHeight="1">
      <c r="A1688" s="1">
        <v>1814.0</v>
      </c>
      <c r="B1688" s="2" t="s">
        <v>1942</v>
      </c>
      <c r="C1688" s="2" t="s">
        <v>1939</v>
      </c>
      <c r="D1688" s="2" t="s">
        <v>6</v>
      </c>
      <c r="E1688" s="2" t="str">
        <f>IFERROR(__xludf.DUMMYFUNCTION("GOOGLETRANSLATE(B1688, ""auto"",""en"")"),"suffered another day of my life suffered another day of my life was feeling more scared, silent beating waves of a single lease was set Europe")</f>
        <v>suffered another day of my life suffered another day of my life was feeling more scared, silent beating waves of a single lease was set Europe</v>
      </c>
    </row>
    <row r="1689" ht="15.75" customHeight="1">
      <c r="A1689" s="1">
        <v>1815.0</v>
      </c>
      <c r="B1689" s="2" t="s">
        <v>1943</v>
      </c>
      <c r="C1689" s="2" t="s">
        <v>1939</v>
      </c>
      <c r="D1689" s="2" t="s">
        <v>6</v>
      </c>
      <c r="E1689" s="2" t="str">
        <f>IFERROR(__xludf.DUMMYFUNCTION("GOOGLETRANSLATE(B1689, ""auto"",""en"")"),"facing the verse you just needed me set Europe")</f>
        <v>facing the verse you just needed me set Europe</v>
      </c>
    </row>
    <row r="1690" ht="15.75" customHeight="1">
      <c r="A1690" s="1">
        <v>1816.0</v>
      </c>
      <c r="B1690" s="2" t="s">
        <v>1944</v>
      </c>
      <c r="C1690" s="2" t="s">
        <v>1939</v>
      </c>
      <c r="D1690" s="2" t="s">
        <v>6</v>
      </c>
      <c r="E1690" s="2" t="str">
        <f>IFERROR(__xludf.DUMMYFUNCTION("GOOGLETRANSLATE(B1690, ""auto"",""en"")"),"People do not understand the note and understand the strange color of eyes to understand how much you understand me if you need me I could set Europe")</f>
        <v>People do not understand the note and understand the strange color of eyes to understand how much you understand me if you need me I could set Europe</v>
      </c>
    </row>
    <row r="1691" ht="15.75" customHeight="1">
      <c r="A1691" s="1">
        <v>1817.0</v>
      </c>
      <c r="B1691" s="2" t="s">
        <v>1945</v>
      </c>
      <c r="C1691" s="2" t="s">
        <v>1946</v>
      </c>
      <c r="D1691" s="2" t="s">
        <v>6</v>
      </c>
      <c r="E1691" s="2" t="str">
        <f>IFERROR(__xludf.DUMMYFUNCTION("GOOGLETRANSLATE(B1691, ""auto"",""en"")"),"I delete this post when I find happiness 19 June 19")</f>
        <v>I delete this post when I find happiness 19 June 19</v>
      </c>
    </row>
    <row r="1692" ht="15.75" customHeight="1">
      <c r="A1692" s="1">
        <v>1818.0</v>
      </c>
      <c r="B1692" s="2" t="s">
        <v>1947</v>
      </c>
      <c r="C1692" s="2" t="s">
        <v>1946</v>
      </c>
      <c r="D1692" s="2" t="s">
        <v>6</v>
      </c>
      <c r="E1692" s="2" t="str">
        <f>IFERROR(__xludf.DUMMYFUNCTION("GOOGLETRANSLATE(B1692, ""auto"",""en"")")," my mom is beautiful thousand roses")</f>
        <v> my mom is beautiful thousand roses</v>
      </c>
    </row>
    <row r="1693" ht="15.75" customHeight="1">
      <c r="A1693" s="1">
        <v>1819.0</v>
      </c>
      <c r="B1693" s="2" t="s">
        <v>1948</v>
      </c>
      <c r="C1693" s="2" t="s">
        <v>1949</v>
      </c>
      <c r="D1693" s="2" t="s">
        <v>6</v>
      </c>
      <c r="E1693" s="2" t="str">
        <f>IFERROR(__xludf.DUMMYFUNCTION("GOOGLETRANSLATE(B1693, ""auto"",""en"")"),"no love, no relationship")</f>
        <v>no love, no relationship</v>
      </c>
    </row>
    <row r="1694" ht="15.75" customHeight="1">
      <c r="A1694" s="1">
        <v>1820.0</v>
      </c>
      <c r="B1694" s="2" t="s">
        <v>1950</v>
      </c>
      <c r="C1694" s="2" t="s">
        <v>1949</v>
      </c>
      <c r="D1694" s="2" t="s">
        <v>6</v>
      </c>
      <c r="E1694" s="2" t="str">
        <f>IFERROR(__xludf.DUMMYFUNCTION("GOOGLETRANSLATE(B1694, ""auto"",""en"")"),"tell me what you think, or is our end")</f>
        <v>tell me what you think, or is our end</v>
      </c>
    </row>
    <row r="1695" ht="15.75" customHeight="1">
      <c r="A1695" s="1">
        <v>1821.0</v>
      </c>
      <c r="B1695" s="2" t="s">
        <v>1951</v>
      </c>
      <c r="C1695" s="2" t="s">
        <v>1949</v>
      </c>
      <c r="D1695" s="2" t="s">
        <v>6</v>
      </c>
      <c r="E1695" s="2" t="str">
        <f>IFERROR(__xludf.DUMMYFUNCTION("GOOGLETRANSLATE(B1695, ""auto"",""en"")"),"important for you to take my money, my money, I do not love you")</f>
        <v>important for you to take my money, my money, I do not love you</v>
      </c>
    </row>
    <row r="1696" ht="15.75" customHeight="1">
      <c r="A1696" s="1">
        <v>1822.0</v>
      </c>
      <c r="B1696" s="2" t="s">
        <v>1952</v>
      </c>
      <c r="C1696" s="2" t="s">
        <v>1949</v>
      </c>
      <c r="D1696" s="2" t="s">
        <v>6</v>
      </c>
      <c r="E1696" s="2" t="str">
        <f>IFERROR(__xludf.DUMMYFUNCTION("GOOGLETRANSLATE(B1696, ""auto"",""en"")"),"I love the people around with whom you can feel like a man poor sinners entitled to a mistake on the slip but the ability to fix a laugh on the street infectious laugh remembering the joke do what that stupid and know exactly that you are justified and wi"&amp;"ll not judge that no one will look at you with disappointment and will not require from you to be a little more serious, I love the people with whom you can be with you joking laugh cry be awkward and not be afraid to be strange to be rude or too soft, I "&amp;"love the people who see in the plural me instead of someone they would like when these are absent, I thought you were a different person, I and you, too, we are with you it is a pity you're forgetting that I enjoy myself and this life and you live in a ca"&amp;"se called what people think")</f>
        <v>I love the people around with whom you can feel like a man poor sinners entitled to a mistake on the slip but the ability to fix a laugh on the street infectious laugh remembering the joke do what that stupid and know exactly that you are justified and will not judge that no one will look at you with disappointment and will not require from you to be a little more serious, I love the people with whom you can be with you joking laugh cry be awkward and not be afraid to be strange to be rude or too soft, I love the people who see in the plural me instead of someone they would like when these are absent, I thought you were a different person, I and you, too, we are with you it is a pity you're forgetting that I enjoy myself and this life and you live in a case called what people think</v>
      </c>
    </row>
    <row r="1697" ht="15.75" customHeight="1">
      <c r="A1697" s="1">
        <v>1824.0</v>
      </c>
      <c r="B1697" s="2" t="s">
        <v>1953</v>
      </c>
      <c r="C1697" s="2" t="s">
        <v>1954</v>
      </c>
      <c r="D1697" s="2" t="s">
        <v>6</v>
      </c>
      <c r="E1697" s="2" t="str">
        <f>IFERROR(__xludf.DUMMYFUNCTION("GOOGLETRANSLATE(B1697, ""auto"",""en"")"),"awwww")</f>
        <v>awwww</v>
      </c>
    </row>
    <row r="1698" ht="15.75" customHeight="1">
      <c r="A1698" s="1">
        <v>1825.0</v>
      </c>
      <c r="B1698" s="2" t="s">
        <v>1955</v>
      </c>
      <c r="C1698" s="2" t="s">
        <v>1954</v>
      </c>
      <c r="D1698" s="2" t="s">
        <v>6</v>
      </c>
      <c r="E1698" s="2" t="str">
        <f>IFERROR(__xludf.DUMMYFUNCTION("GOOGLETRANSLATE(B1698, ""auto"",""en"")"),"instasamka ariflame slushat a boom vk cc 9b8xlq")</f>
        <v>instasamka ariflame slushat a boom vk cc 9b8xlq</v>
      </c>
    </row>
    <row r="1699" ht="15.75" customHeight="1">
      <c r="A1699" s="1">
        <v>1826.0</v>
      </c>
      <c r="B1699" s="2" t="s">
        <v>1956</v>
      </c>
      <c r="C1699" s="2" t="s">
        <v>1954</v>
      </c>
      <c r="D1699" s="2" t="s">
        <v>6</v>
      </c>
      <c r="E1699" s="2" t="str">
        <f>IFERROR(__xludf.DUMMYFUNCTION("GOOGLETRANSLATE(B1699, ""auto"",""en"")"),"He made his choice that is, more precisely, he has not done anything Uwe Timm opening curry sausage")</f>
        <v>He made his choice that is, more precisely, he has not done anything Uwe Timm opening curry sausage</v>
      </c>
    </row>
    <row r="1700" ht="15.75" customHeight="1">
      <c r="A1700" s="1">
        <v>1827.0</v>
      </c>
      <c r="B1700" s="2" t="s">
        <v>1957</v>
      </c>
      <c r="C1700" s="2" t="s">
        <v>1954</v>
      </c>
      <c r="D1700" s="2" t="s">
        <v>6</v>
      </c>
      <c r="E1700" s="2" t="str">
        <f>IFERROR(__xludf.DUMMYFUNCTION("GOOGLETRANSLATE(B1700, ""auto"",""en"")"),"chto hochetcya nam girls βco ppocto zhenschina hochet be tsentpom ego life IT'S vo pepvyh and vo vtopyh if ye cepozno zhenschine hochetcya chtoby was puka kotopaya bepezhno poppavit za uho pactpepannye vetrom volocy or eo life if ye ona ne in poryadke ruk"&amp;"a kotoraya vytret clozy c scheki and schelknet on nocu the plug so she ne veshala ruka kotoraya ne ee otpuctit ladon under kakih obctoyatelctvah show completely")</f>
        <v>chto hochetcya nam girls βco ppocto zhenschina hochet be tsentpom ego life IT'S vo pepvyh and vo vtopyh if ye cepozno zhenschine hochetcya chtoby was puka kotopaya bepezhno poppavit za uho pactpepannye vetrom volocy or eo life if ye ona ne in poryadke ruka kotoraya vytret clozy c scheki and schelknet on nocu the plug so she ne veshala ruka kotoraya ne ee otpuctit ladon under kakih obctoyatelctvah show completely</v>
      </c>
    </row>
    <row r="1701" ht="15.75" customHeight="1">
      <c r="A1701" s="1">
        <v>1828.0</v>
      </c>
      <c r="B1701" s="2" t="s">
        <v>1958</v>
      </c>
      <c r="C1701" s="2" t="s">
        <v>1954</v>
      </c>
      <c r="D1701" s="2" t="s">
        <v>6</v>
      </c>
      <c r="E1701" s="2" t="str">
        <f>IFERROR(__xludf.DUMMYFUNCTION("GOOGLETRANSLATE(B1701, ""auto"",""en"")"),"Allah forbid every happiness loving husband and beautiful children amine")</f>
        <v>Allah forbid every happiness loving husband and beautiful children amine</v>
      </c>
    </row>
    <row r="1702" ht="15.75" customHeight="1">
      <c r="A1702" s="1">
        <v>1829.0</v>
      </c>
      <c r="B1702" s="2" t="s">
        <v>1959</v>
      </c>
      <c r="C1702" s="2" t="s">
        <v>1954</v>
      </c>
      <c r="D1702" s="2" t="s">
        <v>6</v>
      </c>
      <c r="E1702" s="2" t="str">
        <f>IFERROR(__xludf.DUMMYFUNCTION("GOOGLETRANSLATE(B1702, ""auto"",""en"")"),"each has its own morality who then gives birth to 16 and the first kiss")</f>
        <v>each has its own morality who then gives birth to 16 and the first kiss</v>
      </c>
    </row>
    <row r="1703" ht="15.75" customHeight="1">
      <c r="A1703" s="1">
        <v>1830.0</v>
      </c>
      <c r="B1703" s="2" t="s">
        <v>1960</v>
      </c>
      <c r="C1703" s="2" t="s">
        <v>1961</v>
      </c>
      <c r="D1703" s="2" t="s">
        <v>6</v>
      </c>
      <c r="E1703" s="2" t="str">
        <f>IFERROR(__xludf.DUMMYFUNCTION("GOOGLETRANSLATE(B1703, ""auto"",""en"")")," Who will give my heart and you know, people who face a hundred times looking for qaytarsamda")</f>
        <v> Who will give my heart and you know, people who face a hundred times looking for qaytarsamda</v>
      </c>
    </row>
    <row r="1704" ht="15.75" customHeight="1">
      <c r="A1704" s="1">
        <v>1831.0</v>
      </c>
      <c r="B1704" s="2" t="s">
        <v>1962</v>
      </c>
      <c r="C1704" s="2" t="s">
        <v>1961</v>
      </c>
      <c r="D1704" s="2" t="s">
        <v>6</v>
      </c>
      <c r="E1704" s="2" t="str">
        <f>IFERROR(__xludf.DUMMYFUNCTION("GOOGLETRANSLATE(B1704, ""auto"",""en"")"),"I fell in love with him")</f>
        <v>I fell in love with him</v>
      </c>
    </row>
    <row r="1705" ht="15.75" customHeight="1">
      <c r="A1705" s="1">
        <v>1832.0</v>
      </c>
      <c r="B1705" s="2" t="s">
        <v>279</v>
      </c>
      <c r="C1705" s="2" t="s">
        <v>1961</v>
      </c>
      <c r="D1705" s="2" t="s">
        <v>6</v>
      </c>
      <c r="E1705" s="2" t="str">
        <f>IFERROR(__xludf.DUMMYFUNCTION("GOOGLETRANSLATE(B1705, ""auto"",""en"")"),"live")</f>
        <v>live</v>
      </c>
    </row>
    <row r="1706" ht="15.75" customHeight="1">
      <c r="A1706" s="1">
        <v>1833.0</v>
      </c>
      <c r="B1706" s="2" t="s">
        <v>279</v>
      </c>
      <c r="C1706" s="2" t="s">
        <v>1961</v>
      </c>
      <c r="D1706" s="2" t="s">
        <v>6</v>
      </c>
      <c r="E1706" s="2" t="str">
        <f>IFERROR(__xludf.DUMMYFUNCTION("GOOGLETRANSLATE(B1706, ""auto"",""en"")"),"live")</f>
        <v>live</v>
      </c>
    </row>
    <row r="1707" ht="15.75" customHeight="1">
      <c r="A1707" s="1">
        <v>1834.0</v>
      </c>
      <c r="B1707" s="2" t="s">
        <v>1963</v>
      </c>
      <c r="C1707" s="2" t="s">
        <v>1961</v>
      </c>
      <c r="D1707" s="2" t="s">
        <v>6</v>
      </c>
      <c r="E1707" s="2" t="str">
        <f>IFERROR(__xludf.DUMMYFUNCTION("GOOGLETRANSLATE(B1707, ""auto"",""en"")"),"that means hearts romantic friendship let vstrechatsya frendzona I like you")</f>
        <v>that means hearts romantic friendship let vstrechatsya frendzona I like you</v>
      </c>
    </row>
    <row r="1708" ht="15.75" customHeight="1">
      <c r="A1708" s="1">
        <v>1835.0</v>
      </c>
      <c r="B1708" s="2" t="s">
        <v>279</v>
      </c>
      <c r="C1708" s="2" t="s">
        <v>1961</v>
      </c>
      <c r="D1708" s="2" t="s">
        <v>6</v>
      </c>
      <c r="E1708" s="2" t="str">
        <f>IFERROR(__xludf.DUMMYFUNCTION("GOOGLETRANSLATE(B1708, ""auto"",""en"")"),"live")</f>
        <v>live</v>
      </c>
    </row>
    <row r="1709" ht="15.75" customHeight="1">
      <c r="A1709" s="1">
        <v>1837.0</v>
      </c>
      <c r="B1709" s="2" t="s">
        <v>1964</v>
      </c>
      <c r="C1709" s="2" t="s">
        <v>1965</v>
      </c>
      <c r="D1709" s="2" t="s">
        <v>6</v>
      </c>
      <c r="E1709" s="2" t="str">
        <f>IFERROR(__xludf.DUMMYFUNCTION("GOOGLETRANSLATE(B1709, ""auto"",""en"")"),"Zenden is too beautiful to be true Coleman")</f>
        <v>Zenden is too beautiful to be true Coleman</v>
      </c>
    </row>
    <row r="1710" ht="15.75" customHeight="1">
      <c r="A1710" s="1">
        <v>1838.0</v>
      </c>
      <c r="B1710" s="2" t="s">
        <v>1966</v>
      </c>
      <c r="C1710" s="2" t="s">
        <v>1967</v>
      </c>
      <c r="D1710" s="2" t="s">
        <v>6</v>
      </c>
      <c r="E1710" s="2" t="str">
        <f>IFERROR(__xludf.DUMMYFUNCTION("GOOGLETRANSLATE(B1710, ""auto"",""en"")"),"Uncle wish one of my daughter-in-law brought home")</f>
        <v>Uncle wish one of my daughter-in-law brought home</v>
      </c>
    </row>
    <row r="1711" ht="15.75" customHeight="1">
      <c r="A1711" s="1">
        <v>1839.0</v>
      </c>
      <c r="B1711" s="2" t="s">
        <v>1968</v>
      </c>
      <c r="C1711" s="2" t="s">
        <v>1967</v>
      </c>
      <c r="D1711" s="2" t="s">
        <v>6</v>
      </c>
      <c r="E1711" s="2" t="str">
        <f>IFERROR(__xludf.DUMMYFUNCTION("GOOGLETRANSLATE(B1711, ""auto"",""en"")"),"There is no love more than respect Prophet Muhammad ﷺ")</f>
        <v>There is no love more than respect Prophet Muhammad ﷺ</v>
      </c>
    </row>
    <row r="1712" ht="15.75" customHeight="1">
      <c r="A1712" s="1">
        <v>1840.0</v>
      </c>
      <c r="B1712" s="2" t="s">
        <v>1969</v>
      </c>
      <c r="C1712" s="2" t="s">
        <v>1967</v>
      </c>
      <c r="D1712" s="2" t="s">
        <v>6</v>
      </c>
      <c r="E1712" s="2" t="str">
        <f>IFERROR(__xludf.DUMMYFUNCTION("GOOGLETRANSLATE(B1712, ""auto"",""en"")"),"the sisters are divided into two types")</f>
        <v>the sisters are divided into two types</v>
      </c>
    </row>
    <row r="1713" ht="15.75" customHeight="1">
      <c r="A1713" s="1">
        <v>1841.0</v>
      </c>
      <c r="B1713" s="2" t="s">
        <v>1970</v>
      </c>
      <c r="C1713" s="2" t="s">
        <v>1967</v>
      </c>
      <c r="D1713" s="2" t="s">
        <v>6</v>
      </c>
      <c r="E1713" s="2" t="str">
        <f>IFERROR(__xludf.DUMMYFUNCTION("GOOGLETRANSLATE(B1713, ""auto"",""en"")")," if I was a planet, I would call it in honor of your mom")</f>
        <v> if I was a planet, I would call it in honor of your mom</v>
      </c>
    </row>
    <row r="1714" ht="15.75" customHeight="1">
      <c r="A1714" s="1">
        <v>1842.0</v>
      </c>
      <c r="B1714" s="2" t="s">
        <v>1971</v>
      </c>
      <c r="C1714" s="2" t="s">
        <v>1967</v>
      </c>
      <c r="D1714" s="2" t="s">
        <v>6</v>
      </c>
      <c r="E1714" s="2" t="str">
        <f>IFERROR(__xludf.DUMMYFUNCTION("GOOGLETRANSLATE(B1714, ""auto"",""en"")")," you are forever in my heart")</f>
        <v> you are forever in my heart</v>
      </c>
    </row>
    <row r="1715" ht="15.75" customHeight="1">
      <c r="A1715" s="1">
        <v>1843.0</v>
      </c>
      <c r="B1715" s="2" t="s">
        <v>1972</v>
      </c>
      <c r="C1715" s="2" t="s">
        <v>1967</v>
      </c>
      <c r="D1715" s="2" t="s">
        <v>6</v>
      </c>
      <c r="E1715" s="2" t="str">
        <f>IFERROR(__xludf.DUMMYFUNCTION("GOOGLETRANSLATE(B1715, ""auto"",""en"")"),"care is the best proof of love")</f>
        <v>care is the best proof of love</v>
      </c>
    </row>
    <row r="1716" ht="15.75" customHeight="1">
      <c r="A1716" s="1">
        <v>1845.0</v>
      </c>
      <c r="B1716" s="2" t="s">
        <v>1973</v>
      </c>
      <c r="C1716" s="2" t="s">
        <v>1974</v>
      </c>
      <c r="D1716" s="2" t="s">
        <v>6</v>
      </c>
      <c r="E1716" s="2" t="str">
        <f>IFERROR(__xludf.DUMMYFUNCTION("GOOGLETRANSLATE(B1716, ""auto"",""en"")"),"istanbul ")</f>
        <v>istanbul </v>
      </c>
    </row>
    <row r="1717" ht="15.75" customHeight="1">
      <c r="A1717" s="1">
        <v>1846.0</v>
      </c>
      <c r="B1717" s="2" t="s">
        <v>1975</v>
      </c>
      <c r="C1717" s="2" t="s">
        <v>1974</v>
      </c>
      <c r="D1717" s="2" t="s">
        <v>6</v>
      </c>
      <c r="E1717" s="2" t="str">
        <f>IFERROR(__xludf.DUMMYFUNCTION("GOOGLETRANSLATE(B1717, ""auto"",""en"")")," one day")</f>
        <v> one day</v>
      </c>
    </row>
    <row r="1718" ht="15.75" customHeight="1">
      <c r="A1718" s="1">
        <v>1847.0</v>
      </c>
      <c r="B1718" s="2" t="s">
        <v>1976</v>
      </c>
      <c r="C1718" s="2" t="s">
        <v>1974</v>
      </c>
      <c r="D1718" s="2" t="s">
        <v>6</v>
      </c>
      <c r="E1718" s="2" t="str">
        <f>IFERROR(__xludf.DUMMYFUNCTION("GOOGLETRANSLATE(B1718, ""auto"",""en"")"),"IT'S not legko but it will treasure that stoit")</f>
        <v>IT'S not legko but it will treasure that stoit</v>
      </c>
    </row>
    <row r="1719" ht="15.75" customHeight="1">
      <c r="A1719" s="1">
        <v>1848.0</v>
      </c>
      <c r="B1719" s="2" t="s">
        <v>1977</v>
      </c>
      <c r="C1719" s="2" t="s">
        <v>1974</v>
      </c>
      <c r="D1719" s="2" t="s">
        <v>6</v>
      </c>
      <c r="E1719" s="2" t="str">
        <f>IFERROR(__xludf.DUMMYFUNCTION("GOOGLETRANSLATE(B1719, ""auto"",""en"")"),"My atoms have always loved your atoms")</f>
        <v>My atoms have always loved your atoms</v>
      </c>
    </row>
    <row r="1720" ht="15.75" customHeight="1">
      <c r="A1720" s="1">
        <v>1849.0</v>
      </c>
      <c r="B1720" s="2" t="s">
        <v>1978</v>
      </c>
      <c r="C1720" s="2" t="s">
        <v>1979</v>
      </c>
      <c r="D1720" s="2" t="s">
        <v>6</v>
      </c>
      <c r="E1720" s="2" t="str">
        <f>IFERROR(__xludf.DUMMYFUNCTION("GOOGLETRANSLATE(B1720, ""auto"",""en"")"),"sending you a prediction if you take the initiative success does not take long to come here to learn new predictions https vk cc 6qlfn7 has 40 replies about you")</f>
        <v>sending you a prediction if you take the initiative success does not take long to come here to learn new predictions https vk cc 6qlfn7 has 40 replies about you</v>
      </c>
    </row>
    <row r="1721" ht="15.75" customHeight="1">
      <c r="A1721" s="1">
        <v>1850.0</v>
      </c>
      <c r="B1721" s="2" t="s">
        <v>1980</v>
      </c>
      <c r="C1721" s="2" t="s">
        <v>1979</v>
      </c>
      <c r="D1721" s="2" t="s">
        <v>6</v>
      </c>
      <c r="E1721" s="2" t="str">
        <f>IFERROR(__xludf.DUMMYFUNCTION("GOOGLETRANSLATE(B1721, ""auto"",""en"")"),"decorate your wall")</f>
        <v>decorate your wall</v>
      </c>
    </row>
    <row r="1722" ht="15.75" customHeight="1">
      <c r="A1722" s="1">
        <v>1851.0</v>
      </c>
      <c r="B1722" s="2" t="s">
        <v>1981</v>
      </c>
      <c r="C1722" s="2" t="s">
        <v>1979</v>
      </c>
      <c r="D1722" s="2" t="s">
        <v>6</v>
      </c>
      <c r="E1722" s="2" t="str">
        <f>IFERROR(__xludf.DUMMYFUNCTION("GOOGLETRANSLATE(B1722, ""auto"",""en"")"),"Know Your fans vk com app4236781 439,604,944 cw3dostupno on android https vk cc 6ymywu")</f>
        <v>Know Your fans vk com app4236781 439,604,944 cw3dostupno on android https vk cc 6ymywu</v>
      </c>
    </row>
    <row r="1723" ht="15.75" customHeight="1">
      <c r="A1723" s="1">
        <v>1852.0</v>
      </c>
      <c r="B1723" s="2" t="s">
        <v>1982</v>
      </c>
      <c r="C1723" s="2" t="s">
        <v>1979</v>
      </c>
      <c r="D1723" s="2" t="s">
        <v>6</v>
      </c>
      <c r="E1723" s="2" t="str">
        <f>IFERROR(__xludf.DUMMYFUNCTION("GOOGLETRANSLATE(B1723, ""auto"",""en"")"),"never lose the one who is in your heart no matter what")</f>
        <v>never lose the one who is in your heart no matter what</v>
      </c>
    </row>
    <row r="1724" ht="15.75" customHeight="1">
      <c r="A1724" s="1">
        <v>1853.0</v>
      </c>
      <c r="B1724" s="2" t="s">
        <v>1983</v>
      </c>
      <c r="C1724" s="2" t="s">
        <v>1979</v>
      </c>
      <c r="D1724" s="2" t="s">
        <v>6</v>
      </c>
      <c r="E1724" s="2" t="str">
        <f>IFERROR(__xludf.DUMMYFUNCTION("GOOGLETRANSLATE(B1724, ""auto"",""en"")"),"would not you click on this link https vk com app2289330 286,534,164 im28 1u384689467")</f>
        <v>would not you click on this link https vk com app2289330 286,534,164 im28 1u384689467</v>
      </c>
    </row>
    <row r="1725" ht="15.75" customHeight="1">
      <c r="A1725" s="1">
        <v>1854.0</v>
      </c>
      <c r="B1725" s="2" t="s">
        <v>1984</v>
      </c>
      <c r="C1725" s="2" t="s">
        <v>1979</v>
      </c>
      <c r="D1725" s="2" t="s">
        <v>6</v>
      </c>
      <c r="E1725" s="2" t="str">
        <f>IFERROR(__xludf.DUMMYFUNCTION("GOOGLETRANSLATE(B1725, ""auto"",""en"")"),"kunımen Nowhere")</f>
        <v>kunımen Nowhere</v>
      </c>
    </row>
    <row r="1726" ht="15.75" customHeight="1">
      <c r="A1726" s="1">
        <v>1855.0</v>
      </c>
      <c r="B1726" s="2" t="s">
        <v>329</v>
      </c>
      <c r="C1726" s="2" t="s">
        <v>1979</v>
      </c>
      <c r="D1726" s="2" t="s">
        <v>6</v>
      </c>
      <c r="E1726" s="2" t="str">
        <f>IFERROR(__xludf.DUMMYFUNCTION("GOOGLETRANSLATE(B1726, ""auto"",""en"")"),"Read their fans in the android app https vk cc 6ymywu or application VKontakte vk com app4236781 925")</f>
        <v>Read their fans in the android app https vk cc 6ymywu or application VKontakte vk com app4236781 925</v>
      </c>
    </row>
    <row r="1727" ht="15.75" customHeight="1">
      <c r="A1727" s="1">
        <v>1856.0</v>
      </c>
      <c r="B1727" s="2" t="s">
        <v>1985</v>
      </c>
      <c r="C1727" s="2" t="s">
        <v>1979</v>
      </c>
      <c r="D1727" s="2" t="s">
        <v>6</v>
      </c>
      <c r="E1727" s="2" t="str">
        <f>IFERROR(__xludf.DUMMYFUNCTION("GOOGLETRANSLATE(B1727, ""auto"",""en"")"),"I still have one for one")</f>
        <v>I still have one for one</v>
      </c>
    </row>
    <row r="1728" ht="15.75" customHeight="1">
      <c r="A1728" s="1">
        <v>1857.0</v>
      </c>
      <c r="B1728" s="2" t="s">
        <v>1986</v>
      </c>
      <c r="C1728" s="2" t="s">
        <v>1979</v>
      </c>
      <c r="D1728" s="2" t="s">
        <v>6</v>
      </c>
      <c r="E1728" s="2" t="str">
        <f>IFERROR(__xludf.DUMMYFUNCTION("GOOGLETRANSLATE(B1728, ""auto"",""en"")"),"I can not see all of the currently")</f>
        <v>I can not see all of the currently</v>
      </c>
    </row>
    <row r="1729" ht="15.75" customHeight="1">
      <c r="A1729" s="1">
        <v>1858.0</v>
      </c>
      <c r="B1729" s="2" t="s">
        <v>1987</v>
      </c>
      <c r="C1729" s="2" t="s">
        <v>1988</v>
      </c>
      <c r="D1729" s="2" t="s">
        <v>6</v>
      </c>
      <c r="E1729" s="2" t="str">
        <f>IFERROR(__xludf.DUMMYFUNCTION("GOOGLETRANSLATE(B1729, ""auto"",""en"")"),"the meeting will never be forgotten simply you can not remember Spirited Away")</f>
        <v>the meeting will never be forgotten simply you can not remember Spirited Away</v>
      </c>
    </row>
    <row r="1730" ht="15.75" customHeight="1">
      <c r="A1730" s="1">
        <v>1859.0</v>
      </c>
      <c r="B1730" s="2" t="s">
        <v>1989</v>
      </c>
      <c r="C1730" s="2" t="s">
        <v>1988</v>
      </c>
      <c r="D1730" s="2" t="s">
        <v>6</v>
      </c>
      <c r="E1730" s="2" t="str">
        <f>IFERROR(__xludf.DUMMYFUNCTION("GOOGLETRANSLATE(B1730, ""auto"",""en"")"),"remember the best moments of cinema")</f>
        <v>remember the best moments of cinema</v>
      </c>
    </row>
    <row r="1731" ht="15.75" customHeight="1">
      <c r="A1731" s="1">
        <v>1860.0</v>
      </c>
      <c r="B1731" s="2" t="s">
        <v>1990</v>
      </c>
      <c r="C1731" s="2" t="s">
        <v>1988</v>
      </c>
      <c r="D1731" s="2" t="s">
        <v>6</v>
      </c>
      <c r="E1731" s="2" t="str">
        <f>IFERROR(__xludf.DUMMYFUNCTION("GOOGLETRANSLATE(B1731, ""auto"",""en"")"),"henyalno")</f>
        <v>henyalno</v>
      </c>
    </row>
    <row r="1732" ht="15.75" customHeight="1">
      <c r="A1732" s="1">
        <v>1861.0</v>
      </c>
      <c r="B1732" s="2" t="s">
        <v>1991</v>
      </c>
      <c r="C1732" s="2" t="s">
        <v>1988</v>
      </c>
      <c r="D1732" s="2" t="s">
        <v>6</v>
      </c>
      <c r="E1732" s="2" t="str">
        <f>IFERROR(__xludf.DUMMYFUNCTION("GOOGLETRANSLATE(B1732, ""auto"",""en"")"),"Baltika is the best charging nine")</f>
        <v>Baltika is the best charging nine</v>
      </c>
    </row>
    <row r="1733" ht="15.75" customHeight="1">
      <c r="A1733" s="1">
        <v>1863.0</v>
      </c>
      <c r="B1733" s="2" t="s">
        <v>1992</v>
      </c>
      <c r="C1733" s="2" t="s">
        <v>1988</v>
      </c>
      <c r="D1733" s="2" t="s">
        <v>6</v>
      </c>
      <c r="E1733" s="2" t="str">
        <f>IFERROR(__xludf.DUMMYFUNCTION("GOOGLETRANSLATE(B1733, ""auto"",""en"")")," you're sorry Carl, I created a real stupidity I agree entrusted dunce man's work if I want to carry the drugs again will do smarter if you want to talk with me for recording the time to say it or you find yourself in a nursery colony you want me to wrap "&amp;"please I hoped to hear otherwise I even I know that your honor Throw a couple of kilos I would maybe vdul")</f>
        <v> you're sorry Carl, I created a real stupidity I agree entrusted dunce man's work if I want to carry the drugs again will do smarter if you want to talk with me for recording the time to say it or you find yourself in a nursery colony you want me to wrap please I hoped to hear otherwise I even I know that your honor Throw a couple of kilos I would maybe vdul</v>
      </c>
    </row>
    <row r="1734" ht="15.75" customHeight="1">
      <c r="A1734" s="1">
        <v>1864.0</v>
      </c>
      <c r="B1734" s="2" t="s">
        <v>1993</v>
      </c>
      <c r="C1734" s="2" t="s">
        <v>1988</v>
      </c>
      <c r="D1734" s="2" t="s">
        <v>6</v>
      </c>
      <c r="E1734" s="2" t="str">
        <f>IFERROR(__xludf.DUMMYFUNCTION("GOOGLETRANSLATE(B1734, ""auto"",""en"")"),"oath violated Cornelia Funke")</f>
        <v>oath violated Cornelia Funke</v>
      </c>
    </row>
    <row r="1735" ht="15.75" customHeight="1">
      <c r="A1735" s="1">
        <v>1865.0</v>
      </c>
      <c r="B1735" s="2" t="s">
        <v>1994</v>
      </c>
      <c r="C1735" s="2" t="s">
        <v>1988</v>
      </c>
      <c r="D1735" s="2" t="s">
        <v>6</v>
      </c>
      <c r="E1735" s="2" t="str">
        <f>IFERROR(__xludf.DUMMYFUNCTION("GOOGLETRANSLATE(B1735, ""auto"",""en"")"),"adore")</f>
        <v>adore</v>
      </c>
    </row>
    <row r="1736" ht="15.75" customHeight="1">
      <c r="A1736" s="1">
        <v>1866.0</v>
      </c>
      <c r="B1736" s="2" t="s">
        <v>1995</v>
      </c>
      <c r="C1736" s="2" t="s">
        <v>1988</v>
      </c>
      <c r="D1736" s="2" t="s">
        <v>6</v>
      </c>
      <c r="E1736" s="2" t="str">
        <f>IFERROR(__xludf.DUMMYFUNCTION("GOOGLETRANSLATE(B1736, ""auto"",""en"")"),"favorite TV series")</f>
        <v>favorite TV series</v>
      </c>
    </row>
    <row r="1737" ht="15.75" customHeight="1">
      <c r="A1737" s="1">
        <v>1867.0</v>
      </c>
      <c r="B1737" s="2" t="s">
        <v>1996</v>
      </c>
      <c r="C1737" s="2" t="s">
        <v>1988</v>
      </c>
      <c r="D1737" s="2" t="s">
        <v>6</v>
      </c>
      <c r="E1737" s="2" t="str">
        <f>IFERROR(__xludf.DUMMYFUNCTION("GOOGLETRANSLATE(B1737, ""auto"",""en"")"),"I went into the bus 12 missing")</f>
        <v>I went into the bus 12 missing</v>
      </c>
    </row>
    <row r="1738" ht="15.75" customHeight="1">
      <c r="A1738" s="1">
        <v>1868.0</v>
      </c>
      <c r="B1738" s="2" t="s">
        <v>1997</v>
      </c>
      <c r="C1738" s="2" t="s">
        <v>1988</v>
      </c>
      <c r="D1738" s="2" t="s">
        <v>6</v>
      </c>
      <c r="E1738" s="2" t="str">
        <f>IFERROR(__xludf.DUMMYFUNCTION("GOOGLETRANSLATE(B1738, ""auto"",""en"")")," and all these nice little until you will bring to suicide")</f>
        <v> and all these nice little until you will bring to suicide</v>
      </c>
    </row>
    <row r="1739" ht="15.75" customHeight="1">
      <c r="A1739" s="1">
        <v>1869.0</v>
      </c>
      <c r="B1739" s="2" t="s">
        <v>1998</v>
      </c>
      <c r="C1739" s="2" t="s">
        <v>1999</v>
      </c>
      <c r="D1739" s="2" t="s">
        <v>6</v>
      </c>
      <c r="E1739" s="2" t="str">
        <f>IFERROR(__xludf.DUMMYFUNCTION("GOOGLETRANSLATE(B1739, ""auto"",""en"")"),"my heart closed on the lock and the key is only in one place in your soul")</f>
        <v>my heart closed on the lock and the key is only in one place in your soul</v>
      </c>
    </row>
    <row r="1740" ht="15.75" customHeight="1">
      <c r="A1740" s="1">
        <v>1870.0</v>
      </c>
      <c r="B1740" s="2" t="s">
        <v>2000</v>
      </c>
      <c r="C1740" s="2" t="s">
        <v>2001</v>
      </c>
      <c r="D1740" s="2" t="s">
        <v>6</v>
      </c>
      <c r="E1740" s="2" t="str">
        <f>IFERROR(__xludf.DUMMYFUNCTION("GOOGLETRANSLATE(B1740, ""auto"",""en"")")," guys listen")</f>
        <v> guys listen</v>
      </c>
    </row>
    <row r="1741" ht="15.75" customHeight="1">
      <c r="A1741" s="1">
        <v>1871.0</v>
      </c>
      <c r="B1741" s="2" t="s">
        <v>2002</v>
      </c>
      <c r="C1741" s="2" t="s">
        <v>2001</v>
      </c>
      <c r="D1741" s="2" t="s">
        <v>6</v>
      </c>
      <c r="E1741" s="2" t="str">
        <f>IFERROR(__xludf.DUMMYFUNCTION("GOOGLETRANSLATE(B1741, ""auto"",""en"")"),"live for yourself")</f>
        <v>live for yourself</v>
      </c>
    </row>
    <row r="1742" ht="15.75" customHeight="1">
      <c r="A1742" s="1">
        <v>1872.0</v>
      </c>
      <c r="B1742" s="2" t="s">
        <v>2003</v>
      </c>
      <c r="C1742" s="2" t="s">
        <v>2001</v>
      </c>
      <c r="D1742" s="2" t="s">
        <v>6</v>
      </c>
      <c r="E1742" s="2" t="str">
        <f>IFERROR(__xludf.DUMMYFUNCTION("GOOGLETRANSLATE(B1742, ""auto"",""en"")")," I ydalyu etot poct")</f>
        <v> I ydalyu etot poct</v>
      </c>
    </row>
    <row r="1743" ht="15.75" customHeight="1">
      <c r="A1743" s="1">
        <v>1873.0</v>
      </c>
      <c r="B1743" s="2" t="s">
        <v>2004</v>
      </c>
      <c r="C1743" s="2" t="s">
        <v>2001</v>
      </c>
      <c r="D1743" s="2" t="s">
        <v>6</v>
      </c>
      <c r="E1743" s="2" t="str">
        <f>IFERROR(__xludf.DUMMYFUNCTION("GOOGLETRANSLATE(B1743, ""auto"",""en"")")," do not have to prove anything to the beauty of the mind is clear audible kindness feel alhamdulillah")</f>
        <v> do not have to prove anything to the beauty of the mind is clear audible kindness feel alhamdulillah</v>
      </c>
    </row>
    <row r="1744" ht="15.75" customHeight="1">
      <c r="A1744" s="1">
        <v>1875.0</v>
      </c>
      <c r="B1744" s="2" t="s">
        <v>2005</v>
      </c>
      <c r="C1744" s="2" t="s">
        <v>2001</v>
      </c>
      <c r="D1744" s="2" t="s">
        <v>6</v>
      </c>
      <c r="E1744" s="2" t="str">
        <f>IFERROR(__xludf.DUMMYFUNCTION("GOOGLETRANSLATE(B1744, ""auto"",""en"")"),"Stich my totemny personazh")</f>
        <v>Stich my totemny personazh</v>
      </c>
    </row>
    <row r="1745" ht="15.75" customHeight="1">
      <c r="A1745" s="1">
        <v>1877.0</v>
      </c>
      <c r="B1745" s="2" t="s">
        <v>2006</v>
      </c>
      <c r="C1745" s="2" t="s">
        <v>2001</v>
      </c>
      <c r="D1745" s="2" t="s">
        <v>6</v>
      </c>
      <c r="E1745" s="2" t="str">
        <f>IFERROR(__xludf.DUMMYFUNCTION("GOOGLETRANSLATE(B1745, ""auto"",""en"")"),"even now I think")</f>
        <v>even now I think</v>
      </c>
    </row>
    <row r="1746" ht="15.75" customHeight="1">
      <c r="A1746" s="1">
        <v>1879.0</v>
      </c>
      <c r="B1746" s="2" t="s">
        <v>2007</v>
      </c>
      <c r="C1746" s="2" t="s">
        <v>2001</v>
      </c>
      <c r="D1746" s="2" t="s">
        <v>6</v>
      </c>
      <c r="E1746" s="2" t="str">
        <f>IFERROR(__xludf.DUMMYFUNCTION("GOOGLETRANSLATE(B1746, ""auto"",""en"")"),"14 years laykayu sad type posts 50 years lived")</f>
        <v>14 years laykayu sad type posts 50 years lived</v>
      </c>
    </row>
    <row r="1747" ht="15.75" customHeight="1">
      <c r="A1747" s="1">
        <v>1881.0</v>
      </c>
      <c r="B1747" s="2" t="s">
        <v>2008</v>
      </c>
      <c r="C1747" s="2" t="s">
        <v>2009</v>
      </c>
      <c r="D1747" s="2" t="s">
        <v>6</v>
      </c>
      <c r="E1747" s="2" t="str">
        <f>IFERROR(__xludf.DUMMYFUNCTION("GOOGLETRANSLATE(B1747, ""auto"",""en"")"),"I love her a classic b")</f>
        <v>I love her a classic b</v>
      </c>
    </row>
    <row r="1748" ht="15.75" customHeight="1">
      <c r="A1748" s="1">
        <v>1882.0</v>
      </c>
      <c r="B1748" s="2" t="s">
        <v>2010</v>
      </c>
      <c r="C1748" s="2" t="s">
        <v>2009</v>
      </c>
      <c r="D1748" s="2" t="s">
        <v>6</v>
      </c>
      <c r="E1748" s="2" t="str">
        <f>IFERROR(__xludf.DUMMYFUNCTION("GOOGLETRANSLATE(B1748, ""auto"",""en"")"),"A little about my dyshevnom sostoyanii")</f>
        <v>A little about my dyshevnom sostoyanii</v>
      </c>
    </row>
    <row r="1749" ht="15.75" customHeight="1">
      <c r="A1749" s="1">
        <v>1883.0</v>
      </c>
      <c r="B1749" s="2" t="s">
        <v>2011</v>
      </c>
      <c r="C1749" s="2" t="s">
        <v>2009</v>
      </c>
      <c r="D1749" s="2" t="s">
        <v>6</v>
      </c>
      <c r="E1749" s="2" t="str">
        <f>IFERROR(__xludf.DUMMYFUNCTION("GOOGLETRANSLATE(B1749, ""auto"",""en"")"),"my attitude to the children of Freddie Mercury")</f>
        <v>my attitude to the children of Freddie Mercury</v>
      </c>
    </row>
    <row r="1750" ht="15.75" customHeight="1">
      <c r="A1750" s="1">
        <v>1884.0</v>
      </c>
      <c r="B1750" s="2" t="s">
        <v>2012</v>
      </c>
      <c r="C1750" s="2" t="s">
        <v>2013</v>
      </c>
      <c r="D1750" s="2" t="s">
        <v>6</v>
      </c>
      <c r="E1750" s="2" t="str">
        <f>IFERROR(__xludf.DUMMYFUNCTION("GOOGLETRANSLATE(B1750, ""auto"",""en"")"),"people such a small role impart respect for some reason most of the rests on the passion desire love jealousy but respect the feeling of a much more profound than the previous, it is the basis for such things as honesty sincerity trust really care because"&amp;" respecting you just can not do otherwise")</f>
        <v>people such a small role impart respect for some reason most of the rests on the passion desire love jealousy but respect the feeling of a much more profound than the previous, it is the basis for such things as honesty sincerity trust really care because respecting you just can not do otherwise</v>
      </c>
    </row>
    <row r="1751" ht="15.75" customHeight="1">
      <c r="A1751" s="1">
        <v>1885.0</v>
      </c>
      <c r="B1751" s="2" t="s">
        <v>477</v>
      </c>
      <c r="C1751" s="2" t="s">
        <v>2013</v>
      </c>
      <c r="D1751" s="2" t="s">
        <v>6</v>
      </c>
      <c r="E1751" s="2" t="str">
        <f>IFERROR(__xludf.DUMMYFUNCTION("GOOGLETRANSLATE(B1751, ""auto"",""en"")"),"Know your fans in android app https vk cc 6ymywu or application VKontakte vk com app4236781 925")</f>
        <v>Know your fans in android app https vk cc 6ymywu or application VKontakte vk com app4236781 925</v>
      </c>
    </row>
    <row r="1752" ht="15.75" customHeight="1">
      <c r="A1752" s="1">
        <v>1886.0</v>
      </c>
      <c r="B1752" s="2" t="s">
        <v>2014</v>
      </c>
      <c r="C1752" s="2" t="s">
        <v>2013</v>
      </c>
      <c r="D1752" s="2" t="s">
        <v>6</v>
      </c>
      <c r="E1752" s="2" t="str">
        <f>IFERROR(__xludf.DUMMYFUNCTION("GOOGLETRANSLATE(B1752, ""auto"",""en"")"),"from the fund of the great quotes cinema")</f>
        <v>from the fund of the great quotes cinema</v>
      </c>
    </row>
    <row r="1753" ht="15.75" customHeight="1">
      <c r="A1753" s="1">
        <v>1887.0</v>
      </c>
      <c r="B1753" s="2" t="s">
        <v>2015</v>
      </c>
      <c r="C1753" s="2" t="s">
        <v>2013</v>
      </c>
      <c r="D1753" s="2" t="s">
        <v>6</v>
      </c>
      <c r="E1753" s="2" t="str">
        <f>IFERROR(__xludf.DUMMYFUNCTION("GOOGLETRANSLATE(B1753, ""auto"",""en"")")," and if you want war you again hinted we will repeat my victory in 1814")</f>
        <v> and if you want war you again hinted we will repeat my victory in 1814</v>
      </c>
    </row>
    <row r="1754" ht="15.75" customHeight="1">
      <c r="A1754" s="1">
        <v>1888.0</v>
      </c>
      <c r="B1754" s="2" t="s">
        <v>2016</v>
      </c>
      <c r="C1754" s="2" t="s">
        <v>2013</v>
      </c>
      <c r="D1754" s="2" t="s">
        <v>6</v>
      </c>
      <c r="E1754" s="2" t="str">
        <f>IFERROR(__xludf.DUMMYFUNCTION("GOOGLETRANSLATE(B1754, ""auto"",""en"")"),"love yourself and songs of the Baja course")</f>
        <v>love yourself and songs of the Baja course</v>
      </c>
    </row>
    <row r="1755" ht="15.75" customHeight="1">
      <c r="A1755" s="1">
        <v>1889.0</v>
      </c>
      <c r="B1755" s="2" t="s">
        <v>2017</v>
      </c>
      <c r="C1755" s="2" t="s">
        <v>2013</v>
      </c>
      <c r="D1755" s="2" t="s">
        <v>6</v>
      </c>
      <c r="E1755" s="2" t="str">
        <f>IFERROR(__xludf.DUMMYFUNCTION("GOOGLETRANSLATE(B1755, ""auto"",""en"")"),"I do not pin from narcissistic assholes who style their hair with gel and spin for an hour in the mirror before leaving the house looking at my ass in the narrow jeans I do not pin from refined boys who take offense at every word and proudly went off bare"&amp;"ly suppressing his tears show completely")</f>
        <v>I do not pin from narcissistic assholes who style their hair with gel and spin for an hour in the mirror before leaving the house looking at my ass in the narrow jeans I do not pin from refined boys who take offense at every word and proudly went off barely suppressing his tears show completely</v>
      </c>
    </row>
    <row r="1756" ht="15.75" customHeight="1">
      <c r="A1756" s="1">
        <v>1890.0</v>
      </c>
      <c r="B1756" s="2" t="s">
        <v>2018</v>
      </c>
      <c r="C1756" s="2" t="s">
        <v>2013</v>
      </c>
      <c r="D1756" s="2" t="s">
        <v>6</v>
      </c>
      <c r="E1756" s="2" t="str">
        <f>IFERROR(__xludf.DUMMYFUNCTION("GOOGLETRANSLATE(B1756, ""auto"",""en"")")," lovers 1928 New York Museum of Modern Art")</f>
        <v> lovers 1928 New York Museum of Modern Art</v>
      </c>
    </row>
    <row r="1757" ht="15.75" customHeight="1">
      <c r="A1757" s="1">
        <v>1891.0</v>
      </c>
      <c r="B1757" s="2" t="s">
        <v>2019</v>
      </c>
      <c r="C1757" s="2" t="s">
        <v>2013</v>
      </c>
      <c r="D1757" s="2" t="s">
        <v>6</v>
      </c>
      <c r="E1757" s="2" t="str">
        <f>IFERROR(__xludf.DUMMYFUNCTION("GOOGLETRANSLATE(B1757, ""auto"",""en"")"),"take care of yourself you have a beautiful name Janusz Leon Wiśniewski loneliness in the network")</f>
        <v>take care of yourself you have a beautiful name Janusz Leon Wiśniewski loneliness in the network</v>
      </c>
    </row>
    <row r="1758" ht="15.75" customHeight="1">
      <c r="A1758" s="1">
        <v>1892.0</v>
      </c>
      <c r="B1758" s="2" t="s">
        <v>2020</v>
      </c>
      <c r="C1758" s="2" t="s">
        <v>2021</v>
      </c>
      <c r="D1758" s="2" t="s">
        <v>6</v>
      </c>
      <c r="E1758" s="2" t="str">
        <f>IFERROR(__xludf.DUMMYFUNCTION("GOOGLETRANSLATE(B1758, ""auto"",""en"")"),"your dream requires labor")</f>
        <v>your dream requires labor</v>
      </c>
    </row>
    <row r="1759" ht="15.75" customHeight="1">
      <c r="A1759" s="1">
        <v>1893.0</v>
      </c>
      <c r="B1759" s="2" t="s">
        <v>2022</v>
      </c>
      <c r="C1759" s="2" t="s">
        <v>2021</v>
      </c>
      <c r="D1759" s="2" t="s">
        <v>6</v>
      </c>
      <c r="E1759" s="2" t="str">
        <f>IFERROR(__xludf.DUMMYFUNCTION("GOOGLETRANSLATE(B1759, ""auto"",""en"")"),"as well as books on the list read you took away that was at hand 1 Mikhail Bulgakov The Master and Margarita show completely")</f>
        <v>as well as books on the list read you took away that was at hand 1 Mikhail Bulgakov The Master and Margarita show completely</v>
      </c>
    </row>
    <row r="1760" ht="15.75" customHeight="1">
      <c r="A1760" s="1">
        <v>1894.0</v>
      </c>
      <c r="B1760" s="2" t="s">
        <v>2023</v>
      </c>
      <c r="C1760" s="2" t="s">
        <v>2021</v>
      </c>
      <c r="D1760" s="2" t="s">
        <v>6</v>
      </c>
      <c r="E1760" s="2" t="str">
        <f>IFERROR(__xludf.DUMMYFUNCTION("GOOGLETRANSLATE(B1760, ""auto"",""en"")"),"2013 musical drama komedï start again")</f>
        <v>2013 musical drama komedï start again</v>
      </c>
    </row>
    <row r="1761" ht="15.75" customHeight="1">
      <c r="A1761" s="1">
        <v>1895.0</v>
      </c>
      <c r="B1761" s="2" t="s">
        <v>2024</v>
      </c>
      <c r="C1761" s="2" t="s">
        <v>2021</v>
      </c>
      <c r="D1761" s="2" t="s">
        <v>6</v>
      </c>
      <c r="E1761" s="2" t="str">
        <f>IFERROR(__xludf.DUMMYFUNCTION("GOOGLETRANSLATE(B1761, ""auto"",""en"")"),"Turkistan bracket f3 cool balabiyeva")</f>
        <v>Turkistan bracket f3 cool balabiyeva</v>
      </c>
    </row>
    <row r="1762" ht="15.75" customHeight="1">
      <c r="A1762" s="1">
        <v>1896.0</v>
      </c>
      <c r="B1762" s="2" t="s">
        <v>2025</v>
      </c>
      <c r="C1762" s="2" t="s">
        <v>2021</v>
      </c>
      <c r="D1762" s="2" t="s">
        <v>6</v>
      </c>
      <c r="E1762" s="2" t="str">
        <f>IFERROR(__xludf.DUMMYFUNCTION("GOOGLETRANSLATE(B1762, ""auto"",""en"")"),"Tell me about the first mäxxäbbätiñ f3 cool balabiyeva")</f>
        <v>Tell me about the first mäxxäbbätiñ f3 cool balabiyeva</v>
      </c>
    </row>
    <row r="1763" ht="15.75" customHeight="1">
      <c r="A1763" s="1">
        <v>1897.0</v>
      </c>
      <c r="B1763" s="2" t="s">
        <v>2026</v>
      </c>
      <c r="C1763" s="2" t="s">
        <v>2021</v>
      </c>
      <c r="D1763" s="2" t="s">
        <v>6</v>
      </c>
      <c r="E1763" s="2" t="str">
        <f>IFERROR(__xludf.DUMMYFUNCTION("GOOGLETRANSLATE(B1763, ""auto"",""en"")"),"my Queen")</f>
        <v>my Queen</v>
      </c>
    </row>
    <row r="1764" ht="15.75" customHeight="1">
      <c r="A1764" s="1">
        <v>1898.0</v>
      </c>
      <c r="B1764" s="2" t="s">
        <v>2027</v>
      </c>
      <c r="C1764" s="2" t="s">
        <v>2021</v>
      </c>
      <c r="D1764" s="2" t="s">
        <v>6</v>
      </c>
      <c r="E1764" s="2" t="str">
        <f>IFERROR(__xludf.DUMMYFUNCTION("GOOGLETRANSLATE(B1764, ""auto"",""en"")")," maмa")</f>
        <v> maмa</v>
      </c>
    </row>
    <row r="1765" ht="15.75" customHeight="1">
      <c r="A1765" s="1">
        <v>1899.0</v>
      </c>
      <c r="B1765" s="2" t="s">
        <v>2028</v>
      </c>
      <c r="C1765" s="2" t="s">
        <v>2021</v>
      </c>
      <c r="D1765" s="2" t="s">
        <v>6</v>
      </c>
      <c r="E1765" s="2" t="str">
        <f>IFERROR(__xludf.DUMMYFUNCTION("GOOGLETRANSLATE(B1765, ""auto"",""en"")")," do not rush to grow up childhood does not return")</f>
        <v> do not rush to grow up childhood does not return</v>
      </c>
    </row>
    <row r="1766" ht="15.75" customHeight="1">
      <c r="A1766" s="1">
        <v>1901.0</v>
      </c>
      <c r="B1766" s="2" t="s">
        <v>2029</v>
      </c>
      <c r="C1766" s="2" t="s">
        <v>2021</v>
      </c>
      <c r="D1766" s="2" t="s">
        <v>6</v>
      </c>
      <c r="E1766" s="2" t="str">
        <f>IFERROR(__xludf.DUMMYFUNCTION("GOOGLETRANSLATE(B1766, ""auto"",""en"")"),"They do not appreciate the good arrogant delight in 21st century")</f>
        <v>They do not appreciate the good arrogant delight in 21st century</v>
      </c>
    </row>
    <row r="1767" ht="15.75" customHeight="1">
      <c r="A1767" s="1">
        <v>1902.0</v>
      </c>
      <c r="B1767" s="2" t="s">
        <v>2030</v>
      </c>
      <c r="C1767" s="2" t="s">
        <v>2031</v>
      </c>
      <c r="D1767" s="2" t="s">
        <v>6</v>
      </c>
      <c r="E1767" s="2" t="str">
        <f>IFERROR(__xludf.DUMMYFUNCTION("GOOGLETRANSLATE(B1767, ""auto"",""en"")"),"inside me is not empty but so much that silence at the moment it seems to me deeper than any words or")</f>
        <v>inside me is not empty but so much that silence at the moment it seems to me deeper than any words or</v>
      </c>
    </row>
    <row r="1768" ht="15.75" customHeight="1">
      <c r="A1768" s="1">
        <v>1903.0</v>
      </c>
      <c r="B1768" s="2" t="s">
        <v>2032</v>
      </c>
      <c r="C1768" s="2" t="s">
        <v>2031</v>
      </c>
      <c r="D1768" s="2" t="s">
        <v>6</v>
      </c>
      <c r="E1768" s="2" t="str">
        <f>IFERROR(__xludf.DUMMYFUNCTION("GOOGLETRANSLATE(B1768, ""auto"",""en"")"),"𝗽𝗶𝘇𝗵𝗲 𝘃𝗮𝘀𝗵𝗲𝗴𝗼 𝘇𝗮𝗸𝗮𝘁𝗮")</f>
        <v>𝗽𝗶𝘇𝗵𝗲 𝘃𝗮𝘀𝗵𝗲𝗴𝗼 𝘇𝗮𝗸𝗮𝘁𝗮</v>
      </c>
    </row>
    <row r="1769" ht="15.75" customHeight="1">
      <c r="A1769" s="1">
        <v>1904.0</v>
      </c>
      <c r="B1769" s="2" t="s">
        <v>2033</v>
      </c>
      <c r="C1769" s="2" t="s">
        <v>2031</v>
      </c>
      <c r="D1769" s="2" t="s">
        <v>6</v>
      </c>
      <c r="E1769" s="2" t="str">
        <f>IFERROR(__xludf.DUMMYFUNCTION("GOOGLETRANSLATE(B1769, ""auto"",""en"")"),"winner is the one who taught their weaknesses")</f>
        <v>winner is the one who taught their weaknesses</v>
      </c>
    </row>
    <row r="1770" ht="15.75" customHeight="1">
      <c r="A1770" s="1">
        <v>1905.0</v>
      </c>
      <c r="B1770" s="2" t="s">
        <v>2034</v>
      </c>
      <c r="C1770" s="2" t="s">
        <v>2035</v>
      </c>
      <c r="D1770" s="2" t="s">
        <v>6</v>
      </c>
      <c r="E1770" s="2" t="str">
        <f>IFERROR(__xludf.DUMMYFUNCTION("GOOGLETRANSLATE(B1770, ""auto"",""en"")"),"slaughtered rooster")</f>
        <v>slaughtered rooster</v>
      </c>
    </row>
    <row r="1771" ht="15.75" customHeight="1">
      <c r="A1771" s="1">
        <v>1906.0</v>
      </c>
      <c r="B1771" s="2" t="s">
        <v>2036</v>
      </c>
      <c r="C1771" s="2" t="s">
        <v>2035</v>
      </c>
      <c r="D1771" s="2" t="s">
        <v>6</v>
      </c>
      <c r="E1771" s="2" t="str">
        <f>IFERROR(__xludf.DUMMYFUNCTION("GOOGLETRANSLATE(B1771, ""auto"",""en"")"),"what a treasure to be careful buying sausage sausage this company")</f>
        <v>what a treasure to be careful buying sausage sausage this company</v>
      </c>
    </row>
    <row r="1772" ht="15.75" customHeight="1">
      <c r="A1772" s="1">
        <v>1907.0</v>
      </c>
      <c r="B1772" s="2" t="s">
        <v>2037</v>
      </c>
      <c r="C1772" s="2" t="s">
        <v>2035</v>
      </c>
      <c r="D1772" s="2" t="s">
        <v>6</v>
      </c>
      <c r="E1772" s="2" t="str">
        <f>IFERROR(__xludf.DUMMYFUNCTION("GOOGLETRANSLATE(B1772, ""auto"",""en"")"),"first herald Original")</f>
        <v>first herald Original</v>
      </c>
    </row>
    <row r="1773" ht="15.75" customHeight="1">
      <c r="A1773" s="1">
        <v>1908.0</v>
      </c>
      <c r="B1773" s="2" t="s">
        <v>2038</v>
      </c>
      <c r="C1773" s="2" t="s">
        <v>2035</v>
      </c>
      <c r="D1773" s="2" t="s">
        <v>6</v>
      </c>
      <c r="E1773" s="2" t="str">
        <f>IFERROR(__xludf.DUMMYFUNCTION("GOOGLETRANSLATE(B1773, ""auto"",""en"")"),"dead generations now is the time that the dirt in the mouth at all, and a new generation lives there every day")</f>
        <v>dead generations now is the time that the dirt in the mouth at all, and a new generation lives there every day</v>
      </c>
    </row>
    <row r="1774" ht="15.75" customHeight="1">
      <c r="A1774" s="1">
        <v>1909.0</v>
      </c>
      <c r="B1774" s="2" t="s">
        <v>2039</v>
      </c>
      <c r="C1774" s="2" t="s">
        <v>2040</v>
      </c>
      <c r="D1774" s="2" t="s">
        <v>6</v>
      </c>
      <c r="E1774" s="2" t="str">
        <f>IFERROR(__xludf.DUMMYFUNCTION("GOOGLETRANSLATE(B1774, ""auto"",""en"")"),"the worst kind of crying")</f>
        <v>the worst kind of crying</v>
      </c>
    </row>
    <row r="1775" ht="15.75" customHeight="1">
      <c r="A1775" s="1">
        <v>1910.0</v>
      </c>
      <c r="B1775" s="2" t="s">
        <v>2041</v>
      </c>
      <c r="C1775" s="2" t="s">
        <v>2040</v>
      </c>
      <c r="D1775" s="2" t="s">
        <v>6</v>
      </c>
      <c r="E1775" s="2" t="str">
        <f>IFERROR(__xludf.DUMMYFUNCTION("GOOGLETRANSLATE(B1775, ""auto"",""en"")"),"once he finds you, he will know your date of birth, your middle name is where you were born your sign of the zodiac and the names of your parents, it will know how much you have learned to ride a bike, and how many pets you have had he would know the colo"&amp;"r of your eyes your scars your laugh lines he will know your favorite book, movie sweet food a pair of shoes the color and song show completely")</f>
        <v>once he finds you, he will know your date of birth, your middle name is where you were born your sign of the zodiac and the names of your parents, it will know how much you have learned to ride a bike, and how many pets you have had he would know the color of your eyes your scars your laugh lines he will know your favorite book, movie sweet food a pair of shoes the color and song show completely</v>
      </c>
    </row>
    <row r="1776" ht="15.75" customHeight="1">
      <c r="A1776" s="1">
        <v>1911.0</v>
      </c>
      <c r="B1776" s="2" t="s">
        <v>2042</v>
      </c>
      <c r="C1776" s="2" t="s">
        <v>2040</v>
      </c>
      <c r="D1776" s="2" t="s">
        <v>6</v>
      </c>
      <c r="E1776" s="2" t="str">
        <f>IFERROR(__xludf.DUMMYFUNCTION("GOOGLETRANSLATE(B1776, ""auto"",""en"")"),"I personally divide women into two categories, cats and chicken cats rarely make friends with other cats and if you are on friendly terms with the few chicken is always fun and easy going into the chicken coop and happy in it")</f>
        <v>I personally divide women into two categories, cats and chicken cats rarely make friends with other cats and if you are on friendly terms with the few chicken is always fun and easy going into the chicken coop and happy in it</v>
      </c>
    </row>
    <row r="1777" ht="15.75" customHeight="1">
      <c r="A1777" s="1">
        <v>1912.0</v>
      </c>
      <c r="B1777" s="2" t="s">
        <v>2043</v>
      </c>
      <c r="C1777" s="2" t="s">
        <v>2040</v>
      </c>
      <c r="D1777" s="2" t="s">
        <v>6</v>
      </c>
      <c r="E1777" s="2" t="str">
        <f>IFERROR(__xludf.DUMMYFUNCTION("GOOGLETRANSLATE(B1777, ""auto"",""en"")"),"relationship is")</f>
        <v>relationship is</v>
      </c>
    </row>
    <row r="1778" ht="15.75" customHeight="1">
      <c r="A1778" s="1">
        <v>1913.0</v>
      </c>
      <c r="B1778" s="2" t="s">
        <v>2044</v>
      </c>
      <c r="C1778" s="2" t="s">
        <v>2040</v>
      </c>
      <c r="D1778" s="2" t="s">
        <v>6</v>
      </c>
      <c r="E1778" s="2" t="str">
        <f>IFERROR(__xludf.DUMMYFUNCTION("GOOGLETRANSLATE(B1778, ""auto"",""en"")"),"this love")</f>
        <v>this love</v>
      </c>
    </row>
    <row r="1779" ht="15.75" customHeight="1">
      <c r="A1779" s="1">
        <v>1915.0</v>
      </c>
      <c r="B1779" s="2" t="s">
        <v>2045</v>
      </c>
      <c r="C1779" s="2" t="s">
        <v>2040</v>
      </c>
      <c r="D1779" s="2" t="s">
        <v>6</v>
      </c>
      <c r="E1779" s="2" t="str">
        <f>IFERROR(__xludf.DUMMYFUNCTION("GOOGLETRANSLATE(B1779, ""auto"",""en"")"),"teddy Stich my new dream")</f>
        <v>teddy Stich my new dream</v>
      </c>
    </row>
    <row r="1780" ht="15.75" customHeight="1">
      <c r="A1780" s="1">
        <v>1916.0</v>
      </c>
      <c r="B1780" s="2" t="s">
        <v>2046</v>
      </c>
      <c r="C1780" s="2" t="s">
        <v>2040</v>
      </c>
      <c r="D1780" s="2" t="s">
        <v>6</v>
      </c>
      <c r="E1780" s="2" t="str">
        <f>IFERROR(__xludf.DUMMYFUNCTION("GOOGLETRANSLATE(B1780, ""auto"",""en"")"),"favorite animal is the snake until it will not touch do not touch you, she does not hide its essence and that it is dangerous hisses in the face and bitten to death babe")</f>
        <v>favorite animal is the snake until it will not touch do not touch you, she does not hide its essence and that it is dangerous hisses in the face and bitten to death babe</v>
      </c>
    </row>
    <row r="1781" ht="15.75" customHeight="1">
      <c r="A1781" s="1">
        <v>1917.0</v>
      </c>
      <c r="B1781" s="2" t="s">
        <v>2047</v>
      </c>
      <c r="C1781" s="2" t="s">
        <v>2040</v>
      </c>
      <c r="D1781" s="2" t="s">
        <v>6</v>
      </c>
      <c r="E1781" s="2" t="str">
        <f>IFERROR(__xludf.DUMMYFUNCTION("GOOGLETRANSLATE(B1781, ""auto"",""en"")")," I DO NOT ponimayu kakaya I samom nA dele")</f>
        <v> I DO NOT ponimayu kakaya I samom nA dele</v>
      </c>
    </row>
    <row r="1782" ht="15.75" customHeight="1">
      <c r="A1782" s="1">
        <v>1918.0</v>
      </c>
      <c r="B1782" s="2" t="s">
        <v>2048</v>
      </c>
      <c r="C1782" s="2" t="s">
        <v>2040</v>
      </c>
      <c r="D1782" s="2" t="s">
        <v>6</v>
      </c>
      <c r="E1782" s="2" t="str">
        <f>IFERROR(__xludf.DUMMYFUNCTION("GOOGLETRANSLATE(B1782, ""auto"",""en"")"),"obnyat means to soothe")</f>
        <v>obnyat means to soothe</v>
      </c>
    </row>
    <row r="1783" ht="15.75" customHeight="1">
      <c r="A1783" s="1">
        <v>1920.0</v>
      </c>
      <c r="B1783" s="2" t="s">
        <v>2049</v>
      </c>
      <c r="C1783" s="2" t="s">
        <v>2040</v>
      </c>
      <c r="D1783" s="2" t="s">
        <v>6</v>
      </c>
      <c r="E1783" s="2" t="str">
        <f>IFERROR(__xludf.DUMMYFUNCTION("GOOGLETRANSLATE(B1783, ""auto"",""en"")"),"Oh, I found you")</f>
        <v>Oh, I found you</v>
      </c>
    </row>
    <row r="1784" ht="15.75" customHeight="1">
      <c r="A1784" s="1">
        <v>1921.0</v>
      </c>
      <c r="B1784" s="2" t="s">
        <v>2050</v>
      </c>
      <c r="C1784" s="2" t="s">
        <v>2051</v>
      </c>
      <c r="D1784" s="2" t="s">
        <v>6</v>
      </c>
      <c r="E1784" s="2" t="str">
        <f>IFERROR(__xludf.DUMMYFUNCTION("GOOGLETRANSLATE(B1784, ""auto"",""en"")"),"it is easier to believe in aliens than in love")</f>
        <v>it is easier to believe in aliens than in love</v>
      </c>
    </row>
    <row r="1785" ht="15.75" customHeight="1">
      <c r="A1785" s="1">
        <v>1922.0</v>
      </c>
      <c r="B1785" s="2" t="s">
        <v>2052</v>
      </c>
      <c r="C1785" s="2" t="s">
        <v>2051</v>
      </c>
      <c r="D1785" s="2" t="s">
        <v>6</v>
      </c>
      <c r="E1785" s="2" t="str">
        <f>IFERROR(__xludf.DUMMYFUNCTION("GOOGLETRANSLATE(B1785, ""auto"",""en"")")," sex education")</f>
        <v> sex education</v>
      </c>
    </row>
    <row r="1786" ht="15.75" customHeight="1">
      <c r="A1786" s="1">
        <v>1923.0</v>
      </c>
      <c r="B1786" s="2" t="s">
        <v>2053</v>
      </c>
      <c r="C1786" s="2" t="s">
        <v>2051</v>
      </c>
      <c r="D1786" s="2" t="s">
        <v>6</v>
      </c>
      <c r="E1786" s="2" t="str">
        <f>IFERROR(__xludf.DUMMYFUNCTION("GOOGLETRANSLATE(B1786, ""auto"",""en"")"),"janelka toop")</f>
        <v>janelka toop</v>
      </c>
    </row>
    <row r="1787" ht="15.75" customHeight="1">
      <c r="A1787" s="1">
        <v>1924.0</v>
      </c>
      <c r="B1787" s="2" t="s">
        <v>839</v>
      </c>
      <c r="C1787" s="2" t="s">
        <v>2051</v>
      </c>
      <c r="D1787" s="2" t="s">
        <v>6</v>
      </c>
      <c r="E1787" s="2" t="str">
        <f>IFERROR(__xludf.DUMMYFUNCTION("GOOGLETRANSLATE(B1787, ""auto"",""en"")"),"mood")</f>
        <v>mood</v>
      </c>
    </row>
    <row r="1788" ht="15.75" customHeight="1">
      <c r="A1788" s="1">
        <v>1925.0</v>
      </c>
      <c r="B1788" s="2" t="s">
        <v>2054</v>
      </c>
      <c r="C1788" s="2" t="s">
        <v>2051</v>
      </c>
      <c r="D1788" s="2" t="s">
        <v>6</v>
      </c>
      <c r="E1788" s="2" t="str">
        <f>IFERROR(__xludf.DUMMYFUNCTION("GOOGLETRANSLATE(B1788, ""auto"",""en"")"),"Janelle cool")</f>
        <v>Janelle cool</v>
      </c>
    </row>
    <row r="1789" ht="15.75" customHeight="1">
      <c r="A1789" s="1">
        <v>1926.0</v>
      </c>
      <c r="B1789" s="2" t="s">
        <v>2055</v>
      </c>
      <c r="C1789" s="2" t="s">
        <v>2051</v>
      </c>
      <c r="D1789" s="2" t="s">
        <v>6</v>
      </c>
      <c r="E1789" s="2" t="str">
        <f>IFERROR(__xludf.DUMMYFUNCTION("GOOGLETRANSLATE(B1789, ""auto"",""en"")"),"Janelle coolest")</f>
        <v>Janelle coolest</v>
      </c>
    </row>
    <row r="1790" ht="15.75" customHeight="1">
      <c r="A1790" s="1">
        <v>1927.0</v>
      </c>
      <c r="B1790" s="2" t="s">
        <v>2056</v>
      </c>
      <c r="C1790" s="2" t="s">
        <v>2051</v>
      </c>
      <c r="D1790" s="2" t="s">
        <v>6</v>
      </c>
      <c r="E1790" s="2" t="str">
        <f>IFERROR(__xludf.DUMMYFUNCTION("GOOGLETRANSLATE(B1790, ""auto"",""en"")"),"until your heart stops ")</f>
        <v>until your heart stops </v>
      </c>
    </row>
    <row r="1791" ht="15.75" customHeight="1">
      <c r="A1791" s="1">
        <v>1928.0</v>
      </c>
      <c r="B1791" s="2" t="s">
        <v>2057</v>
      </c>
      <c r="C1791" s="2" t="s">
        <v>2051</v>
      </c>
      <c r="D1791" s="2" t="s">
        <v>6</v>
      </c>
      <c r="E1791" s="2" t="str">
        <f>IFERROR(__xludf.DUMMYFUNCTION("GOOGLETRANSLATE(B1791, ""auto"",""en"")"),"great moments of cinema")</f>
        <v>great moments of cinema</v>
      </c>
    </row>
    <row r="1792" ht="15.75" customHeight="1">
      <c r="A1792" s="1">
        <v>1931.0</v>
      </c>
      <c r="B1792" s="2" t="s">
        <v>2058</v>
      </c>
      <c r="C1792" s="2" t="s">
        <v>2059</v>
      </c>
      <c r="D1792" s="2" t="s">
        <v>6</v>
      </c>
      <c r="E1792" s="2" t="str">
        <f>IFERROR(__xludf.DUMMYFUNCTION("GOOGLETRANSLATE(B1792, ""auto"",""en"")"),"If this is a dream then do not wake me")</f>
        <v>If this is a dream then do not wake me</v>
      </c>
    </row>
    <row r="1793" ht="15.75" customHeight="1">
      <c r="A1793" s="1">
        <v>1932.0</v>
      </c>
      <c r="B1793" s="2" t="s">
        <v>2060</v>
      </c>
      <c r="C1793" s="2" t="s">
        <v>2059</v>
      </c>
      <c r="D1793" s="2" t="s">
        <v>6</v>
      </c>
      <c r="E1793" s="2" t="str">
        <f>IFERROR(__xludf.DUMMYFUNCTION("GOOGLETRANSLATE(B1793, ""auto"",""en"")"),"so nice when there are moments in the memory remembering that on the face appears ulybkatakie moments you want to stretch for a lifetime and that people always want to see")</f>
        <v>so nice when there are moments in the memory remembering that on the face appears ulybkatakie moments you want to stretch for a lifetime and that people always want to see</v>
      </c>
    </row>
    <row r="1794" ht="15.75" customHeight="1">
      <c r="A1794" s="1">
        <v>1933.0</v>
      </c>
      <c r="B1794" s="2" t="s">
        <v>2061</v>
      </c>
      <c r="C1794" s="2" t="s">
        <v>2059</v>
      </c>
      <c r="D1794" s="2" t="s">
        <v>6</v>
      </c>
      <c r="E1794" s="2" t="str">
        <f>IFERROR(__xludf.DUMMYFUNCTION("GOOGLETRANSLATE(B1794, ""auto"",""en"")"),"true")</f>
        <v>true</v>
      </c>
    </row>
    <row r="1795" ht="15.75" customHeight="1">
      <c r="A1795" s="1">
        <v>1934.0</v>
      </c>
      <c r="B1795" s="2" t="s">
        <v>2062</v>
      </c>
      <c r="C1795" s="2" t="s">
        <v>2059</v>
      </c>
      <c r="D1795" s="2" t="s">
        <v>6</v>
      </c>
      <c r="E1795" s="2" t="str">
        <f>IFERROR(__xludf.DUMMYFUNCTION("GOOGLETRANSLATE(B1795, ""auto"",""en"")"),"If you do not appreciate the soul and then the appearance is not necessary to assess the")</f>
        <v>If you do not appreciate the soul and then the appearance is not necessary to assess the</v>
      </c>
    </row>
    <row r="1796" ht="15.75" customHeight="1">
      <c r="A1796" s="1">
        <v>1935.0</v>
      </c>
      <c r="B1796" s="2" t="s">
        <v>2063</v>
      </c>
      <c r="C1796" s="2" t="s">
        <v>2059</v>
      </c>
      <c r="D1796" s="2" t="s">
        <v>6</v>
      </c>
      <c r="E1796" s="2" t="str">
        <f>IFERROR(__xludf.DUMMYFUNCTION("GOOGLETRANSLATE(B1796, ""auto"",""en"")"),"adopted the Challenge by Darina you have to put on your friends page to which you want to continue to communicate and never let them throw you if I mention you have to make the same record Ould Salidat tumaris show completely")</f>
        <v>adopted the Challenge by Darina you have to put on your friends page to which you want to continue to communicate and never let them throw you if I mention you have to make the same record Ould Salidat tumaris show completely</v>
      </c>
    </row>
    <row r="1797" ht="15.75" customHeight="1">
      <c r="A1797" s="1">
        <v>1936.0</v>
      </c>
      <c r="B1797" s="2" t="s">
        <v>2064</v>
      </c>
      <c r="C1797" s="2" t="s">
        <v>2065</v>
      </c>
      <c r="D1797" s="2" t="s">
        <v>6</v>
      </c>
      <c r="E1797" s="2" t="str">
        <f>IFERROR(__xludf.DUMMYFUNCTION("GOOGLETRANSLATE(B1797, ""auto"",""en"")"),"chicto I nA zaschite diploma")</f>
        <v>chicto I nA zaschite diploma</v>
      </c>
    </row>
    <row r="1798" ht="15.75" customHeight="1">
      <c r="A1798" s="1">
        <v>1937.0</v>
      </c>
      <c r="B1798" s="2" t="s">
        <v>2066</v>
      </c>
      <c r="C1798" s="2" t="s">
        <v>2065</v>
      </c>
      <c r="D1798" s="2" t="s">
        <v>6</v>
      </c>
      <c r="E1798" s="2" t="str">
        <f>IFERROR(__xludf.DUMMYFUNCTION("GOOGLETRANSLATE(B1798, ""auto"",""en"")"),"diary basketball")</f>
        <v>diary basketball</v>
      </c>
    </row>
    <row r="1799" ht="15.75" customHeight="1">
      <c r="A1799" s="1">
        <v>1938.0</v>
      </c>
      <c r="B1799" s="2" t="s">
        <v>2067</v>
      </c>
      <c r="C1799" s="2" t="s">
        <v>2065</v>
      </c>
      <c r="D1799" s="2" t="s">
        <v>6</v>
      </c>
      <c r="E1799" s="2" t="str">
        <f>IFERROR(__xludf.DUMMYFUNCTION("GOOGLETRANSLATE(B1799, ""auto"",""en"")"),"Martians de pancake well you take away I'm ready to pull the handle to light")</f>
        <v>Martians de pancake well you take away I'm ready to pull the handle to light</v>
      </c>
    </row>
    <row r="1800" ht="15.75" customHeight="1">
      <c r="A1800" s="1">
        <v>1939.0</v>
      </c>
      <c r="B1800" s="2" t="s">
        <v>2068</v>
      </c>
      <c r="C1800" s="2" t="s">
        <v>2065</v>
      </c>
      <c r="D1800" s="2" t="s">
        <v>6</v>
      </c>
      <c r="E1800" s="2" t="str">
        <f>IFERROR(__xludf.DUMMYFUNCTION("GOOGLETRANSLATE(B1800, ""auto"",""en"")"),"i want you to abuse me use me shut up and do me cause everybody wants something from me grab me stab me go on and have me cause everybody wants something from me everybody wants something from me")</f>
        <v>i want you to abuse me use me shut up and do me cause everybody wants something from me grab me stab me go on and have me cause everybody wants something from me everybody wants something from me</v>
      </c>
    </row>
    <row r="1801" ht="15.75" customHeight="1">
      <c r="A1801" s="1">
        <v>1940.0</v>
      </c>
      <c r="B1801" s="2" t="s">
        <v>2069</v>
      </c>
      <c r="C1801" s="2" t="s">
        <v>2065</v>
      </c>
      <c r="D1801" s="2" t="s">
        <v>6</v>
      </c>
      <c r="E1801" s="2" t="str">
        <f>IFERROR(__xludf.DUMMYFUNCTION("GOOGLETRANSLATE(B1801, ""auto"",""en"")")," fuck me so you stop baby talking")</f>
        <v> fuck me so you stop baby talking</v>
      </c>
    </row>
    <row r="1802" ht="15.75" customHeight="1">
      <c r="A1802" s="1">
        <v>1942.0</v>
      </c>
      <c r="B1802" s="2" t="s">
        <v>2070</v>
      </c>
      <c r="C1802" s="2" t="s">
        <v>1914</v>
      </c>
      <c r="D1802" s="2" t="s">
        <v>6</v>
      </c>
      <c r="E1802" s="2" t="str">
        <f>IFERROR(__xludf.DUMMYFUNCTION("GOOGLETRANSLATE(B1802, ""auto"",""en"")"),"say what you need to leave a mark in this world, but perhaps more important to the world left a mark on you")</f>
        <v>say what you need to leave a mark in this world, but perhaps more important to the world left a mark on you</v>
      </c>
    </row>
    <row r="1803" ht="15.75" customHeight="1">
      <c r="A1803" s="1">
        <v>1944.0</v>
      </c>
      <c r="B1803" s="2" t="s">
        <v>2071</v>
      </c>
      <c r="C1803" s="2" t="s">
        <v>1914</v>
      </c>
      <c r="D1803" s="2" t="s">
        <v>6</v>
      </c>
      <c r="E1803" s="2" t="str">
        <f>IFERROR(__xludf.DUMMYFUNCTION("GOOGLETRANSLATE(B1803, ""auto"",""en"")"),"buy yourself a brain and I yogurt with strawberries")</f>
        <v>buy yourself a brain and I yogurt with strawberries</v>
      </c>
    </row>
    <row r="1804" ht="15.75" customHeight="1">
      <c r="A1804" s="1">
        <v>1945.0</v>
      </c>
      <c r="B1804" s="2" t="s">
        <v>2072</v>
      </c>
      <c r="C1804" s="2" t="s">
        <v>1914</v>
      </c>
      <c r="D1804" s="2" t="s">
        <v>6</v>
      </c>
      <c r="E1804" s="2" t="str">
        <f>IFERROR(__xludf.DUMMYFUNCTION("GOOGLETRANSLATE(B1804, ""auto"",""en"")"),"how to explain to my mother that the Bandidas not take out the garbage")</f>
        <v>how to explain to my mother that the Bandidas not take out the garbage</v>
      </c>
    </row>
    <row r="1805" ht="15.75" customHeight="1">
      <c r="A1805" s="1">
        <v>1947.0</v>
      </c>
      <c r="B1805" s="2" t="s">
        <v>2073</v>
      </c>
      <c r="C1805" s="2" t="s">
        <v>1914</v>
      </c>
      <c r="D1805" s="2" t="s">
        <v>6</v>
      </c>
      <c r="E1805" s="2" t="str">
        <f>IFERROR(__xludf.DUMMYFUNCTION("GOOGLETRANSLATE(B1805, ""auto"",""en"")"),"shawarma shrouded in love because it is wrapped in loveash")</f>
        <v>shawarma shrouded in love because it is wrapped in loveash</v>
      </c>
    </row>
    <row r="1806" ht="15.75" customHeight="1">
      <c r="A1806" s="1">
        <v>1948.0</v>
      </c>
      <c r="B1806" s="2" t="s">
        <v>2074</v>
      </c>
      <c r="C1806" s="2" t="s">
        <v>2075</v>
      </c>
      <c r="D1806" s="2" t="s">
        <v>6</v>
      </c>
      <c r="E1806" s="2" t="str">
        <f>IFERROR(__xludf.DUMMYFUNCTION("GOOGLETRANSLATE(B1806, ""auto"",""en"")"),"delete this post when I sell the rights in 2019")</f>
        <v>delete this post when I sell the rights in 2019</v>
      </c>
    </row>
    <row r="1807" ht="15.75" customHeight="1">
      <c r="A1807" s="1">
        <v>1949.0</v>
      </c>
      <c r="B1807" s="2" t="s">
        <v>2076</v>
      </c>
      <c r="C1807" s="2" t="s">
        <v>2075</v>
      </c>
      <c r="D1807" s="2" t="s">
        <v>6</v>
      </c>
      <c r="E1807" s="2" t="str">
        <f>IFERROR(__xludf.DUMMYFUNCTION("GOOGLETRANSLATE(B1807, ""auto"",""en"")"),"no 'Serious' is no desire and time have always Yesenin")</f>
        <v>no 'Serious' is no desire and time have always Yesenin</v>
      </c>
    </row>
    <row r="1808" ht="15.75" customHeight="1">
      <c r="A1808" s="1">
        <v>1951.0</v>
      </c>
      <c r="B1808" s="2" t="s">
        <v>2077</v>
      </c>
      <c r="C1808" s="2" t="s">
        <v>2075</v>
      </c>
      <c r="D1808" s="2" t="s">
        <v>6</v>
      </c>
      <c r="E1808" s="2" t="str">
        <f>IFERROR(__xludf.DUMMYFUNCTION("GOOGLETRANSLATE(B1808, ""auto"",""en"")"),"peace to the world and I dvuhsotki")</f>
        <v>peace to the world and I dvuhsotki</v>
      </c>
    </row>
    <row r="1809" ht="15.75" customHeight="1">
      <c r="A1809" s="1">
        <v>1952.0</v>
      </c>
      <c r="B1809" s="2" t="s">
        <v>2078</v>
      </c>
      <c r="C1809" s="2" t="s">
        <v>2079</v>
      </c>
      <c r="D1809" s="2" t="s">
        <v>6</v>
      </c>
      <c r="E1809" s="2" t="str">
        <f>IFERROR(__xludf.DUMMYFUNCTION("GOOGLETRANSLATE(B1809, ""auto"",""en"")"),"they will lick you as the flames can not reach they will talk about you believe they will discuss all the smell of your perfume and color of your panties, they will appreciate your taste and your clothes even if they are dressed in rags, they can call you"&amp;" a whore, even if you have cool guy and a constant on his penis you are more frequent than they are outdoors they will tell you hyevaya hostess and the house a mess while they themselves perhaps in the apartment smells carrion show completely")</f>
        <v>they will lick you as the flames can not reach they will talk about you believe they will discuss all the smell of your perfume and color of your panties, they will appreciate your taste and your clothes even if they are dressed in rags, they can call you a whore, even if you have cool guy and a constant on his penis you are more frequent than they are outdoors they will tell you hyevaya hostess and the house a mess while they themselves perhaps in the apartment smells carrion show completely</v>
      </c>
    </row>
    <row r="1810" ht="15.75" customHeight="1">
      <c r="A1810" s="1">
        <v>1953.0</v>
      </c>
      <c r="B1810" s="2" t="s">
        <v>2080</v>
      </c>
      <c r="C1810" s="2" t="s">
        <v>2079</v>
      </c>
      <c r="D1810" s="2" t="s">
        <v>6</v>
      </c>
      <c r="E1810" s="2" t="str">
        <f>IFERROR(__xludf.DUMMYFUNCTION("GOOGLETRANSLATE(B1810, ""auto"",""en"")"),"AD first lap I fell in love with your eyes fully show")</f>
        <v>AD first lap I fell in love with your eyes fully show</v>
      </c>
    </row>
    <row r="1811" ht="15.75" customHeight="1">
      <c r="A1811" s="1">
        <v>1954.0</v>
      </c>
      <c r="B1811" s="2" t="s">
        <v>2081</v>
      </c>
      <c r="C1811" s="2" t="s">
        <v>2079</v>
      </c>
      <c r="D1811" s="2" t="s">
        <v>6</v>
      </c>
      <c r="E1811" s="2" t="str">
        <f>IFERROR(__xludf.DUMMYFUNCTION("GOOGLETRANSLATE(B1811, ""auto"",""en"")"),"always faithful to his people")</f>
        <v>always faithful to his people</v>
      </c>
    </row>
    <row r="1812" ht="15.75" customHeight="1">
      <c r="A1812" s="1">
        <v>1955.0</v>
      </c>
      <c r="B1812" s="2" t="s">
        <v>2082</v>
      </c>
      <c r="C1812" s="2" t="s">
        <v>2079</v>
      </c>
      <c r="D1812" s="2" t="s">
        <v>6</v>
      </c>
      <c r="E1812" s="2" t="str">
        <f>IFERROR(__xludf.DUMMYFUNCTION("GOOGLETRANSLATE(B1812, ""auto"",""en"")"),"Do not try to play me in any case, you lose")</f>
        <v>Do not try to play me in any case, you lose</v>
      </c>
    </row>
    <row r="1813" ht="15.75" customHeight="1">
      <c r="A1813" s="1">
        <v>1956.0</v>
      </c>
      <c r="B1813" s="2" t="s">
        <v>2083</v>
      </c>
      <c r="C1813" s="2" t="s">
        <v>2079</v>
      </c>
      <c r="D1813" s="2" t="s">
        <v>6</v>
      </c>
      <c r="E1813" s="2" t="str">
        <f>IFERROR(__xludf.DUMMYFUNCTION("GOOGLETRANSLATE(B1813, ""auto"",""en"")"),"we just crossed eyes and our demons have met and agreed on everything")</f>
        <v>we just crossed eyes and our demons have met and agreed on everything</v>
      </c>
    </row>
    <row r="1814" ht="15.75" customHeight="1">
      <c r="A1814" s="1">
        <v>1957.0</v>
      </c>
      <c r="B1814" s="2" t="s">
        <v>2084</v>
      </c>
      <c r="C1814" s="2" t="s">
        <v>2079</v>
      </c>
      <c r="D1814" s="2" t="s">
        <v>6</v>
      </c>
      <c r="E1814" s="2" t="str">
        <f>IFERROR(__xludf.DUMMYFUNCTION("GOOGLETRANSLATE(B1814, ""auto"",""en"")"),"every year I am an adult but I repeat the same mistakes")</f>
        <v>every year I am an adult but I repeat the same mistakes</v>
      </c>
    </row>
    <row r="1815" ht="15.75" customHeight="1">
      <c r="A1815" s="1">
        <v>1958.0</v>
      </c>
      <c r="B1815" s="2" t="s">
        <v>2085</v>
      </c>
      <c r="C1815" s="2" t="s">
        <v>2079</v>
      </c>
      <c r="D1815" s="2" t="s">
        <v>6</v>
      </c>
      <c r="E1815" s="2" t="str">
        <f>IFERROR(__xludf.DUMMYFUNCTION("GOOGLETRANSLATE(B1815, ""auto"",""en"")")," as you know it's over when you can love with your memories more than the person standing in front of you")</f>
        <v> as you know it's over when you can love with your memories more than the person standing in front of you</v>
      </c>
    </row>
    <row r="1816" ht="15.75" customHeight="1">
      <c r="A1816" s="1">
        <v>1959.0</v>
      </c>
      <c r="B1816" s="2" t="s">
        <v>2086</v>
      </c>
      <c r="C1816" s="2" t="s">
        <v>2087</v>
      </c>
      <c r="D1816" s="2" t="s">
        <v>6</v>
      </c>
      <c r="E1816" s="2" t="str">
        <f>IFERROR(__xludf.DUMMYFUNCTION("GOOGLETRANSLATE(B1816, ""auto"",""en"")"),"I want to return all your secrets, I do not want anyone to ever know what it is about me")</f>
        <v>I want to return all your secrets, I do not want anyone to ever know what it is about me</v>
      </c>
    </row>
    <row r="1817" ht="15.75" customHeight="1">
      <c r="A1817" s="1">
        <v>1960.0</v>
      </c>
      <c r="B1817" s="2" t="s">
        <v>2088</v>
      </c>
      <c r="C1817" s="2" t="s">
        <v>2089</v>
      </c>
      <c r="D1817" s="2" t="s">
        <v>6</v>
      </c>
      <c r="E1817" s="2" t="str">
        <f>IFERROR(__xludf.DUMMYFUNCTION("GOOGLETRANSLATE(B1817, ""auto"",""en"")"),"0 52 sec")</f>
        <v>0 52 sec</v>
      </c>
    </row>
    <row r="1818" ht="15.75" customHeight="1">
      <c r="A1818" s="1">
        <v>1962.0</v>
      </c>
      <c r="B1818" s="2" t="s">
        <v>2090</v>
      </c>
      <c r="C1818" s="2" t="s">
        <v>2091</v>
      </c>
      <c r="D1818" s="2" t="s">
        <v>6</v>
      </c>
      <c r="E1818" s="2" t="str">
        <f>IFERROR(__xludf.DUMMYFUNCTION("GOOGLETRANSLATE(B1818, ""auto"",""en"")"),"continue translation lakorna lunar prophecy only the second series of 19 pieces for 5 minutes and what to do to make 1 repost this post on your page 2 to put the serial number in the comments track numbers are assigned only in the group show completely")</f>
        <v>continue translation lakorna lunar prophecy only the second series of 19 pieces for 5 minutes and what to do to make 1 repost this post on your page 2 to put the serial number in the comments track numbers are assigned only in the group show completely</v>
      </c>
    </row>
    <row r="1819" ht="15.75" customHeight="1">
      <c r="A1819" s="1">
        <v>1963.0</v>
      </c>
      <c r="B1819" s="2" t="s">
        <v>2092</v>
      </c>
      <c r="C1819" s="2" t="s">
        <v>2091</v>
      </c>
      <c r="D1819" s="2" t="s">
        <v>6</v>
      </c>
      <c r="E1819" s="2" t="str">
        <f>IFERROR(__xludf.DUMMYFUNCTION("GOOGLETRANSLATE(B1819, ""auto"",""en"")"),"our strangeness we say it is not important when we know that the y have no other choice but to come to terms, we are talking, I did not raise trybky potomy that was busy when we are ashamed to admit that he had heard that voice is no longer brings us joy "&amp;"to show full")</f>
        <v>our strangeness we say it is not important when we know that the y have no other choice but to come to terms, we are talking, I did not raise trybky potomy that was busy when we are ashamed to admit that he had heard that voice is no longer brings us joy to show full</v>
      </c>
    </row>
    <row r="1820" ht="15.75" customHeight="1">
      <c r="A1820" s="1">
        <v>1964.0</v>
      </c>
      <c r="B1820" s="2" t="s">
        <v>2093</v>
      </c>
      <c r="C1820" s="2" t="s">
        <v>2094</v>
      </c>
      <c r="D1820" s="2" t="s">
        <v>6</v>
      </c>
      <c r="E1820" s="2" t="str">
        <f>IFERROR(__xludf.DUMMYFUNCTION("GOOGLETRANSLATE(B1820, ""auto"",""en"")"),"love")</f>
        <v>love</v>
      </c>
    </row>
    <row r="1821" ht="15.75" customHeight="1">
      <c r="A1821" s="1">
        <v>1965.0</v>
      </c>
      <c r="B1821" s="2" t="s">
        <v>2095</v>
      </c>
      <c r="C1821" s="2" t="s">
        <v>2094</v>
      </c>
      <c r="D1821" s="2" t="s">
        <v>6</v>
      </c>
      <c r="E1821" s="2" t="str">
        <f>IFERROR(__xludf.DUMMYFUNCTION("GOOGLETRANSLATE(B1821, ""auto"",""en"")"),"her reaction peerless")</f>
        <v>her reaction peerless</v>
      </c>
    </row>
    <row r="1822" ht="15.75" customHeight="1">
      <c r="A1822" s="1">
        <v>1967.0</v>
      </c>
      <c r="B1822" s="2" t="s">
        <v>2096</v>
      </c>
      <c r="C1822" s="2" t="s">
        <v>2094</v>
      </c>
      <c r="D1822" s="2" t="s">
        <v>6</v>
      </c>
      <c r="E1822" s="2" t="str">
        <f>IFERROR(__xludf.DUMMYFUNCTION("GOOGLETRANSLATE(B1822, ""auto"",""en"")"),"dobermanы")</f>
        <v>dobermanы</v>
      </c>
    </row>
    <row r="1823" ht="15.75" customHeight="1">
      <c r="A1823" s="1">
        <v>1968.0</v>
      </c>
      <c r="B1823" s="2" t="s">
        <v>2097</v>
      </c>
      <c r="C1823" s="2" t="s">
        <v>2094</v>
      </c>
      <c r="D1823" s="2" t="s">
        <v>6</v>
      </c>
      <c r="E1823" s="2" t="str">
        <f>IFERROR(__xludf.DUMMYFUNCTION("GOOGLETRANSLATE(B1823, ""auto"",""en"")"),"and it is good that the people there are still many important details that command them to protect the life of her loneliness but now lonely without illusions comes to madness or suicide of Erich Maria Remarque three companions")</f>
        <v>and it is good that the people there are still many important details that command them to protect the life of her loneliness but now lonely without illusions comes to madness or suicide of Erich Maria Remarque three companions</v>
      </c>
    </row>
    <row r="1824" ht="15.75" customHeight="1">
      <c r="A1824" s="1">
        <v>1969.0</v>
      </c>
      <c r="B1824" s="2" t="s">
        <v>2098</v>
      </c>
      <c r="C1824" s="2" t="s">
        <v>2094</v>
      </c>
      <c r="D1824" s="2" t="s">
        <v>6</v>
      </c>
      <c r="E1824" s="2" t="str">
        <f>IFERROR(__xludf.DUMMYFUNCTION("GOOGLETRANSLATE(B1824, ""auto"",""en"")")," dear friend, where have you been since you have not had I seen live")</f>
        <v> dear friend, where have you been since you have not had I seen live</v>
      </c>
    </row>
    <row r="1825" ht="15.75" customHeight="1">
      <c r="A1825" s="1">
        <v>1970.0</v>
      </c>
      <c r="B1825" s="2" t="s">
        <v>2099</v>
      </c>
      <c r="C1825" s="2" t="s">
        <v>2094</v>
      </c>
      <c r="D1825" s="2" t="s">
        <v>6</v>
      </c>
      <c r="E1825" s="2" t="str">
        <f>IFERROR(__xludf.DUMMYFUNCTION("GOOGLETRANSLATE(B1825, ""auto"",""en"")"),"when I asked Alice to marry me, she gave an answer full of tenderness romance insight beauty and warmth no f Beigbeder Love lives for three years")</f>
        <v>when I asked Alice to marry me, she gave an answer full of tenderness romance insight beauty and warmth no f Beigbeder Love lives for three years</v>
      </c>
    </row>
    <row r="1826" ht="15.75" customHeight="1">
      <c r="A1826" s="1">
        <v>1971.0</v>
      </c>
      <c r="B1826" s="2" t="s">
        <v>2100</v>
      </c>
      <c r="C1826" s="2" t="s">
        <v>2094</v>
      </c>
      <c r="D1826" s="2" t="s">
        <v>6</v>
      </c>
      <c r="E1826" s="2" t="str">
        <f>IFERROR(__xludf.DUMMYFUNCTION("GOOGLETRANSLATE(B1826, ""auto"",""en"")"),"when a female does not have the brains for the implementation of the course is exhibiting appearance")</f>
        <v>when a female does not have the brains for the implementation of the course is exhibiting appearance</v>
      </c>
    </row>
    <row r="1827" ht="15.75" customHeight="1">
      <c r="A1827" s="1">
        <v>1973.0</v>
      </c>
      <c r="B1827" s="2" t="s">
        <v>2101</v>
      </c>
      <c r="C1827" s="2" t="s">
        <v>2102</v>
      </c>
      <c r="D1827" s="2" t="s">
        <v>6</v>
      </c>
      <c r="E1827" s="2" t="str">
        <f>IFERROR(__xludf.DUMMYFUNCTION("GOOGLETRANSLATE(B1827, ""auto"",""en"")"),"rodnoooi")</f>
        <v>rodnoooi</v>
      </c>
    </row>
    <row r="1828" ht="15.75" customHeight="1">
      <c r="A1828" s="1">
        <v>1974.0</v>
      </c>
      <c r="B1828" s="2" t="s">
        <v>2103</v>
      </c>
      <c r="C1828" s="2" t="s">
        <v>2102</v>
      </c>
      <c r="D1828" s="2" t="s">
        <v>6</v>
      </c>
      <c r="E1828" s="2" t="str">
        <f>IFERROR(__xludf.DUMMYFUNCTION("GOOGLETRANSLATE(B1828, ""auto"",""en"")"),"plyuseg")</f>
        <v>plyuseg</v>
      </c>
    </row>
    <row r="1829" ht="15.75" customHeight="1">
      <c r="A1829" s="1">
        <v>1975.0</v>
      </c>
      <c r="B1829" s="2" t="s">
        <v>2104</v>
      </c>
      <c r="C1829" s="2" t="s">
        <v>2102</v>
      </c>
      <c r="D1829" s="2" t="s">
        <v>6</v>
      </c>
      <c r="E1829" s="2" t="str">
        <f>IFERROR(__xludf.DUMMYFUNCTION("GOOGLETRANSLATE(B1829, ""auto"",""en"")"),"but if I give up smoking that then I will joy sopyus")</f>
        <v>but if I give up smoking that then I will joy sopyus</v>
      </c>
    </row>
    <row r="1830" ht="15.75" customHeight="1">
      <c r="A1830" s="1">
        <v>1976.0</v>
      </c>
      <c r="B1830" s="2" t="s">
        <v>2105</v>
      </c>
      <c r="C1830" s="2" t="s">
        <v>2102</v>
      </c>
      <c r="D1830" s="2" t="s">
        <v>6</v>
      </c>
      <c r="E1830" s="2" t="str">
        <f>IFERROR(__xludf.DUMMYFUNCTION("GOOGLETRANSLATE(B1830, ""auto"",""en"")")," hookah ")</f>
        <v> hookah </v>
      </c>
    </row>
    <row r="1831" ht="15.75" customHeight="1">
      <c r="A1831" s="1">
        <v>1977.0</v>
      </c>
      <c r="B1831" s="2" t="s">
        <v>2106</v>
      </c>
      <c r="C1831" s="2" t="s">
        <v>2102</v>
      </c>
      <c r="D1831" s="2" t="s">
        <v>6</v>
      </c>
      <c r="E1831" s="2" t="str">
        <f>IFERROR(__xludf.DUMMYFUNCTION("GOOGLETRANSLATE(B1831, ""auto"",""en"")"),"relatives")</f>
        <v>relatives</v>
      </c>
    </row>
    <row r="1832" ht="15.75" customHeight="1">
      <c r="A1832" s="1">
        <v>1978.0</v>
      </c>
      <c r="B1832" s="2" t="s">
        <v>2107</v>
      </c>
      <c r="C1832" s="2" t="s">
        <v>2108</v>
      </c>
      <c r="D1832" s="2" t="s">
        <v>6</v>
      </c>
      <c r="E1832" s="2" t="str">
        <f>IFERROR(__xludf.DUMMYFUNCTION("GOOGLETRANSLATE(B1832, ""auto"",""en"")"),"important not to break to be stronger no matter what hard times will pass, and sooner or later all will necessarily good")</f>
        <v>important not to break to be stronger no matter what hard times will pass, and sooner or later all will necessarily good</v>
      </c>
    </row>
    <row r="1833" ht="15.75" customHeight="1">
      <c r="A1833" s="1">
        <v>1979.0</v>
      </c>
      <c r="B1833" s="2" t="s">
        <v>2109</v>
      </c>
      <c r="C1833" s="2" t="s">
        <v>2108</v>
      </c>
      <c r="D1833" s="2" t="s">
        <v>6</v>
      </c>
      <c r="E1833" s="2" t="str">
        <f>IFERROR(__xludf.DUMMYFUNCTION("GOOGLETRANSLATE(B1833, ""auto"",""en"")"),"This winter I want to keep what I have to get that what I dream and erase those in whom a mistake")</f>
        <v>This winter I want to keep what I have to get that what I dream and erase those in whom a mistake</v>
      </c>
    </row>
    <row r="1834" ht="15.75" customHeight="1">
      <c r="A1834" s="1">
        <v>1980.0</v>
      </c>
      <c r="B1834" s="2" t="s">
        <v>2110</v>
      </c>
      <c r="C1834" s="2" t="s">
        <v>2108</v>
      </c>
      <c r="D1834" s="2" t="s">
        <v>6</v>
      </c>
      <c r="E1834" s="2" t="str">
        <f>IFERROR(__xludf.DUMMYFUNCTION("GOOGLETRANSLATE(B1834, ""auto"",""en"")"),"1 speak both men say my son's death is what you will try not to promise otherwise be the vote in the 2 short version Speak clearly set Europe")</f>
        <v>1 speak both men say my son's death is what you will try not to promise otherwise be the vote in the 2 short version Speak clearly set Europe</v>
      </c>
    </row>
    <row r="1835" ht="15.75" customHeight="1">
      <c r="A1835" s="1">
        <v>1981.0</v>
      </c>
      <c r="B1835" s="2" t="s">
        <v>2111</v>
      </c>
      <c r="C1835" s="2" t="s">
        <v>2108</v>
      </c>
      <c r="D1835" s="2" t="s">
        <v>6</v>
      </c>
      <c r="E1835" s="2" t="str">
        <f>IFERROR(__xludf.DUMMYFUNCTION("GOOGLETRANSLATE(B1835, ""auto"",""en"")")," the diversity of the fate of this person tulparınan man fall jubatpañdar climb qayratına the honor of a man crying matter M.Shahanov")</f>
        <v> the diversity of the fate of this person tulparınan man fall jubatpañdar climb qayratına the honor of a man crying matter M.Shahanov</v>
      </c>
    </row>
    <row r="1836" ht="15.75" customHeight="1">
      <c r="A1836" s="1">
        <v>1982.0</v>
      </c>
      <c r="B1836" s="2" t="s">
        <v>2112</v>
      </c>
      <c r="C1836" s="2" t="s">
        <v>2108</v>
      </c>
      <c r="D1836" s="2" t="s">
        <v>6</v>
      </c>
      <c r="E1836" s="2" t="str">
        <f>IFERROR(__xludf.DUMMYFUNCTION("GOOGLETRANSLATE(B1836, ""auto"",""en"")"),"Where are the daughters of the Kazakh teacher is proud of his apostles and disciples go to America and married the daughter of my left Kazalinsk qaratorı sense Stockholm after graduating high school in the president's future was in the words of the United"&amp;" States to finish the program left many existing şäkirtimdi milestones When I was proud to have conquered the land arjağındağı the ocean Europe was left to settle in the set")</f>
        <v>Where are the daughters of the Kazakh teacher is proud of his apostles and disciples go to America and married the daughter of my left Kazalinsk qaratorı sense Stockholm after graduating high school in the president's future was in the words of the United States to finish the program left many existing şäkirtimdi milestones When I was proud to have conquered the land arjağındağı the ocean Europe was left to settle in the set</v>
      </c>
    </row>
    <row r="1837" ht="15.75" customHeight="1">
      <c r="A1837" s="1">
        <v>1983.0</v>
      </c>
      <c r="B1837" s="2" t="s">
        <v>2113</v>
      </c>
      <c r="C1837" s="2" t="s">
        <v>2108</v>
      </c>
      <c r="D1837" s="2" t="s">
        <v>6</v>
      </c>
      <c r="E1837" s="2" t="str">
        <f>IFERROR(__xludf.DUMMYFUNCTION("GOOGLETRANSLATE(B1837, ""auto"",""en"")"),"Kazakh Khanate odd gold diamond sword Kazakh Khanate in 2017, 2019")</f>
        <v>Kazakh Khanate odd gold diamond sword Kazakh Khanate in 2017, 2019</v>
      </c>
    </row>
    <row r="1838" ht="15.75" customHeight="1">
      <c r="A1838" s="1">
        <v>1984.0</v>
      </c>
      <c r="B1838" s="2" t="s">
        <v>2114</v>
      </c>
      <c r="C1838" s="2" t="s">
        <v>2108</v>
      </c>
      <c r="D1838" s="2" t="s">
        <v>6</v>
      </c>
      <c r="E1838" s="2" t="str">
        <f>IFERROR(__xludf.DUMMYFUNCTION("GOOGLETRANSLATE(B1838, ""auto"",""en"")"),"see is what life is only a transition Chermane will see me have sex or happiness when we reach ürkip now M.Makatayev")</f>
        <v>see is what life is only a transition Chermane will see me have sex or happiness when we reach ürkip now M.Makatayev</v>
      </c>
    </row>
    <row r="1839" ht="15.75" customHeight="1">
      <c r="A1839" s="1">
        <v>1985.0</v>
      </c>
      <c r="B1839" s="2" t="s">
        <v>2115</v>
      </c>
      <c r="C1839" s="2" t="s">
        <v>2108</v>
      </c>
      <c r="D1839" s="2" t="s">
        <v>6</v>
      </c>
      <c r="E1839" s="2" t="str">
        <f>IFERROR(__xludf.DUMMYFUNCTION("GOOGLETRANSLATE(B1839, ""auto"",""en"")"),"friendship and brotherhood is the best of all wealth")</f>
        <v>friendship and brotherhood is the best of all wealth</v>
      </c>
    </row>
    <row r="1840" ht="15.75" customHeight="1">
      <c r="A1840" s="1">
        <v>1986.0</v>
      </c>
      <c r="B1840" s="2" t="s">
        <v>2116</v>
      </c>
      <c r="C1840" s="2" t="s">
        <v>2108</v>
      </c>
      <c r="D1840" s="2" t="s">
        <v>6</v>
      </c>
      <c r="E1840" s="2" t="str">
        <f>IFERROR(__xludf.DUMMYFUNCTION("GOOGLETRANSLATE(B1840, ""auto"",""en"")"),"Based on some of the points of the Father, and my mother I would like to thank the other tərbïelegenine")</f>
        <v>Based on some of the points of the Father, and my mother I would like to thank the other tərbïelegenine</v>
      </c>
    </row>
    <row r="1841" ht="15.75" customHeight="1">
      <c r="A1841" s="1">
        <v>1987.0</v>
      </c>
      <c r="B1841" s="2" t="s">
        <v>2117</v>
      </c>
      <c r="C1841" s="2" t="s">
        <v>2108</v>
      </c>
      <c r="D1841" s="2" t="s">
        <v>6</v>
      </c>
      <c r="E1841" s="2" t="str">
        <f>IFERROR(__xludf.DUMMYFUNCTION("GOOGLETRANSLATE(B1841, ""auto"",""en"")"),"man must be physically developed and not fashionably dressed")</f>
        <v>man must be physically developed and not fashionably dressed</v>
      </c>
    </row>
    <row r="1842" ht="15.75" customHeight="1">
      <c r="A1842" s="1">
        <v>1988.0</v>
      </c>
      <c r="B1842" s="2" t="s">
        <v>2118</v>
      </c>
      <c r="C1842" s="2" t="s">
        <v>2119</v>
      </c>
      <c r="D1842" s="2" t="s">
        <v>6</v>
      </c>
      <c r="E1842" s="2" t="str">
        <f>IFERROR(__xludf.DUMMYFUNCTION("GOOGLETRANSLATE(B1842, ""auto"",""en"")"),"sign up and evaluate the track guys send to friends listen to the buzz on more is just the beginning")</f>
        <v>sign up and evaluate the track guys send to friends listen to the buzz on more is just the beginning</v>
      </c>
    </row>
    <row r="1843" ht="15.75" customHeight="1">
      <c r="A1843" s="1">
        <v>1989.0</v>
      </c>
      <c r="B1843" s="2" t="s">
        <v>2120</v>
      </c>
      <c r="C1843" s="2" t="s">
        <v>2119</v>
      </c>
      <c r="D1843" s="2" t="s">
        <v>6</v>
      </c>
      <c r="E1843" s="2" t="str">
        <f>IFERROR(__xludf.DUMMYFUNCTION("GOOGLETRANSLATE(B1843, ""auto"",""en"")"),"tell me what u want ")</f>
        <v>tell me what u want </v>
      </c>
    </row>
    <row r="1844" ht="15.75" customHeight="1">
      <c r="A1844" s="1">
        <v>1990.0</v>
      </c>
      <c r="B1844" s="2" t="s">
        <v>2121</v>
      </c>
      <c r="C1844" s="2" t="s">
        <v>2119</v>
      </c>
      <c r="D1844" s="2" t="s">
        <v>6</v>
      </c>
      <c r="E1844" s="2" t="str">
        <f>IFERROR(__xludf.DUMMYFUNCTION("GOOGLETRANSLATE(B1844, ""auto"",""en"")"),"as you pharaoh in 8d")</f>
        <v>as you pharaoh in 8d</v>
      </c>
    </row>
    <row r="1845" ht="15.75" customHeight="1">
      <c r="A1845" s="1">
        <v>1991.0</v>
      </c>
      <c r="B1845" s="2" t="s">
        <v>2122</v>
      </c>
      <c r="C1845" s="2" t="s">
        <v>2119</v>
      </c>
      <c r="D1845" s="2" t="s">
        <v>6</v>
      </c>
      <c r="E1845" s="2" t="str">
        <f>IFERROR(__xludf.DUMMYFUNCTION("GOOGLETRANSLATE(B1845, ""auto"",""en"")")," 3")</f>
        <v> 3</v>
      </c>
    </row>
    <row r="1846" ht="15.75" customHeight="1">
      <c r="A1846" s="1">
        <v>1992.0</v>
      </c>
      <c r="B1846" s="2" t="s">
        <v>2123</v>
      </c>
      <c r="C1846" s="2" t="s">
        <v>2119</v>
      </c>
      <c r="D1846" s="2" t="s">
        <v>6</v>
      </c>
      <c r="E1846" s="2" t="str">
        <f>IFERROR(__xludf.DUMMYFUNCTION("GOOGLETRANSLATE(B1846, ""auto"",""en"")"),"xxxtentacion and six of his new compositions with release members only vol 4 maximum repost in support")</f>
        <v>xxxtentacion and six of his new compositions with release members only vol 4 maximum repost in support</v>
      </c>
    </row>
    <row r="1847" ht="15.75" customHeight="1">
      <c r="A1847" s="1">
        <v>1993.0</v>
      </c>
      <c r="B1847" s="2" t="s">
        <v>2124</v>
      </c>
      <c r="C1847" s="2" t="s">
        <v>2119</v>
      </c>
      <c r="D1847" s="2" t="s">
        <v>6</v>
      </c>
      <c r="E1847" s="2" t="str">
        <f>IFERROR(__xludf.DUMMYFUNCTION("GOOGLETRANSLATE(B1847, ""auto"",""en"")"),"I ect cho Ernar")</f>
        <v>I ect cho Ernar</v>
      </c>
    </row>
    <row r="1848" ht="15.75" customHeight="1">
      <c r="A1848" s="1">
        <v>1994.0</v>
      </c>
      <c r="B1848" s="2" t="s">
        <v>2125</v>
      </c>
      <c r="C1848" s="2" t="s">
        <v>2119</v>
      </c>
      <c r="D1848" s="2" t="s">
        <v>6</v>
      </c>
      <c r="E1848" s="2" t="str">
        <f>IFERROR(__xludf.DUMMYFUNCTION("GOOGLETRANSLATE(B1848, ""auto"",""en"")"),"I am not Alexander dobavb on TE well that no one would have thought that you, Alexander")</f>
        <v>I am not Alexander dobavb on TE well that no one would have thought that you, Alexander</v>
      </c>
    </row>
    <row r="1849" ht="15.75" customHeight="1">
      <c r="A1849" s="1">
        <v>1995.0</v>
      </c>
      <c r="B1849" s="2" t="s">
        <v>2126</v>
      </c>
      <c r="C1849" s="2" t="s">
        <v>2127</v>
      </c>
      <c r="D1849" s="2" t="s">
        <v>6</v>
      </c>
      <c r="E1849" s="2" t="str">
        <f>IFERROR(__xludf.DUMMYFUNCTION("GOOGLETRANSLATE(B1849, ""auto"",""en"")"),"cook eat do massage to meet with work fully embrace the show")</f>
        <v>cook eat do massage to meet with work fully embrace the show</v>
      </c>
    </row>
    <row r="1850" ht="15.75" customHeight="1">
      <c r="A1850" s="1">
        <v>1996.0</v>
      </c>
      <c r="B1850" s="2" t="s">
        <v>2128</v>
      </c>
      <c r="C1850" s="2" t="s">
        <v>2127</v>
      </c>
      <c r="D1850" s="2" t="s">
        <v>6</v>
      </c>
      <c r="E1850" s="2" t="str">
        <f>IFERROR(__xludf.DUMMYFUNCTION("GOOGLETRANSLATE(B1850, ""auto"",""en"")"),"20 pcixologicheckih faktov kotopye nevepoyatno oblegchat vashu life")</f>
        <v>20 pcixologicheckih faktov kotopye nevepoyatno oblegchat vashu life</v>
      </c>
    </row>
    <row r="1851" ht="15.75" customHeight="1">
      <c r="A1851" s="1">
        <v>1997.0</v>
      </c>
      <c r="B1851" s="2" t="s">
        <v>2129</v>
      </c>
      <c r="C1851" s="2" t="s">
        <v>2127</v>
      </c>
      <c r="D1851" s="2" t="s">
        <v>6</v>
      </c>
      <c r="E1851" s="2" t="str">
        <f>IFERROR(__xludf.DUMMYFUNCTION("GOOGLETRANSLATE(B1851, ""auto"",""en"")"),"the one who nado")</f>
        <v>the one who nado</v>
      </c>
    </row>
    <row r="1852" ht="15.75" customHeight="1">
      <c r="A1852" s="1">
        <v>1998.0</v>
      </c>
      <c r="B1852" s="2" t="s">
        <v>2130</v>
      </c>
      <c r="C1852" s="2" t="s">
        <v>2127</v>
      </c>
      <c r="D1852" s="2" t="s">
        <v>6</v>
      </c>
      <c r="E1852" s="2" t="str">
        <f>IFERROR(__xludf.DUMMYFUNCTION("GOOGLETRANSLATE(B1852, ""auto"",""en"")"),"just palm")</f>
        <v>just palm</v>
      </c>
    </row>
    <row r="1853" ht="15.75" customHeight="1">
      <c r="A1853" s="1">
        <v>2000.0</v>
      </c>
      <c r="B1853" s="2" t="s">
        <v>2131</v>
      </c>
      <c r="C1853" s="2" t="s">
        <v>2127</v>
      </c>
      <c r="D1853" s="2" t="s">
        <v>6</v>
      </c>
      <c r="E1853" s="2" t="str">
        <f>IFERROR(__xludf.DUMMYFUNCTION("GOOGLETRANSLATE(B1853, ""auto"",""en"")"),"In any weather")</f>
        <v>In any weather</v>
      </c>
    </row>
    <row r="1854" ht="15.75" customHeight="1">
      <c r="A1854" s="1">
        <v>2002.0</v>
      </c>
      <c r="B1854" s="2" t="s">
        <v>2132</v>
      </c>
      <c r="C1854" s="2" t="s">
        <v>2133</v>
      </c>
      <c r="D1854" s="2" t="s">
        <v>6</v>
      </c>
      <c r="E1854" s="2" t="str">
        <f>IFERROR(__xludf.DUMMYFUNCTION("GOOGLETRANSLATE(B1854, ""auto"",""en"")"),"I wish you double what you want me inshallah")</f>
        <v>I wish you double what you want me inshallah</v>
      </c>
    </row>
    <row r="1855" ht="15.75" customHeight="1">
      <c r="A1855" s="1">
        <v>2003.0</v>
      </c>
      <c r="B1855" s="2" t="s">
        <v>2134</v>
      </c>
      <c r="C1855" s="2" t="s">
        <v>2133</v>
      </c>
      <c r="D1855" s="2" t="s">
        <v>6</v>
      </c>
      <c r="E1855" s="2" t="str">
        <f>IFERROR(__xludf.DUMMYFUNCTION("GOOGLETRANSLATE(B1855, ""auto"",""en"")"),"bastard from this color")</f>
        <v>bastard from this color</v>
      </c>
    </row>
    <row r="1856" ht="15.75" customHeight="1">
      <c r="A1856" s="1">
        <v>2004.0</v>
      </c>
      <c r="B1856" s="2" t="s">
        <v>2135</v>
      </c>
      <c r="C1856" s="2" t="s">
        <v>2133</v>
      </c>
      <c r="D1856" s="2" t="s">
        <v>6</v>
      </c>
      <c r="E1856" s="2" t="str">
        <f>IFERROR(__xludf.DUMMYFUNCTION("GOOGLETRANSLATE(B1856, ""auto"",""en"")"),"bogemskaya rapsodiya 2018 Country United Kingdom United States Genre Drama xfilm biography imdb ratings xfilm August 1 8 0 kinopoisk show completely")</f>
        <v>bogemskaya rapsodiya 2018 Country United Kingdom United States Genre Drama xfilm biography imdb ratings xfilm August 1 8 0 kinopoisk show completely</v>
      </c>
    </row>
    <row r="1857" ht="15.75" customHeight="1">
      <c r="A1857" s="1">
        <v>2005.0</v>
      </c>
      <c r="B1857" s="2" t="s">
        <v>2136</v>
      </c>
      <c r="C1857" s="2" t="s">
        <v>2133</v>
      </c>
      <c r="D1857" s="2" t="s">
        <v>6</v>
      </c>
      <c r="E1857" s="2" t="str">
        <f>IFERROR(__xludf.DUMMYFUNCTION("GOOGLETRANSLATE(B1857, ""auto"",""en"")"),"do not let your soul be lazy in a mortar so that the water does not crush the soul must work day and night and night and day chase her from house to house to show full")</f>
        <v>do not let your soul be lazy in a mortar so that the water does not crush the soul must work day and night and night and day chase her from house to house to show full</v>
      </c>
    </row>
    <row r="1858" ht="15.75" customHeight="1">
      <c r="A1858" s="1">
        <v>2006.0</v>
      </c>
      <c r="B1858" s="2" t="s">
        <v>2137</v>
      </c>
      <c r="C1858" s="2" t="s">
        <v>2133</v>
      </c>
      <c r="D1858" s="2" t="s">
        <v>6</v>
      </c>
      <c r="E1858" s="2" t="str">
        <f>IFERROR(__xludf.DUMMYFUNCTION("GOOGLETRANSLATE(B1858, ""auto"",""en"")"),"Whatever happened in this life I keep in mind the love and the light know as a child I fell from the cherry Dad bought me a bike show completely")</f>
        <v>Whatever happened in this life I keep in mind the love and the light know as a child I fell from the cherry Dad bought me a bike show completely</v>
      </c>
    </row>
    <row r="1859" ht="15.75" customHeight="1">
      <c r="A1859" s="1">
        <v>2008.0</v>
      </c>
      <c r="B1859" s="2" t="s">
        <v>2138</v>
      </c>
      <c r="C1859" s="2" t="s">
        <v>2139</v>
      </c>
      <c r="D1859" s="2" t="s">
        <v>6</v>
      </c>
      <c r="E1859" s="2" t="str">
        <f>IFERROR(__xludf.DUMMYFUNCTION("GOOGLETRANSLATE(B1859, ""auto"",""en"")"),"as a child taught me love disney")</f>
        <v>as a child taught me love disney</v>
      </c>
    </row>
    <row r="1860" ht="15.75" customHeight="1">
      <c r="A1860" s="1">
        <v>2009.0</v>
      </c>
      <c r="B1860" s="2" t="s">
        <v>2140</v>
      </c>
      <c r="C1860" s="2" t="s">
        <v>447</v>
      </c>
      <c r="D1860" s="2" t="s">
        <v>6</v>
      </c>
      <c r="E1860" s="2" t="str">
        <f>IFERROR(__xludf.DUMMYFUNCTION("GOOGLETRANSLATE(B1860, ""auto"",""en"")"),"რყ ㄴㅇ ㅊㅌ")</f>
        <v>რყ ㄴㅇ ㅊㅌ</v>
      </c>
    </row>
    <row r="1861" ht="15.75" customHeight="1">
      <c r="A1861" s="1">
        <v>2010.0</v>
      </c>
      <c r="B1861" s="2" t="s">
        <v>2141</v>
      </c>
      <c r="C1861" s="2" t="s">
        <v>2142</v>
      </c>
      <c r="D1861" s="2" t="s">
        <v>6</v>
      </c>
      <c r="E1861" s="2" t="str">
        <f>IFERROR(__xludf.DUMMYFUNCTION("GOOGLETRANSLATE(B1861, ""auto"",""en"")"),"yes it's me")</f>
        <v>yes it's me</v>
      </c>
    </row>
    <row r="1862" ht="15.75" customHeight="1">
      <c r="A1862" s="1">
        <v>2011.0</v>
      </c>
      <c r="B1862" s="2" t="s">
        <v>2143</v>
      </c>
      <c r="C1862" s="2" t="s">
        <v>2142</v>
      </c>
      <c r="D1862" s="2" t="s">
        <v>6</v>
      </c>
      <c r="E1862" s="2" t="str">
        <f>IFERROR(__xludf.DUMMYFUNCTION("GOOGLETRANSLATE(B1862, ""auto"",""en"")"),"pomantiki poct")</f>
        <v>pomantiki poct</v>
      </c>
    </row>
    <row r="1863" ht="15.75" customHeight="1">
      <c r="A1863" s="1">
        <v>2012.0</v>
      </c>
      <c r="B1863" s="2" t="s">
        <v>2144</v>
      </c>
      <c r="C1863" s="2" t="s">
        <v>2142</v>
      </c>
      <c r="D1863" s="2" t="s">
        <v>6</v>
      </c>
      <c r="E1863" s="2" t="str">
        <f>IFERROR(__xludf.DUMMYFUNCTION("GOOGLETRANSLATE(B1863, ""auto"",""en"")")," a potom that a later October")</f>
        <v> a potom that a later October</v>
      </c>
    </row>
    <row r="1864" ht="15.75" customHeight="1">
      <c r="A1864" s="1">
        <v>2014.0</v>
      </c>
      <c r="B1864" s="2" t="s">
        <v>2145</v>
      </c>
      <c r="C1864" s="2" t="s">
        <v>2142</v>
      </c>
      <c r="D1864" s="2" t="s">
        <v>6</v>
      </c>
      <c r="E1864" s="2" t="str">
        <f>IFERROR(__xludf.DUMMYFUNCTION("GOOGLETRANSLATE(B1864, ""auto"",""en"")"),"mudpыe mыcli of malenykogo ppintsa antyana December sent ekzyuperi")</f>
        <v>mudpыe mыcli of malenykogo ppintsa antyana December sent ekzyuperi</v>
      </c>
    </row>
    <row r="1865" ht="15.75" customHeight="1">
      <c r="A1865" s="1">
        <v>2015.0</v>
      </c>
      <c r="B1865" s="2" t="s">
        <v>2146</v>
      </c>
      <c r="C1865" s="2" t="s">
        <v>2142</v>
      </c>
      <c r="D1865" s="2" t="s">
        <v>6</v>
      </c>
      <c r="E1865" s="2" t="str">
        <f>IFERROR(__xludf.DUMMYFUNCTION("GOOGLETRANSLATE(B1865, ""auto"",""en"")"),"that would need to yznat cheloveka c it poccopitcya")</f>
        <v>that would need to yznat cheloveka c it poccopitcya</v>
      </c>
    </row>
    <row r="1866" ht="15.75" customHeight="1">
      <c r="A1866" s="1">
        <v>2016.0</v>
      </c>
      <c r="B1866" s="2" t="s">
        <v>2147</v>
      </c>
      <c r="C1866" s="2" t="s">
        <v>2142</v>
      </c>
      <c r="D1866" s="2" t="s">
        <v>6</v>
      </c>
      <c r="E1866" s="2" t="str">
        <f>IFERROR(__xludf.DUMMYFUNCTION("GOOGLETRANSLATE(B1866, ""auto"",""en"")"),"hyzhno bolshe realism")</f>
        <v>hyzhno bolshe realism</v>
      </c>
    </row>
    <row r="1867" ht="15.75" customHeight="1">
      <c r="A1867" s="1">
        <v>2017.0</v>
      </c>
      <c r="B1867" s="2" t="s">
        <v>2148</v>
      </c>
      <c r="C1867" s="2" t="s">
        <v>2142</v>
      </c>
      <c r="D1867" s="2" t="s">
        <v>6</v>
      </c>
      <c r="E1867" s="2" t="str">
        <f>IFERROR(__xludf.DUMMYFUNCTION("GOOGLETRANSLATE(B1867, ""auto"",""en"")"),"a hug is the best sedative")</f>
        <v>a hug is the best sedative</v>
      </c>
    </row>
    <row r="1868" ht="15.75" customHeight="1">
      <c r="A1868" s="1">
        <v>2018.0</v>
      </c>
      <c r="B1868" s="2" t="s">
        <v>2149</v>
      </c>
      <c r="C1868" s="2" t="s">
        <v>2142</v>
      </c>
      <c r="D1868" s="2" t="s">
        <v>6</v>
      </c>
      <c r="E1868" s="2" t="str">
        <f>IFERROR(__xludf.DUMMYFUNCTION("GOOGLETRANSLATE(B1868, ""auto"",""en"")"),"I'm waiting for my love")</f>
        <v>I'm waiting for my love</v>
      </c>
    </row>
    <row r="1869" ht="15.75" customHeight="1">
      <c r="A1869" s="1">
        <v>2019.0</v>
      </c>
      <c r="B1869" s="2" t="s">
        <v>2150</v>
      </c>
      <c r="C1869" s="2" t="s">
        <v>2142</v>
      </c>
      <c r="D1869" s="2" t="s">
        <v>6</v>
      </c>
      <c r="E1869" s="2" t="str">
        <f>IFERROR(__xludf.DUMMYFUNCTION("GOOGLETRANSLATE(B1869, ""auto"",""en"")"),"kogda zhdesh girlfriend for tea pyumky")</f>
        <v>kogda zhdesh girlfriend for tea pyumky</v>
      </c>
    </row>
    <row r="1870" ht="15.75" customHeight="1">
      <c r="A1870" s="1">
        <v>2020.0</v>
      </c>
      <c r="B1870" s="2" t="s">
        <v>2151</v>
      </c>
      <c r="C1870" s="2" t="s">
        <v>2142</v>
      </c>
      <c r="D1870" s="2" t="s">
        <v>6</v>
      </c>
      <c r="E1870" s="2" t="str">
        <f>IFERROR(__xludf.DUMMYFUNCTION("GOOGLETRANSLATE(B1870, ""auto"",""en"")"),"dreams are different and ways to implement them, too, it turns out that selecting the wrong way, you can say goodbye to the dream of even approaching it")</f>
        <v>dreams are different and ways to implement them, too, it turns out that selecting the wrong way, you can say goodbye to the dream of even approaching it</v>
      </c>
    </row>
    <row r="1871" ht="15.75" customHeight="1">
      <c r="A1871" s="1">
        <v>2021.0</v>
      </c>
      <c r="B1871" s="2" t="s">
        <v>2152</v>
      </c>
      <c r="C1871" s="2" t="s">
        <v>2153</v>
      </c>
      <c r="D1871" s="2" t="s">
        <v>6</v>
      </c>
      <c r="E1871" s="2" t="str">
        <f>IFERROR(__xludf.DUMMYFUNCTION("GOOGLETRANSLATE(B1871, ""auto"",""en"")"),"each song is a masterpiece")</f>
        <v>each song is a masterpiece</v>
      </c>
    </row>
    <row r="1872" ht="15.75" customHeight="1">
      <c r="A1872" s="1">
        <v>2022.0</v>
      </c>
      <c r="B1872" s="2" t="s">
        <v>2154</v>
      </c>
      <c r="C1872" s="2" t="s">
        <v>2153</v>
      </c>
      <c r="D1872" s="2" t="s">
        <v>6</v>
      </c>
      <c r="E1872" s="2" t="str">
        <f>IFERROR(__xludf.DUMMYFUNCTION("GOOGLETRANSLATE(B1872, ""auto"",""en"")"),"especially for fans of Barcelona, ​​we have collected 7 damning facts that will prove all that Barca best in the world right now is available only to our subscribers")</f>
        <v>especially for fans of Barcelona, ​​we have collected 7 damning facts that will prove all that Barca best in the world right now is available only to our subscribers</v>
      </c>
    </row>
    <row r="1873" ht="15.75" customHeight="1">
      <c r="A1873" s="1">
        <v>2023.0</v>
      </c>
      <c r="B1873" s="2" t="s">
        <v>2155</v>
      </c>
      <c r="C1873" s="2" t="s">
        <v>2156</v>
      </c>
      <c r="D1873" s="2" t="s">
        <v>6</v>
      </c>
      <c r="E1873" s="2" t="str">
        <f>IFERROR(__xludf.DUMMYFUNCTION("GOOGLETRANSLATE(B1873, ""auto"",""en"")"),"the dream 2019 Genre Drama Music released UK US ratings imdb May 6 kinopoisk June 3 vayolet vyrocla in malenkom gorodke always mechtala of engagement of glory in natsionalnom konkurse a chance dobitcya just like spravitsya with neuverennostyu strahom and "&amp;"pobedit")</f>
        <v>the dream 2019 Genre Drama Music released UK US ratings imdb May 6 kinopoisk June 3 vayolet vyrocla in malenkom gorodke always mechtala of engagement of glory in natsionalnom konkurse a chance dobitcya just like spravitsya with neuverennostyu strahom and pobedit</v>
      </c>
    </row>
    <row r="1874" ht="15.75" customHeight="1">
      <c r="A1874" s="1">
        <v>2024.0</v>
      </c>
      <c r="B1874" s="2" t="s">
        <v>2157</v>
      </c>
      <c r="C1874" s="2" t="s">
        <v>2156</v>
      </c>
      <c r="D1874" s="2" t="s">
        <v>6</v>
      </c>
      <c r="E1874" s="2" t="str">
        <f>IFERROR(__xludf.DUMMYFUNCTION("GOOGLETRANSLATE(B1874, ""auto"",""en"")"),"procto dobav water at")</f>
        <v>procto dobav water at</v>
      </c>
    </row>
    <row r="1875" ht="15.75" customHeight="1">
      <c r="A1875" s="1">
        <v>2025.0</v>
      </c>
      <c r="B1875" s="2" t="s">
        <v>2158</v>
      </c>
      <c r="C1875" s="2" t="s">
        <v>2156</v>
      </c>
      <c r="D1875" s="2" t="s">
        <v>6</v>
      </c>
      <c r="E1875" s="2" t="str">
        <f>IFERROR(__xludf.DUMMYFUNCTION("GOOGLETRANSLATE(B1875, ""auto"",""en"")"),"I think moy kitten has not yet figured out HOW sovsem sit koty")</f>
        <v>I think moy kitten has not yet figured out HOW sovsem sit koty</v>
      </c>
    </row>
    <row r="1876" ht="15.75" customHeight="1">
      <c r="A1876" s="1">
        <v>2026.0</v>
      </c>
      <c r="B1876" s="2" t="s">
        <v>2159</v>
      </c>
      <c r="C1876" s="2" t="s">
        <v>2156</v>
      </c>
      <c r="D1876" s="2" t="s">
        <v>6</v>
      </c>
      <c r="E1876" s="2" t="str">
        <f>IFERROR(__xludf.DUMMYFUNCTION("GOOGLETRANSLATE(B1876, ""auto"",""en"")"),"prokyror offered depytatam eat pyblya 182 per day as do sipoty in children's homes is a great idea")</f>
        <v>prokyror offered depytatam eat pyblya 182 per day as do sipoty in children's homes is a great idea</v>
      </c>
    </row>
    <row r="1877" ht="15.75" customHeight="1">
      <c r="A1877" s="1">
        <v>2027.0</v>
      </c>
      <c r="B1877" s="2" t="s">
        <v>2160</v>
      </c>
      <c r="C1877" s="2" t="s">
        <v>2156</v>
      </c>
      <c r="D1877" s="2" t="s">
        <v>6</v>
      </c>
      <c r="E1877" s="2" t="str">
        <f>IFERROR(__xludf.DUMMYFUNCTION("GOOGLETRANSLATE(B1877, ""auto"",""en"")"),"the guy probably a few gray hairs poyavilos")</f>
        <v>the guy probably a few gray hairs poyavilos</v>
      </c>
    </row>
    <row r="1878" ht="15.75" customHeight="1">
      <c r="A1878" s="1">
        <v>2028.0</v>
      </c>
      <c r="B1878" s="2" t="s">
        <v>2161</v>
      </c>
      <c r="C1878" s="2" t="s">
        <v>2156</v>
      </c>
      <c r="D1878" s="2" t="s">
        <v>6</v>
      </c>
      <c r="E1878" s="2" t="str">
        <f>IFERROR(__xludf.DUMMYFUNCTION("GOOGLETRANSLATE(B1878, ""auto"",""en"")"),"idealno")</f>
        <v>idealno</v>
      </c>
    </row>
    <row r="1879" ht="15.75" customHeight="1">
      <c r="A1879" s="1">
        <v>2029.0</v>
      </c>
      <c r="B1879" s="2" t="s">
        <v>2162</v>
      </c>
      <c r="C1879" s="2" t="s">
        <v>2156</v>
      </c>
      <c r="D1879" s="2" t="s">
        <v>6</v>
      </c>
      <c r="E1879" s="2" t="str">
        <f>IFERROR(__xludf.DUMMYFUNCTION("GOOGLETRANSLATE(B1879, ""auto"",""en"")"),"In 1989 after 30 years will be flying cars in 2019")</f>
        <v>In 1989 after 30 years will be flying cars in 2019</v>
      </c>
    </row>
    <row r="1880" ht="15.75" customHeight="1">
      <c r="A1880" s="1">
        <v>2030.0</v>
      </c>
      <c r="B1880" s="2" t="s">
        <v>2163</v>
      </c>
      <c r="C1880" s="2" t="s">
        <v>2156</v>
      </c>
      <c r="D1880" s="2" t="s">
        <v>6</v>
      </c>
      <c r="E1880" s="2" t="str">
        <f>IFERROR(__xludf.DUMMYFUNCTION("GOOGLETRANSLATE(B1880, ""auto"",""en"")"),"photo project if a strong beats a loving")</f>
        <v>photo project if a strong beats a loving</v>
      </c>
    </row>
    <row r="1881" ht="15.75" customHeight="1">
      <c r="A1881" s="1">
        <v>2031.0</v>
      </c>
      <c r="B1881" s="2" t="s">
        <v>2164</v>
      </c>
      <c r="C1881" s="2" t="s">
        <v>2156</v>
      </c>
      <c r="D1881" s="2" t="s">
        <v>6</v>
      </c>
      <c r="E1881" s="2" t="str">
        <f>IFERROR(__xludf.DUMMYFUNCTION("GOOGLETRANSLATE(B1881, ""auto"",""en"")"),"as children grow up fast")</f>
        <v>as children grow up fast</v>
      </c>
    </row>
    <row r="1882" ht="15.75" customHeight="1">
      <c r="A1882" s="1">
        <v>2032.0</v>
      </c>
      <c r="B1882" s="2" t="s">
        <v>2165</v>
      </c>
      <c r="C1882" s="2" t="s">
        <v>2156</v>
      </c>
      <c r="D1882" s="2" t="s">
        <v>6</v>
      </c>
      <c r="E1882" s="2" t="str">
        <f>IFERROR(__xludf.DUMMYFUNCTION("GOOGLETRANSLATE(B1882, ""auto"",""en"")"),"pod6orka zamechatelnyh zumnux myltfilmov for vcey cemu cohpani on the wall u naclazhdaysya procmotrom in lyu6oe ydo6noe On Time 1 dvenadtsat mesyatsev 2 polet Before recommissioning pozhdectvom show completely")</f>
        <v>pod6orka zamechatelnyh zumnux myltfilmov for vcey cemu cohpani on the wall u naclazhdaysya procmotrom in lyu6oe ydo6noe On Time 1 dvenadtsat mesyatsev 2 polet Before recommissioning pozhdectvom show completely</v>
      </c>
    </row>
    <row r="1883" ht="15.75" customHeight="1">
      <c r="A1883" s="1">
        <v>2033.0</v>
      </c>
      <c r="B1883" s="2" t="s">
        <v>2166</v>
      </c>
      <c r="C1883" s="2" t="s">
        <v>2167</v>
      </c>
      <c r="D1883" s="2" t="s">
        <v>6</v>
      </c>
      <c r="E1883" s="2" t="str">
        <f>IFERROR(__xludf.DUMMYFUNCTION("GOOGLETRANSLATE(B1883, ""auto"",""en"")")," one has only to lift his head to look at the stars and you're gone Chuck Palahniuk")</f>
        <v> one has only to lift his head to look at the stars and you're gone Chuck Palahniuk</v>
      </c>
    </row>
    <row r="1884" ht="15.75" customHeight="1">
      <c r="A1884" s="1">
        <v>2034.0</v>
      </c>
      <c r="B1884" s="2" t="s">
        <v>2168</v>
      </c>
      <c r="C1884" s="2" t="s">
        <v>2167</v>
      </c>
      <c r="D1884" s="2" t="s">
        <v>6</v>
      </c>
      <c r="E1884" s="2" t="str">
        <f>IFERROR(__xludf.DUMMYFUNCTION("GOOGLETRANSLATE(B1884, ""auto"",""en"")"),"for a circus without animals support the petition please https vk com app6890792 p 4")</f>
        <v>for a circus without animals support the petition please https vk com app6890792 p 4</v>
      </c>
    </row>
    <row r="1885" ht="15.75" customHeight="1">
      <c r="A1885" s="1">
        <v>2035.0</v>
      </c>
      <c r="B1885" s="2" t="s">
        <v>2169</v>
      </c>
      <c r="C1885" s="2" t="s">
        <v>2167</v>
      </c>
      <c r="D1885" s="2" t="s">
        <v>6</v>
      </c>
      <c r="E1885" s="2" t="str">
        <f>IFERROR(__xludf.DUMMYFUNCTION("GOOGLETRANSLATE(B1885, ""auto"",""en"")")," kogda love rather than the nonsense")</f>
        <v> kogda love rather than the nonsense</v>
      </c>
    </row>
    <row r="1886" ht="15.75" customHeight="1">
      <c r="A1886" s="1">
        <v>2036.0</v>
      </c>
      <c r="B1886" s="2" t="s">
        <v>2170</v>
      </c>
      <c r="C1886" s="2" t="s">
        <v>2167</v>
      </c>
      <c r="D1886" s="2" t="s">
        <v>6</v>
      </c>
      <c r="E1886" s="2" t="str">
        <f>IFERROR(__xludf.DUMMYFUNCTION("GOOGLETRANSLATE(B1886, ""auto"",""en"")"),"are we so afraid to live are not afraid to take the exam did not go to a prestigious university to become proud parents are afraid to paint the hair in bright colors and tattooing are not afraid to meet the expectations of someone doing something they tru"&amp;"ly want to show full")</f>
        <v>are we so afraid to live are not afraid to take the exam did not go to a prestigious university to become proud parents are afraid to paint the hair in bright colors and tattooing are not afraid to meet the expectations of someone doing something they truly want to show full</v>
      </c>
    </row>
    <row r="1887" ht="15.75" customHeight="1">
      <c r="A1887" s="1">
        <v>2037.0</v>
      </c>
      <c r="B1887" s="2" t="s">
        <v>2171</v>
      </c>
      <c r="C1887" s="2" t="s">
        <v>2167</v>
      </c>
      <c r="D1887" s="2" t="s">
        <v>6</v>
      </c>
      <c r="E1887" s="2" t="str">
        <f>IFERROR(__xludf.DUMMYFUNCTION("GOOGLETRANSLATE(B1887, ""auto"",""en"")"),"love is beautiful")</f>
        <v>love is beautiful</v>
      </c>
    </row>
    <row r="1888" ht="15.75" customHeight="1">
      <c r="A1888" s="1">
        <v>2038.0</v>
      </c>
      <c r="B1888" s="2" t="s">
        <v>2172</v>
      </c>
      <c r="C1888" s="2" t="s">
        <v>2167</v>
      </c>
      <c r="D1888" s="2" t="s">
        <v>6</v>
      </c>
      <c r="E1888" s="2" t="str">
        <f>IFERROR(__xludf.DUMMYFUNCTION("GOOGLETRANSLATE(B1888, ""auto"",""en"")"),"βce we nemnogo γena")</f>
        <v>βce we nemnogo γena</v>
      </c>
    </row>
    <row r="1889" ht="15.75" customHeight="1">
      <c r="A1889" s="1">
        <v>2039.0</v>
      </c>
      <c r="B1889" s="2" t="s">
        <v>2173</v>
      </c>
      <c r="C1889" s="2" t="s">
        <v>2167</v>
      </c>
      <c r="D1889" s="2" t="s">
        <v>6</v>
      </c>
      <c r="E1889" s="2" t="str">
        <f>IFERROR(__xludf.DUMMYFUNCTION("GOOGLETRANSLATE(B1889, ""auto"",""en"")"),"Uncle ay as a state of mind")</f>
        <v>Uncle ay as a state of mind</v>
      </c>
    </row>
    <row r="1890" ht="15.75" customHeight="1">
      <c r="A1890" s="1">
        <v>2040.0</v>
      </c>
      <c r="B1890" s="2" t="s">
        <v>2174</v>
      </c>
      <c r="C1890" s="2" t="s">
        <v>2167</v>
      </c>
      <c r="D1890" s="2" t="s">
        <v>6</v>
      </c>
      <c r="E1890" s="2" t="str">
        <f>IFERROR(__xludf.DUMMYFUNCTION("GOOGLETRANSLATE(B1890, ""auto"",""en"")"),"happy birthday dear pointless to write what I am to you because you already know just about all be happy do not strain because of all garbage problems have always been there and will be with them but you can always cope I'll be there like")</f>
        <v>happy birthday dear pointless to write what I am to you because you already know just about all be happy do not strain because of all garbage problems have always been there and will be with them but you can always cope I'll be there like</v>
      </c>
    </row>
    <row r="1891" ht="15.75" customHeight="1">
      <c r="A1891" s="1">
        <v>2041.0</v>
      </c>
      <c r="B1891" s="2" t="s">
        <v>2175</v>
      </c>
      <c r="C1891" s="2" t="s">
        <v>2167</v>
      </c>
      <c r="D1891" s="2" t="s">
        <v>6</v>
      </c>
      <c r="E1891" s="2" t="str">
        <f>IFERROR(__xludf.DUMMYFUNCTION("GOOGLETRANSLATE(B1891, ""auto"",""en"")"),"I often remember the past you, too, so missed opportunities as embarrassing situations so much misses and hits that involuntarily think about it and if I have done differently that would have changed completely show")</f>
        <v>I often remember the past you, too, so missed opportunities as embarrassing situations so much misses and hits that involuntarily think about it and if I have done differently that would have changed completely show</v>
      </c>
    </row>
    <row r="1892" ht="15.75" customHeight="1">
      <c r="A1892" s="1">
        <v>2042.0</v>
      </c>
      <c r="B1892" s="2" t="s">
        <v>2176</v>
      </c>
      <c r="C1892" s="2" t="s">
        <v>2167</v>
      </c>
      <c r="D1892" s="2" t="s">
        <v>6</v>
      </c>
      <c r="E1892" s="2" t="str">
        <f>IFERROR(__xludf.DUMMYFUNCTION("GOOGLETRANSLATE(B1892, ""auto"",""en"")"),"Husky New Year Post")</f>
        <v>Husky New Year Post</v>
      </c>
    </row>
    <row r="1893" ht="15.75" customHeight="1">
      <c r="A1893" s="1">
        <v>2043.0</v>
      </c>
      <c r="B1893" s="2" t="s">
        <v>2177</v>
      </c>
      <c r="C1893" s="2" t="s">
        <v>2178</v>
      </c>
      <c r="D1893" s="2" t="s">
        <v>6</v>
      </c>
      <c r="E1893" s="2" t="str">
        <f>IFERROR(__xludf.DUMMYFUNCTION("GOOGLETRANSLATE(B1893, ""auto"",""en"")"),"lately CSB")</f>
        <v>lately CSB</v>
      </c>
    </row>
    <row r="1894" ht="15.75" customHeight="1">
      <c r="A1894" s="1">
        <v>2044.0</v>
      </c>
      <c r="B1894" s="2" t="s">
        <v>2179</v>
      </c>
      <c r="C1894" s="2" t="s">
        <v>2178</v>
      </c>
      <c r="D1894" s="2" t="s">
        <v>6</v>
      </c>
      <c r="E1894" s="2" t="str">
        <f>IFERROR(__xludf.DUMMYFUNCTION("GOOGLETRANSLATE(B1894, ""auto"",""en"")"),"kiskiskiskiskis")</f>
        <v>kiskiskiskiskis</v>
      </c>
    </row>
    <row r="1895" ht="15.75" customHeight="1">
      <c r="A1895" s="1">
        <v>2045.0</v>
      </c>
      <c r="B1895" s="2" t="s">
        <v>2180</v>
      </c>
      <c r="C1895" s="2" t="s">
        <v>2178</v>
      </c>
      <c r="D1895" s="2" t="s">
        <v>6</v>
      </c>
      <c r="E1895" s="2" t="str">
        <f>IFERROR(__xludf.DUMMYFUNCTION("GOOGLETRANSLATE(B1895, ""auto"",""en"")")," visna")</f>
        <v> visna</v>
      </c>
    </row>
    <row r="1896" ht="15.75" customHeight="1">
      <c r="A1896" s="1">
        <v>2046.0</v>
      </c>
      <c r="B1896" s="2" t="s">
        <v>2181</v>
      </c>
      <c r="C1896" s="2" t="s">
        <v>2178</v>
      </c>
      <c r="D1896" s="2" t="s">
        <v>6</v>
      </c>
      <c r="E1896" s="2" t="str">
        <f>IFERROR(__xludf.DUMMYFUNCTION("GOOGLETRANSLATE(B1896, ""auto"",""en"")"),"c Teletubbies van laaav")</f>
        <v>c Teletubbies van laaav</v>
      </c>
    </row>
    <row r="1897" ht="15.75" customHeight="1">
      <c r="A1897" s="1">
        <v>2047.0</v>
      </c>
      <c r="B1897" s="2" t="s">
        <v>2182</v>
      </c>
      <c r="C1897" s="2" t="s">
        <v>2178</v>
      </c>
      <c r="D1897" s="2" t="s">
        <v>6</v>
      </c>
      <c r="E1897" s="2" t="str">
        <f>IFERROR(__xludf.DUMMYFUNCTION("GOOGLETRANSLATE(B1897, ""auto"",""en"")"),"Vasya support")</f>
        <v>Vasya support</v>
      </c>
    </row>
    <row r="1898" ht="15.75" customHeight="1">
      <c r="A1898" s="1">
        <v>2048.0</v>
      </c>
      <c r="B1898" s="2" t="s">
        <v>2183</v>
      </c>
      <c r="C1898" s="2" t="s">
        <v>2184</v>
      </c>
      <c r="D1898" s="2" t="s">
        <v>6</v>
      </c>
      <c r="E1898" s="2" t="str">
        <f>IFERROR(__xludf.DUMMYFUNCTION("GOOGLETRANSLATE(B1898, ""auto"",""en"")"),"nike")</f>
        <v>nike</v>
      </c>
    </row>
    <row r="1899" ht="15.75" customHeight="1">
      <c r="A1899" s="1">
        <v>2053.0</v>
      </c>
      <c r="B1899" s="2" t="s">
        <v>2185</v>
      </c>
      <c r="C1899" s="2" t="s">
        <v>2186</v>
      </c>
      <c r="D1899" s="2" t="s">
        <v>6</v>
      </c>
      <c r="E1899" s="2" t="str">
        <f>IFERROR(__xludf.DUMMYFUNCTION("GOOGLETRANSLATE(B1899, ""auto"",""en"")"),"this world is full of people empty empty souls and empty words")</f>
        <v>this world is full of people empty empty souls and empty words</v>
      </c>
    </row>
    <row r="1900" ht="15.75" customHeight="1">
      <c r="A1900" s="1">
        <v>2055.0</v>
      </c>
      <c r="B1900" s="2" t="s">
        <v>2187</v>
      </c>
      <c r="C1900" s="2" t="s">
        <v>2188</v>
      </c>
      <c r="D1900" s="2" t="s">
        <v>6</v>
      </c>
      <c r="E1900" s="2" t="str">
        <f>IFERROR(__xludf.DUMMYFUNCTION("GOOGLETRANSLATE(B1900, ""auto"",""en"")"),"someone wants to see a rich family anyone wants to have a family")</f>
        <v>someone wants to see a rich family anyone wants to have a family</v>
      </c>
    </row>
    <row r="1901" ht="15.75" customHeight="1">
      <c r="A1901" s="1">
        <v>2056.0</v>
      </c>
      <c r="B1901" s="2" t="s">
        <v>2189</v>
      </c>
      <c r="C1901" s="2" t="s">
        <v>2188</v>
      </c>
      <c r="D1901" s="2" t="s">
        <v>6</v>
      </c>
      <c r="E1901" s="2" t="str">
        <f>IFERROR(__xludf.DUMMYFUNCTION("GOOGLETRANSLATE(B1901, ""auto"",""en"")"),"Heel guys I jazbañdar and boyanbaymın iPhone ustamaymın do not go to a club to set Europe")</f>
        <v>Heel guys I jazbañdar and boyanbaymın iPhone ustamaymın do not go to a club to set Europe</v>
      </c>
    </row>
    <row r="1902" ht="15.75" customHeight="1">
      <c r="A1902" s="1">
        <v>2057.0</v>
      </c>
      <c r="B1902" s="2" t="s">
        <v>2190</v>
      </c>
      <c r="C1902" s="2" t="s">
        <v>2188</v>
      </c>
      <c r="D1902" s="2" t="s">
        <v>6</v>
      </c>
      <c r="E1902" s="2" t="str">
        <f>IFERROR(__xludf.DUMMYFUNCTION("GOOGLETRANSLATE(B1902, ""auto"",""en"")"),"I am grateful to God for every new day")</f>
        <v>I am grateful to God for every new day</v>
      </c>
    </row>
    <row r="1903" ht="15.75" customHeight="1">
      <c r="A1903" s="1">
        <v>2058.0</v>
      </c>
      <c r="B1903" s="2" t="s">
        <v>2191</v>
      </c>
      <c r="C1903" s="2" t="s">
        <v>2188</v>
      </c>
      <c r="D1903" s="2" t="s">
        <v>6</v>
      </c>
      <c r="E1903" s="2" t="str">
        <f>IFERROR(__xludf.DUMMYFUNCTION("GOOGLETRANSLATE(B1903, ""auto"",""en"")"),"football 90 minutes to 60 minutes of the movie series 120 minutes namaz 5 minutes to show full")</f>
        <v>football 90 minutes to 60 minutes of the movie series 120 minutes namaz 5 minutes to show full</v>
      </c>
    </row>
    <row r="1904" ht="15.75" customHeight="1">
      <c r="A1904" s="1">
        <v>2060.0</v>
      </c>
      <c r="B1904" s="2" t="s">
        <v>2192</v>
      </c>
      <c r="C1904" s="2" t="s">
        <v>2188</v>
      </c>
      <c r="D1904" s="2" t="s">
        <v>6</v>
      </c>
      <c r="E1904" s="2" t="str">
        <f>IFERROR(__xludf.DUMMYFUNCTION("GOOGLETRANSLATE(B1904, ""auto"",""en"")"),"do not need to be the right one must be present")</f>
        <v>do not need to be the right one must be present</v>
      </c>
    </row>
    <row r="1905" ht="15.75" customHeight="1">
      <c r="A1905" s="1">
        <v>2061.0</v>
      </c>
      <c r="B1905" s="2" t="s">
        <v>2193</v>
      </c>
      <c r="C1905" s="2" t="s">
        <v>2188</v>
      </c>
      <c r="D1905" s="2" t="s">
        <v>6</v>
      </c>
      <c r="E1905" s="2" t="str">
        <f>IFERROR(__xludf.DUMMYFUNCTION("GOOGLETRANSLATE(B1905, ""auto"",""en"")"),"I try to help others but every night she was dying")</f>
        <v>I try to help others but every night she was dying</v>
      </c>
    </row>
    <row r="1906" ht="15.75" customHeight="1">
      <c r="A1906" s="1">
        <v>2062.0</v>
      </c>
      <c r="B1906" s="2" t="s">
        <v>2194</v>
      </c>
      <c r="C1906" s="2" t="s">
        <v>2188</v>
      </c>
      <c r="D1906" s="2" t="s">
        <v>6</v>
      </c>
      <c r="E1906" s="2" t="str">
        <f>IFERROR(__xludf.DUMMYFUNCTION("GOOGLETRANSLATE(B1906, ""auto"",""en"")"),"my complex nature of even the dead of itself bring")</f>
        <v>my complex nature of even the dead of itself bring</v>
      </c>
    </row>
    <row r="1907" ht="15.75" customHeight="1">
      <c r="A1907" s="1">
        <v>2063.0</v>
      </c>
      <c r="B1907" s="2" t="s">
        <v>2195</v>
      </c>
      <c r="C1907" s="2" t="s">
        <v>2188</v>
      </c>
      <c r="D1907" s="2" t="s">
        <v>6</v>
      </c>
      <c r="E1907" s="2" t="str">
        <f>IFERROR(__xludf.DUMMYFUNCTION("GOOGLETRANSLATE(B1907, ""auto"",""en"")")," I hate when they say behind any delirium tell me in the face I'll find the answer")</f>
        <v> I hate when they say behind any delirium tell me in the face I'll find the answer</v>
      </c>
    </row>
    <row r="1908" ht="15.75" customHeight="1">
      <c r="A1908" s="1">
        <v>2064.0</v>
      </c>
      <c r="B1908" s="2" t="s">
        <v>2196</v>
      </c>
      <c r="C1908" s="2" t="s">
        <v>2197</v>
      </c>
      <c r="D1908" s="2" t="s">
        <v>6</v>
      </c>
      <c r="E1908" s="2" t="str">
        <f>IFERROR(__xludf.DUMMYFUNCTION("GOOGLETRANSLATE(B1908, ""auto"",""en"")")," I pay one")</f>
        <v> I pay one</v>
      </c>
    </row>
    <row r="1909" ht="15.75" customHeight="1">
      <c r="A1909" s="1">
        <v>2065.0</v>
      </c>
      <c r="B1909" s="2" t="s">
        <v>2198</v>
      </c>
      <c r="C1909" s="2" t="s">
        <v>2197</v>
      </c>
      <c r="D1909" s="2" t="s">
        <v>6</v>
      </c>
      <c r="E1909" s="2" t="str">
        <f>IFERROR(__xludf.DUMMYFUNCTION("GOOGLETRANSLATE(B1909, ""auto"",""en"")"),"udalyu эtot poct kogda cdam na ppava 2018 god 21st century")</f>
        <v>udalyu эtot poct kogda cdam na ppava 2018 god 21st century</v>
      </c>
    </row>
    <row r="1910" ht="15.75" customHeight="1">
      <c r="A1910" s="1">
        <v>2066.0</v>
      </c>
      <c r="B1910" s="2" t="s">
        <v>2199</v>
      </c>
      <c r="C1910" s="2" t="s">
        <v>2200</v>
      </c>
      <c r="D1910" s="2" t="s">
        <v>6</v>
      </c>
      <c r="E1910" s="2" t="str">
        <f>IFERROR(__xludf.DUMMYFUNCTION("GOOGLETRANSLATE(B1910, ""auto"",""en"")"),"taki completely Different Nr verily do nevozmozhnosti blizkie")</f>
        <v>taki completely Different Nr verily do nevozmozhnosti blizkie</v>
      </c>
    </row>
    <row r="1911" ht="15.75" customHeight="1">
      <c r="A1911" s="1">
        <v>2067.0</v>
      </c>
      <c r="B1911" s="2" t="s">
        <v>2201</v>
      </c>
      <c r="C1911" s="2" t="s">
        <v>2202</v>
      </c>
      <c r="D1911" s="2" t="s">
        <v>6</v>
      </c>
      <c r="E1911" s="2" t="str">
        <f>IFERROR(__xludf.DUMMYFUNCTION("GOOGLETRANSLATE(B1911, ""auto"",""en"")"),"otirik aytpaymız")</f>
        <v>otirik aytpaymız</v>
      </c>
    </row>
    <row r="1912" ht="15.75" customHeight="1">
      <c r="A1912" s="1">
        <v>2068.0</v>
      </c>
      <c r="B1912" s="2" t="s">
        <v>2203</v>
      </c>
      <c r="C1912" s="2" t="s">
        <v>2202</v>
      </c>
      <c r="D1912" s="2" t="s">
        <v>6</v>
      </c>
      <c r="E1912" s="2" t="str">
        <f>IFERROR(__xludf.DUMMYFUNCTION("GOOGLETRANSLATE(B1912, ""auto"",""en"")"),"still did not reach the set goal")</f>
        <v>still did not reach the set goal</v>
      </c>
    </row>
    <row r="1913" ht="15.75" customHeight="1">
      <c r="A1913" s="1">
        <v>2070.0</v>
      </c>
      <c r="B1913" s="2" t="s">
        <v>2204</v>
      </c>
      <c r="C1913" s="2" t="s">
        <v>2202</v>
      </c>
      <c r="D1913" s="2" t="s">
        <v>6</v>
      </c>
      <c r="E1913" s="2" t="str">
        <f>IFERROR(__xludf.DUMMYFUNCTION("GOOGLETRANSLATE(B1913, ""auto"",""en"")"),"Try not to pay attention to people who did not like you because you are two kinds of fools and clash with jealousy fools fall in love with you after a few years and greed, you can not know what it's like to take advantage of the internal die John wïlmw")</f>
        <v>Try not to pay attention to people who did not like you because you are two kinds of fools and clash with jealousy fools fall in love with you after a few years and greed, you can not know what it's like to take advantage of the internal die John wïlmw</v>
      </c>
    </row>
    <row r="1914" ht="15.75" customHeight="1">
      <c r="A1914" s="1">
        <v>2071.0</v>
      </c>
      <c r="B1914" s="2" t="s">
        <v>2205</v>
      </c>
      <c r="C1914" s="2" t="s">
        <v>2206</v>
      </c>
      <c r="D1914" s="2" t="s">
        <v>6</v>
      </c>
      <c r="E1914" s="2" t="str">
        <f>IFERROR(__xludf.DUMMYFUNCTION("GOOGLETRANSLATE(B1914, ""auto"",""en"")"),"fuck my life it can t be saved baby don t tell me you can save this shit all she wants is payback for what i always do ")</f>
        <v>fuck my life it can t be saved baby don t tell me you can save this shit all she wants is payback for what i always do </v>
      </c>
    </row>
    <row r="1915" ht="15.75" customHeight="1">
      <c r="A1915" s="1">
        <v>2072.0</v>
      </c>
      <c r="B1915" s="2" t="s">
        <v>2207</v>
      </c>
      <c r="C1915" s="2" t="s">
        <v>2206</v>
      </c>
      <c r="D1915" s="2" t="s">
        <v>6</v>
      </c>
      <c r="E1915" s="2" t="str">
        <f>IFERROR(__xludf.DUMMYFUNCTION("GOOGLETRANSLATE(B1915, ""auto"",""en"")"),"just do not dare to get sick how some person whom you do not need covcem")</f>
        <v>just do not dare to get sick how some person whom you do not need covcem</v>
      </c>
    </row>
    <row r="1916" ht="15.75" customHeight="1">
      <c r="A1916" s="1">
        <v>2073.0</v>
      </c>
      <c r="B1916" s="2" t="s">
        <v>2208</v>
      </c>
      <c r="C1916" s="2" t="s">
        <v>2206</v>
      </c>
      <c r="D1916" s="2" t="s">
        <v>6</v>
      </c>
      <c r="E1916" s="2" t="str">
        <f>IFERROR(__xludf.DUMMYFUNCTION("GOOGLETRANSLATE(B1916, ""auto"",""en"")"),"I do not care rash salt into my wounds I will still look into your eyes smiling")</f>
        <v>I do not care rash salt into my wounds I will still look into your eyes smiling</v>
      </c>
    </row>
    <row r="1917" ht="15.75" customHeight="1">
      <c r="A1917" s="1">
        <v>2074.0</v>
      </c>
      <c r="B1917" s="2" t="s">
        <v>2209</v>
      </c>
      <c r="C1917" s="2" t="s">
        <v>2210</v>
      </c>
      <c r="D1917" s="2" t="s">
        <v>6</v>
      </c>
      <c r="E1917" s="2" t="str">
        <f>IFERROR(__xludf.DUMMYFUNCTION("GOOGLETRANSLATE(B1917, ""auto"",""en"")")," from this day I believe only one person himself")</f>
        <v> from this day I believe only one person himself</v>
      </c>
    </row>
    <row r="1918" ht="15.75" customHeight="1">
      <c r="A1918" s="1">
        <v>2075.0</v>
      </c>
      <c r="B1918" s="2" t="s">
        <v>2211</v>
      </c>
      <c r="C1918" s="2" t="s">
        <v>2212</v>
      </c>
      <c r="D1918" s="2" t="s">
        <v>6</v>
      </c>
      <c r="E1918" s="2" t="str">
        <f>IFERROR(__xludf.DUMMYFUNCTION("GOOGLETRANSLATE(B1918, ""auto"",""en"")"),"https Quizzer top quiz drove 4168118")</f>
        <v>https Quizzer top quiz drove 4168118</v>
      </c>
    </row>
    <row r="1919" ht="15.75" customHeight="1">
      <c r="A1919" s="1">
        <v>2076.0</v>
      </c>
      <c r="B1919" s="2" t="s">
        <v>2213</v>
      </c>
      <c r="C1919" s="2" t="s">
        <v>2212</v>
      </c>
      <c r="D1919" s="2" t="s">
        <v>6</v>
      </c>
      <c r="E1919" s="2" t="str">
        <f>IFERROR(__xludf.DUMMYFUNCTION("GOOGLETRANSLATE(B1919, ""auto"",""en"")"),"Gow")</f>
        <v>Gow</v>
      </c>
    </row>
    <row r="1920" ht="15.75" customHeight="1">
      <c r="A1920" s="1">
        <v>2077.0</v>
      </c>
      <c r="B1920" s="2" t="s">
        <v>2214</v>
      </c>
      <c r="C1920" s="2" t="s">
        <v>2212</v>
      </c>
      <c r="D1920" s="2" t="s">
        <v>6</v>
      </c>
      <c r="E1920" s="2" t="str">
        <f>IFERROR(__xludf.DUMMYFUNCTION("GOOGLETRANSLATE(B1920, ""auto"",""en"")"),"I think about my heart, I love you so much that you sometimes walk every day will tell of your name with your friends")</f>
        <v>I think about my heart, I love you so much that you sometimes walk every day will tell of your name with your friends</v>
      </c>
    </row>
    <row r="1921" ht="15.75" customHeight="1">
      <c r="A1921" s="1">
        <v>2078.0</v>
      </c>
      <c r="B1921" s="2" t="s">
        <v>2215</v>
      </c>
      <c r="C1921" s="2" t="s">
        <v>2212</v>
      </c>
      <c r="D1921" s="2" t="s">
        <v>6</v>
      </c>
      <c r="E1921" s="2" t="str">
        <f>IFERROR(__xludf.DUMMYFUNCTION("GOOGLETRANSLATE(B1921, ""auto"",""en"")"),"I do not like to meet someone I can not see someone who can comfort someone jılatam miss someone I really like and I can not walk")</f>
        <v>I do not like to meet someone I can not see someone who can comfort someone jılatam miss someone I really like and I can not walk</v>
      </c>
    </row>
    <row r="1922" ht="15.75" customHeight="1">
      <c r="A1922" s="1">
        <v>2079.0</v>
      </c>
      <c r="B1922" s="2" t="s">
        <v>2216</v>
      </c>
      <c r="C1922" s="2" t="s">
        <v>2212</v>
      </c>
      <c r="D1922" s="2" t="s">
        <v>6</v>
      </c>
      <c r="E1922" s="2" t="str">
        <f>IFERROR(__xludf.DUMMYFUNCTION("GOOGLETRANSLATE(B1922, ""auto"",""en"")"),"my tears will not be happy to stay anawmen")</f>
        <v>my tears will not be happy to stay anawmen</v>
      </c>
    </row>
    <row r="1923" ht="15.75" customHeight="1">
      <c r="A1923" s="1">
        <v>2080.0</v>
      </c>
      <c r="B1923" s="2" t="s">
        <v>2217</v>
      </c>
      <c r="C1923" s="2" t="s">
        <v>2212</v>
      </c>
      <c r="D1923" s="2" t="s">
        <v>6</v>
      </c>
      <c r="E1923" s="2" t="str">
        <f>IFERROR(__xludf.DUMMYFUNCTION("GOOGLETRANSLATE(B1923, ""auto"",""en"")"),"Know the value of a loved one is always your life")</f>
        <v>Know the value of a loved one is always your life</v>
      </c>
    </row>
    <row r="1924" ht="15.75" customHeight="1">
      <c r="A1924" s="1">
        <v>2081.0</v>
      </c>
      <c r="B1924" s="2" t="s">
        <v>2218</v>
      </c>
      <c r="C1924" s="2" t="s">
        <v>2212</v>
      </c>
      <c r="D1924" s="2" t="s">
        <v>6</v>
      </c>
      <c r="E1924" s="2" t="str">
        <f>IFERROR(__xludf.DUMMYFUNCTION("GOOGLETRANSLATE(B1924, ""auto"",""en"")")," jäydan Do you miss it you are not just a dream")</f>
        <v> jäydan Do you miss it you are not just a dream</v>
      </c>
    </row>
    <row r="1925" ht="15.75" customHeight="1">
      <c r="A1925" s="1">
        <v>2082.0</v>
      </c>
      <c r="B1925" s="2" t="s">
        <v>2219</v>
      </c>
      <c r="C1925" s="2" t="s">
        <v>2212</v>
      </c>
      <c r="D1925" s="2" t="s">
        <v>6</v>
      </c>
      <c r="E1925" s="2" t="str">
        <f>IFERROR(__xludf.DUMMYFUNCTION("GOOGLETRANSLATE(B1925, ""auto"",""en"")"),"call from Asel meni 100 ғa eshkm answer blmeyd")</f>
        <v>call from Asel meni 100 ғa eshkm answer blmeyd</v>
      </c>
    </row>
    <row r="1926" ht="15.75" customHeight="1">
      <c r="A1926" s="1">
        <v>2083.0</v>
      </c>
      <c r="B1926" s="2" t="s">
        <v>2220</v>
      </c>
      <c r="C1926" s="2" t="s">
        <v>2212</v>
      </c>
      <c r="D1926" s="2" t="s">
        <v>6</v>
      </c>
      <c r="E1926" s="2" t="str">
        <f>IFERROR(__xludf.DUMMYFUNCTION("GOOGLETRANSLATE(B1926, ""auto"",""en"")"),"https protest real ales quiz 2771747")</f>
        <v>https protest real ales quiz 2771747</v>
      </c>
    </row>
    <row r="1927" ht="15.75" customHeight="1">
      <c r="A1927" s="1">
        <v>2084.0</v>
      </c>
      <c r="B1927" s="2" t="s">
        <v>2221</v>
      </c>
      <c r="C1927" s="2" t="s">
        <v>2222</v>
      </c>
      <c r="D1927" s="2" t="s">
        <v>6</v>
      </c>
      <c r="E1927" s="2" t="str">
        <f>IFERROR(__xludf.DUMMYFUNCTION("GOOGLETRANSLATE(B1927, ""auto"",""en"")"),"Natali в tiktok")</f>
        <v>Natali в tiktok</v>
      </c>
    </row>
    <row r="1928" ht="15.75" customHeight="1">
      <c r="A1928" s="1">
        <v>2086.0</v>
      </c>
      <c r="B1928" s="2" t="s">
        <v>2223</v>
      </c>
      <c r="C1928" s="2" t="s">
        <v>2222</v>
      </c>
      <c r="D1928" s="2" t="s">
        <v>6</v>
      </c>
      <c r="E1928" s="2" t="str">
        <f>IFERROR(__xludf.DUMMYFUNCTION("GOOGLETRANSLATE(B1928, ""auto"",""en"")")," no wealth more moms")</f>
        <v> no wealth more moms</v>
      </c>
    </row>
    <row r="1929" ht="15.75" customHeight="1">
      <c r="A1929" s="1">
        <v>2087.0</v>
      </c>
      <c r="B1929" s="2" t="s">
        <v>2224</v>
      </c>
      <c r="C1929" s="2" t="s">
        <v>2225</v>
      </c>
      <c r="D1929" s="2" t="s">
        <v>6</v>
      </c>
      <c r="E1929" s="2" t="str">
        <f>IFERROR(__xludf.DUMMYFUNCTION("GOOGLETRANSLATE(B1929, ""auto"",""en"")"),"everybody lies Everybody lies")</f>
        <v>everybody lies Everybody lies</v>
      </c>
    </row>
    <row r="1930" ht="15.75" customHeight="1">
      <c r="A1930" s="1">
        <v>2088.0</v>
      </c>
      <c r="B1930" s="2" t="s">
        <v>2226</v>
      </c>
      <c r="C1930" s="2" t="s">
        <v>2227</v>
      </c>
      <c r="D1930" s="2" t="s">
        <v>6</v>
      </c>
      <c r="E1930" s="2" t="str">
        <f>IFERROR(__xludf.DUMMYFUNCTION("GOOGLETRANSLATE(B1930, ""auto"",""en"")"),"let's make a pleasant way we humans Challenge you have to shell out 20 can be less friends nick on his page on which you want to chat forever and never let them throw the one I mention must make the same record Silvia Cristina Sanita show completely")</f>
        <v>let's make a pleasant way we humans Challenge you have to shell out 20 can be less friends nick on his page on which you want to chat forever and never let them throw the one I mention must make the same record Silvia Cristina Sanita show completely</v>
      </c>
    </row>
    <row r="1931" ht="15.75" customHeight="1">
      <c r="A1931" s="1">
        <v>2089.0</v>
      </c>
      <c r="B1931" s="2" t="s">
        <v>2213</v>
      </c>
      <c r="C1931" s="2" t="s">
        <v>2227</v>
      </c>
      <c r="D1931" s="2" t="s">
        <v>6</v>
      </c>
      <c r="E1931" s="2" t="str">
        <f>IFERROR(__xludf.DUMMYFUNCTION("GOOGLETRANSLATE(B1931, ""auto"",""en"")"),"Gow")</f>
        <v>Gow</v>
      </c>
    </row>
    <row r="1932" ht="15.75" customHeight="1">
      <c r="A1932" s="1">
        <v>2090.0</v>
      </c>
      <c r="B1932" s="2" t="s">
        <v>2228</v>
      </c>
      <c r="C1932" s="2" t="s">
        <v>2229</v>
      </c>
      <c r="D1932" s="2" t="s">
        <v>6</v>
      </c>
      <c r="E1932" s="2" t="str">
        <f>IFERROR(__xludf.DUMMYFUNCTION("GOOGLETRANSLATE(B1932, ""auto"",""en"")"),"my friends")</f>
        <v>my friends</v>
      </c>
    </row>
    <row r="1933" ht="15.75" customHeight="1">
      <c r="A1933" s="1">
        <v>2091.0</v>
      </c>
      <c r="B1933" s="2" t="s">
        <v>2230</v>
      </c>
      <c r="C1933" s="2" t="s">
        <v>2229</v>
      </c>
      <c r="D1933" s="2" t="s">
        <v>6</v>
      </c>
      <c r="E1933" s="2" t="str">
        <f>IFERROR(__xludf.DUMMYFUNCTION("GOOGLETRANSLATE(B1933, ""auto"",""en"")"),"All the same love for life tileyminjandarımmmsabırjan Aknazarov trophy Aknazarov")</f>
        <v>All the same love for life tileyminjandarımmmsabırjan Aknazarov trophy Aknazarov</v>
      </c>
    </row>
    <row r="1934" ht="15.75" customHeight="1">
      <c r="A1934" s="1">
        <v>2092.0</v>
      </c>
      <c r="B1934" s="2" t="s">
        <v>279</v>
      </c>
      <c r="C1934" s="2" t="s">
        <v>2231</v>
      </c>
      <c r="D1934" s="2" t="s">
        <v>6</v>
      </c>
      <c r="E1934" s="2" t="str">
        <f>IFERROR(__xludf.DUMMYFUNCTION("GOOGLETRANSLATE(B1934, ""auto"",""en"")"),"live")</f>
        <v>live</v>
      </c>
    </row>
    <row r="1935" ht="15.75" customHeight="1">
      <c r="A1935" s="1">
        <v>2093.0</v>
      </c>
      <c r="B1935" s="2" t="s">
        <v>2232</v>
      </c>
      <c r="C1935" s="2" t="s">
        <v>2231</v>
      </c>
      <c r="D1935" s="2" t="s">
        <v>6</v>
      </c>
      <c r="E1935" s="2" t="str">
        <f>IFERROR(__xludf.DUMMYFUNCTION("GOOGLETRANSLATE(B1935, ""auto"",""en"")"),"between us exhale breath")</f>
        <v>between us exhale breath</v>
      </c>
    </row>
    <row r="1936" ht="15.75" customHeight="1">
      <c r="A1936" s="1">
        <v>2094.0</v>
      </c>
      <c r="B1936" s="2" t="s">
        <v>2233</v>
      </c>
      <c r="C1936" s="2" t="s">
        <v>2231</v>
      </c>
      <c r="D1936" s="2" t="s">
        <v>6</v>
      </c>
      <c r="E1936" s="2" t="str">
        <f>IFERROR(__xludf.DUMMYFUNCTION("GOOGLETRANSLATE(B1936, ""auto"",""en"")"),"One old Japanese legend says that people are born with the face of a man whom they madly in love in a past life that is yours today face belongs to your lover from a past life it is probably just a myth just a fiction but if so how can we hate yourself if"&amp;" you were earlier")</f>
        <v>One old Japanese legend says that people are born with the face of a man whom they madly in love in a past life that is yours today face belongs to your lover from a past life it is probably just a myth just a fiction but if so how can we hate yourself if you were earlier</v>
      </c>
    </row>
    <row r="1937" ht="15.75" customHeight="1">
      <c r="A1937" s="1">
        <v>2095.0</v>
      </c>
      <c r="B1937" s="2" t="s">
        <v>2234</v>
      </c>
      <c r="C1937" s="2" t="s">
        <v>2231</v>
      </c>
      <c r="D1937" s="2" t="s">
        <v>6</v>
      </c>
      <c r="E1937" s="2" t="str">
        <f>IFERROR(__xludf.DUMMYFUNCTION("GOOGLETRANSLATE(B1937, ""auto"",""en"")"),"I cut look like glass")</f>
        <v>I cut look like glass</v>
      </c>
    </row>
    <row r="1938" ht="15.75" customHeight="1">
      <c r="A1938" s="1">
        <v>2096.0</v>
      </c>
      <c r="B1938" s="2" t="s">
        <v>2235</v>
      </c>
      <c r="C1938" s="2" t="s">
        <v>2231</v>
      </c>
      <c r="D1938" s="2" t="s">
        <v>6</v>
      </c>
      <c r="E1938" s="2" t="str">
        <f>IFERROR(__xludf.DUMMYFUNCTION("GOOGLETRANSLATE(B1938, ""auto"",""en"")"),"and ekzameny surrender and postupim the university and zaboleem early summer show completely")</f>
        <v>and ekzameny surrender and postupim the university and zaboleem early summer show completely</v>
      </c>
    </row>
    <row r="1939" ht="15.75" customHeight="1">
      <c r="A1939" s="1">
        <v>2098.0</v>
      </c>
      <c r="B1939" s="2" t="s">
        <v>2236</v>
      </c>
      <c r="C1939" s="2" t="s">
        <v>2231</v>
      </c>
      <c r="D1939" s="2" t="s">
        <v>6</v>
      </c>
      <c r="E1939" s="2" t="str">
        <f>IFERROR(__xludf.DUMMYFUNCTION("GOOGLETRANSLATE(B1939, ""auto"",""en"")")," if only I could heal everything that hurts you, I would have made all moms")</f>
        <v> if only I could heal everything that hurts you, I would have made all moms</v>
      </c>
    </row>
    <row r="1940" ht="15.75" customHeight="1">
      <c r="A1940" s="1">
        <v>2099.0</v>
      </c>
      <c r="B1940" s="2" t="s">
        <v>2237</v>
      </c>
      <c r="C1940" s="2" t="s">
        <v>2231</v>
      </c>
      <c r="D1940" s="2" t="s">
        <v>6</v>
      </c>
      <c r="E1940" s="2" t="str">
        <f>IFERROR(__xludf.DUMMYFUNCTION("GOOGLETRANSLATE(B1940, ""auto"",""en"")")," I see a good praise but to bad Draw")</f>
        <v> I see a good praise but to bad Draw</v>
      </c>
    </row>
    <row r="1941" ht="15.75" customHeight="1">
      <c r="A1941" s="1">
        <v>2100.0</v>
      </c>
      <c r="B1941" s="2" t="s">
        <v>2238</v>
      </c>
      <c r="C1941" s="2" t="s">
        <v>2231</v>
      </c>
      <c r="D1941" s="2" t="s">
        <v>6</v>
      </c>
      <c r="E1941" s="2" t="str">
        <f>IFERROR(__xludf.DUMMYFUNCTION("GOOGLETRANSLATE(B1941, ""auto"",""en"")"),"always stay humble and kind")</f>
        <v>always stay humble and kind</v>
      </c>
    </row>
    <row r="1942" ht="15.75" customHeight="1">
      <c r="A1942" s="1">
        <v>2101.0</v>
      </c>
      <c r="B1942" s="2" t="s">
        <v>2239</v>
      </c>
      <c r="C1942" s="2" t="s">
        <v>2231</v>
      </c>
      <c r="D1942" s="2" t="s">
        <v>6</v>
      </c>
      <c r="E1942" s="2" t="str">
        <f>IFERROR(__xludf.DUMMYFUNCTION("GOOGLETRANSLATE(B1942, ""auto"",""en"")"),"if I became a mother")</f>
        <v>if I became a mother</v>
      </c>
    </row>
    <row r="1943" ht="15.75" customHeight="1">
      <c r="A1943" s="1">
        <v>2102.0</v>
      </c>
      <c r="B1943" s="2" t="s">
        <v>2240</v>
      </c>
      <c r="C1943" s="2" t="s">
        <v>2241</v>
      </c>
      <c r="D1943" s="2" t="s">
        <v>6</v>
      </c>
      <c r="E1943" s="2" t="str">
        <f>IFERROR(__xludf.DUMMYFUNCTION("GOOGLETRANSLATE(B1943, ""auto"",""en"")"),"DELETE this post kogda naydu takogo person")</f>
        <v>DELETE this post kogda naydu takogo person</v>
      </c>
    </row>
    <row r="1944" ht="15.75" customHeight="1">
      <c r="A1944" s="1">
        <v>2103.0</v>
      </c>
      <c r="B1944" s="2" t="s">
        <v>2242</v>
      </c>
      <c r="C1944" s="2" t="s">
        <v>2241</v>
      </c>
      <c r="D1944" s="2" t="s">
        <v>6</v>
      </c>
      <c r="E1944" s="2" t="str">
        <f>IFERROR(__xludf.DUMMYFUNCTION("GOOGLETRANSLATE(B1944, ""auto"",""en"")")," tolko predstavte you how many girls who nashem pokolenii pocli bez fathers")</f>
        <v> tolko predstavte you how many girls who nashem pokolenii pocli bez fathers</v>
      </c>
    </row>
    <row r="1945" ht="15.75" customHeight="1">
      <c r="A1945" s="1">
        <v>2104.0</v>
      </c>
      <c r="B1945" s="2" t="s">
        <v>2243</v>
      </c>
      <c r="C1945" s="2" t="s">
        <v>2241</v>
      </c>
      <c r="D1945" s="2" t="s">
        <v>6</v>
      </c>
      <c r="E1945" s="2" t="str">
        <f>IFERROR(__xludf.DUMMYFUNCTION("GOOGLETRANSLATE(B1945, ""auto"",""en"")"),"reality")</f>
        <v>reality</v>
      </c>
    </row>
    <row r="1946" ht="15.75" customHeight="1">
      <c r="A1946" s="1">
        <v>2105.0</v>
      </c>
      <c r="B1946" s="2" t="s">
        <v>2244</v>
      </c>
      <c r="C1946" s="2" t="s">
        <v>2241</v>
      </c>
      <c r="D1946" s="2" t="s">
        <v>6</v>
      </c>
      <c r="E1946" s="2" t="str">
        <f>IFERROR(__xludf.DUMMYFUNCTION("GOOGLETRANSLATE(B1946, ""auto"",""en"")"),"I know I have a complex")</f>
        <v>I know I have a complex</v>
      </c>
    </row>
    <row r="1947" ht="15.75" customHeight="1">
      <c r="A1947" s="1">
        <v>2106.0</v>
      </c>
      <c r="B1947" s="2" t="s">
        <v>2245</v>
      </c>
      <c r="C1947" s="2" t="s">
        <v>2246</v>
      </c>
      <c r="D1947" s="2" t="s">
        <v>6</v>
      </c>
      <c r="E1947" s="2" t="str">
        <f>IFERROR(__xludf.DUMMYFUNCTION("GOOGLETRANSLATE(B1947, ""auto"",""en"")")," She was a child who had a good heart and a simple soul")</f>
        <v> She was a child who had a good heart and a simple soul</v>
      </c>
    </row>
    <row r="1948" ht="15.75" customHeight="1">
      <c r="A1948" s="1">
        <v>2107.0</v>
      </c>
      <c r="B1948" s="2" t="s">
        <v>2247</v>
      </c>
      <c r="C1948" s="2" t="s">
        <v>2246</v>
      </c>
      <c r="D1948" s="2" t="s">
        <v>6</v>
      </c>
      <c r="E1948" s="2" t="str">
        <f>IFERROR(__xludf.DUMMYFUNCTION("GOOGLETRANSLATE(B1948, ""auto"",""en"")")," everything will come to you as soon as you let go")</f>
        <v> everything will come to you as soon as you let go</v>
      </c>
    </row>
    <row r="1949" ht="15.75" customHeight="1">
      <c r="A1949" s="1">
        <v>2108.0</v>
      </c>
      <c r="B1949" s="2" t="s">
        <v>2248</v>
      </c>
      <c r="C1949" s="2" t="s">
        <v>2246</v>
      </c>
      <c r="D1949" s="2" t="s">
        <v>6</v>
      </c>
      <c r="E1949" s="2" t="str">
        <f>IFERROR(__xludf.DUMMYFUNCTION("GOOGLETRANSLATE(B1949, ""auto"",""en"")"),"I do not want to treat the rest of us a sense of want to remember you could set Europe")</f>
        <v>I do not want to treat the rest of us a sense of want to remember you could set Europe</v>
      </c>
    </row>
    <row r="1950" ht="15.75" customHeight="1">
      <c r="A1950" s="1">
        <v>2109.0</v>
      </c>
      <c r="B1950" s="2" t="s">
        <v>101</v>
      </c>
      <c r="C1950" s="2" t="s">
        <v>2246</v>
      </c>
      <c r="D1950" s="2" t="s">
        <v>6</v>
      </c>
      <c r="E1950" s="2" t="str">
        <f>IFERROR(__xludf.DUMMYFUNCTION("GOOGLETRANSLATE(B1950, ""auto"",""en"")"),"#VALUE!")</f>
        <v>#VALUE!</v>
      </c>
    </row>
    <row r="1951" ht="15.75" customHeight="1">
      <c r="A1951" s="1">
        <v>2110.0</v>
      </c>
      <c r="B1951" s="2" t="s">
        <v>2249</v>
      </c>
      <c r="C1951" s="2" t="s">
        <v>2246</v>
      </c>
      <c r="D1951" s="2" t="s">
        <v>6</v>
      </c>
      <c r="E1951" s="2" t="str">
        <f>IFERROR(__xludf.DUMMYFUNCTION("GOOGLETRANSLATE(B1951, ""auto"",""en"")"),"and then the snow falls and the vco will be good you'll see")</f>
        <v>and then the snow falls and the vco will be good you'll see</v>
      </c>
    </row>
    <row r="1952" ht="15.75" customHeight="1">
      <c r="A1952" s="1">
        <v>2111.0</v>
      </c>
      <c r="B1952" s="2" t="s">
        <v>2250</v>
      </c>
      <c r="C1952" s="2" t="s">
        <v>2246</v>
      </c>
      <c r="D1952" s="2" t="s">
        <v>6</v>
      </c>
      <c r="E1952" s="2" t="str">
        <f>IFERROR(__xludf.DUMMYFUNCTION("GOOGLETRANSLATE(B1952, ""auto"",""en"")"),"Silence is always the loudest cry sometimes want to say so much but the lump in her throat prevents any own thoughts interfere with either the damn fear interfere in our world, people spoke very little talk about something really important they talk about"&amp;" dirt about infidelity gossip on every street corner say all in a row but not by the fact it's really important to show in full")</f>
        <v>Silence is always the loudest cry sometimes want to say so much but the lump in her throat prevents any own thoughts interfere with either the damn fear interfere in our world, people spoke very little talk about something really important they talk about dirt about infidelity gossip on every street corner say all in a row but not by the fact it's really important to show in full</v>
      </c>
    </row>
    <row r="1953" ht="15.75" customHeight="1">
      <c r="A1953" s="1">
        <v>2112.0</v>
      </c>
      <c r="B1953" s="2" t="s">
        <v>2251</v>
      </c>
      <c r="C1953" s="2" t="s">
        <v>2246</v>
      </c>
      <c r="D1953" s="2" t="s">
        <v>6</v>
      </c>
      <c r="E1953" s="2" t="str">
        <f>IFERROR(__xludf.DUMMYFUNCTION("GOOGLETRANSLATE(B1953, ""auto"",""en"")"),"kak tak cdelaty chtobы vcё bыlo xoposho camaya podpobnaya inctpyktsiya")</f>
        <v>kak tak cdelaty chtobы vcё bыlo xoposho camaya podpobnaya inctpyktsiya</v>
      </c>
    </row>
    <row r="1954" ht="15.75" customHeight="1">
      <c r="A1954" s="1">
        <v>2113.0</v>
      </c>
      <c r="B1954" s="2" t="s">
        <v>2252</v>
      </c>
      <c r="C1954" s="2" t="s">
        <v>2246</v>
      </c>
      <c r="D1954" s="2" t="s">
        <v>6</v>
      </c>
      <c r="E1954" s="2" t="str">
        <f>IFERROR(__xludf.DUMMYFUNCTION("GOOGLETRANSLATE(B1954, ""auto"",""en"")"),"Start now until tomorrow")</f>
        <v>Start now until tomorrow</v>
      </c>
    </row>
    <row r="1955" ht="15.75" customHeight="1">
      <c r="A1955" s="1">
        <v>2114.0</v>
      </c>
      <c r="B1955" s="2" t="s">
        <v>2253</v>
      </c>
      <c r="C1955" s="2" t="s">
        <v>2246</v>
      </c>
      <c r="D1955" s="2" t="s">
        <v>6</v>
      </c>
      <c r="E1955" s="2" t="str">
        <f>IFERROR(__xludf.DUMMYFUNCTION("GOOGLETRANSLATE(B1955, ""auto"",""en"")")," I diko the plug pevnovala well znaete IT'S zhivotnoe chuvctvo I was gotova kill any kto to nemu podoydet kill lyubogo komu OH hot paz smiled lyubogo o kOhm OH IO dumat kpome menya OH dolzhen was ppinadlezhat only unto me, and IT'S ne obcuzhdaloc")</f>
        <v> I diko the plug pevnovala well znaete IT'S zhivotnoe chuvctvo I was gotova kill any kto to nemu podoydet kill lyubogo komu OH hot paz smiled lyubogo o kOhm OH IO dumat kpome menya OH dolzhen was ppinadlezhat only unto me, and IT'S ne obcuzhdaloc</v>
      </c>
    </row>
    <row r="1956" ht="15.75" customHeight="1">
      <c r="A1956" s="1">
        <v>2115.0</v>
      </c>
      <c r="B1956" s="2" t="s">
        <v>2254</v>
      </c>
      <c r="C1956" s="2" t="s">
        <v>2246</v>
      </c>
      <c r="D1956" s="2" t="s">
        <v>6</v>
      </c>
      <c r="E1956" s="2" t="str">
        <f>IFERROR(__xludf.DUMMYFUNCTION("GOOGLETRANSLATE(B1956, ""auto"",""en"")"),"It is not in the words but in the presence of a number of")</f>
        <v>It is not in the words but in the presence of a number of</v>
      </c>
    </row>
    <row r="1957" ht="15.75" customHeight="1">
      <c r="A1957" s="1">
        <v>2116.0</v>
      </c>
      <c r="B1957" s="2" t="s">
        <v>2255</v>
      </c>
      <c r="C1957" s="2" t="s">
        <v>2256</v>
      </c>
      <c r="D1957" s="2" t="s">
        <v>6</v>
      </c>
      <c r="E1957" s="2" t="str">
        <f>IFERROR(__xludf.DUMMYFUNCTION("GOOGLETRANSLATE(B1957, ""auto"",""en"")"),"when you're bitter kachek on the frame area of ​​the two Van Damme")</f>
        <v>when you're bitter kachek on the frame area of ​​the two Van Damme</v>
      </c>
    </row>
    <row r="1958" ht="15.75" customHeight="1">
      <c r="A1958" s="1">
        <v>2117.0</v>
      </c>
      <c r="B1958" s="2" t="s">
        <v>2257</v>
      </c>
      <c r="C1958" s="2" t="s">
        <v>2256</v>
      </c>
      <c r="D1958" s="2" t="s">
        <v>6</v>
      </c>
      <c r="E1958" s="2" t="str">
        <f>IFERROR(__xludf.DUMMYFUNCTION("GOOGLETRANSLATE(B1958, ""auto"",""en"")"),"jonway wiper 2 150ss in normal attachment grips the steering bearing small shoals of plastic engine 157qmj show completely")</f>
        <v>jonway wiper 2 150ss in normal attachment grips the steering bearing small shoals of plastic engine 157qmj show completely</v>
      </c>
    </row>
    <row r="1959" ht="15.75" customHeight="1">
      <c r="A1959" s="1">
        <v>2118.0</v>
      </c>
      <c r="B1959" s="2" t="s">
        <v>2258</v>
      </c>
      <c r="C1959" s="2" t="s">
        <v>2256</v>
      </c>
      <c r="D1959" s="2" t="s">
        <v>6</v>
      </c>
      <c r="E1959" s="2" t="str">
        <f>IFERROR(__xludf.DUMMYFUNCTION("GOOGLETRANSLATE(B1959, ""auto"",""en"")"),"admin handsome selling moped adventurik 1 plastic attachments, and that the front part with a scythe does not work an electrician should be shorter as well as on the go looking for some relay thresholds have 120K auction price if che exchange possible num"&amp;"ber 87,079,068,693 87,476,196,430")</f>
        <v>admin handsome selling moped adventurik 1 plastic attachments, and that the front part with a scythe does not work an electrician should be shorter as well as on the go looking for some relay thresholds have 120K auction price if che exchange possible number 87,079,068,693 87,476,196,430</v>
      </c>
    </row>
    <row r="1960" ht="15.75" customHeight="1">
      <c r="A1960" s="1">
        <v>2119.0</v>
      </c>
      <c r="B1960" s="2" t="s">
        <v>2259</v>
      </c>
      <c r="C1960" s="2" t="s">
        <v>2256</v>
      </c>
      <c r="D1960" s="2" t="s">
        <v>6</v>
      </c>
      <c r="E1960" s="2" t="str">
        <f>IFERROR(__xludf.DUMMYFUNCTION("GOOGLETRANSLATE(B1960, ""auto"",""en"")"),"peda hornet v2 price 250 000tg selling Hornet 180ss in excellent condition embedding the ignition completely show")</f>
        <v>peda hornet v2 price 250 000tg selling Hornet 180ss in excellent condition embedding the ignition completely show</v>
      </c>
    </row>
    <row r="1961" ht="15.75" customHeight="1">
      <c r="A1961" s="1">
        <v>2120.0</v>
      </c>
      <c r="B1961" s="2" t="s">
        <v>2260</v>
      </c>
      <c r="C1961" s="2" t="s">
        <v>2256</v>
      </c>
      <c r="D1961" s="2" t="s">
        <v>6</v>
      </c>
      <c r="E1961" s="2" t="str">
        <f>IFERROR(__xludf.DUMMYFUNCTION("GOOGLETRANSLATE(B1961, ""auto"",""en"")"),"closing moto season or a nail or rod of the guys")</f>
        <v>closing moto season or a nail or rod of the guys</v>
      </c>
    </row>
    <row r="1962" ht="15.75" customHeight="1">
      <c r="A1962" s="1">
        <v>2121.0</v>
      </c>
      <c r="B1962" s="2" t="s">
        <v>2261</v>
      </c>
      <c r="C1962" s="2" t="s">
        <v>2256</v>
      </c>
      <c r="D1962" s="2" t="s">
        <v>6</v>
      </c>
      <c r="E1962" s="2" t="str">
        <f>IFERROR(__xludf.DUMMYFUNCTION("GOOGLETRANSLATE(B1962, ""auto"",""en"")"),"250cc enduro selling price 280 000tg real customers bargaining a good bike on track condition is good investment is not only optional 87474603964")</f>
        <v>250cc enduro selling price 280 000tg real customers bargaining a good bike on track condition is good investment is not only optional 87474603964</v>
      </c>
    </row>
    <row r="1963" ht="15.75" customHeight="1">
      <c r="A1963" s="1">
        <v>2122.0</v>
      </c>
      <c r="B1963" s="2" t="s">
        <v>2262</v>
      </c>
      <c r="C1963" s="2" t="s">
        <v>2256</v>
      </c>
      <c r="D1963" s="2" t="s">
        <v>6</v>
      </c>
      <c r="E1963" s="2" t="str">
        <f>IFERROR(__xludf.DUMMYFUNCTION("GOOGLETRANSLATE(B1963, ""auto"",""en"")"),"bm ii selling price of 230K moped is well served by all the consumables are replaced 180kub tuning overrunning clutch crankshaft timing chain 6 show full load")</f>
        <v>bm ii selling price of 230K moped is well served by all the consumables are replaced 180kub tuning overrunning clutch crankshaft timing chain 6 show full load</v>
      </c>
    </row>
    <row r="1964" ht="15.75" customHeight="1">
      <c r="A1964" s="1">
        <v>2123.0</v>
      </c>
      <c r="B1964" s="2" t="s">
        <v>2263</v>
      </c>
      <c r="C1964" s="2" t="s">
        <v>2256</v>
      </c>
      <c r="D1964" s="2" t="s">
        <v>6</v>
      </c>
      <c r="E1964" s="2" t="str">
        <f>IFERROR(__xludf.DUMMYFUNCTION("GOOGLETRANSLATE(B1964, ""auto"",""en"")"),"selling moped yiben dynamic 150cc on all issues in HP or please call 87077261401 price for this unit is minimum 165k bargaining")</f>
        <v>selling moped yiben dynamic 150cc on all issues in HP or please call 87077261401 price for this unit is minimum 165k bargaining</v>
      </c>
    </row>
    <row r="1965" ht="15.75" customHeight="1">
      <c r="A1965" s="1">
        <v>2124.0</v>
      </c>
      <c r="B1965" s="2" t="s">
        <v>2264</v>
      </c>
      <c r="C1965" s="2" t="s">
        <v>2265</v>
      </c>
      <c r="D1965" s="2" t="s">
        <v>6</v>
      </c>
      <c r="E1965" s="2" t="str">
        <f>IFERROR(__xludf.DUMMYFUNCTION("GOOGLETRANSLATE(B1965, ""auto"",""en"")")," again on my page how cute")</f>
        <v> again on my page how cute</v>
      </c>
    </row>
    <row r="1966" ht="15.75" customHeight="1">
      <c r="A1966" s="1">
        <v>2125.0</v>
      </c>
      <c r="B1966" s="2" t="s">
        <v>2266</v>
      </c>
      <c r="C1966" s="2" t="s">
        <v>2265</v>
      </c>
      <c r="D1966" s="2" t="s">
        <v>6</v>
      </c>
      <c r="E1966" s="2" t="str">
        <f>IFERROR(__xludf.DUMMYFUNCTION("GOOGLETRANSLATE(B1966, ""auto"",""en"")"),"Some people will always notice about you is only the worst as the front camera")</f>
        <v>Some people will always notice about you is only the worst as the front camera</v>
      </c>
    </row>
    <row r="1967" ht="15.75" customHeight="1">
      <c r="A1967" s="1">
        <v>2126.0</v>
      </c>
      <c r="B1967" s="2" t="s">
        <v>2267</v>
      </c>
      <c r="C1967" s="2" t="s">
        <v>2268</v>
      </c>
      <c r="D1967" s="2" t="s">
        <v>6</v>
      </c>
      <c r="E1967" s="2" t="str">
        <f>IFERROR(__xludf.DUMMYFUNCTION("GOOGLETRANSLATE(B1967, ""auto"",""en"")"),"Important Important Important post just for the January thing then let's be honest it was in fact such that you tomorrow morning to get up early and you sit and watch what some crazy videos from youtube like a walrus plays a ball or a raccoon eating grape"&amp;"s and sneezing panda or something in this kind show completely")</f>
        <v>Important Important Important post just for the January thing then let's be honest it was in fact such that you tomorrow morning to get up early and you sit and watch what some crazy videos from youtube like a walrus plays a ball or a raccoon eating grapes and sneezing panda or something in this kind show completely</v>
      </c>
    </row>
    <row r="1968" ht="15.75" customHeight="1">
      <c r="A1968" s="1">
        <v>2127.0</v>
      </c>
      <c r="B1968" s="2" t="s">
        <v>2269</v>
      </c>
      <c r="C1968" s="2" t="s">
        <v>2268</v>
      </c>
      <c r="D1968" s="2" t="s">
        <v>6</v>
      </c>
      <c r="E1968" s="2" t="str">
        <f>IFERROR(__xludf.DUMMYFUNCTION("GOOGLETRANSLATE(B1968, ""auto"",""en"")"),"you also mem best anime community")</f>
        <v>you also mem best anime community</v>
      </c>
    </row>
    <row r="1969" ht="15.75" customHeight="1">
      <c r="A1969" s="1">
        <v>2128.0</v>
      </c>
      <c r="B1969" s="2" t="s">
        <v>2270</v>
      </c>
      <c r="C1969" s="2" t="s">
        <v>2268</v>
      </c>
      <c r="D1969" s="2" t="s">
        <v>6</v>
      </c>
      <c r="E1969" s="2" t="str">
        <f>IFERROR(__xludf.DUMMYFUNCTION("GOOGLETRANSLATE(B1969, ""auto"",""en"")"),"in every human person lives two monster and the one who keeps it under lock and key")</f>
        <v>in every human person lives two monster and the one who keeps it under lock and key</v>
      </c>
    </row>
    <row r="1970" ht="15.75" customHeight="1">
      <c r="A1970" s="1">
        <v>2129.0</v>
      </c>
      <c r="B1970" s="2" t="s">
        <v>2271</v>
      </c>
      <c r="C1970" s="2" t="s">
        <v>2268</v>
      </c>
      <c r="D1970" s="2" t="s">
        <v>6</v>
      </c>
      <c r="E1970" s="2" t="str">
        <f>IFERROR(__xludf.DUMMYFUNCTION("GOOGLETRANSLATE(B1970, ""auto"",""en"")"),"for reasons of which I am not looking for some new friends I boring, I quickly become attached not know how to hold a conversation show completely")</f>
        <v>for reasons of which I am not looking for some new friends I boring, I quickly become attached not know how to hold a conversation show completely</v>
      </c>
    </row>
    <row r="1971" ht="15.75" customHeight="1">
      <c r="A1971" s="1">
        <v>2130.0</v>
      </c>
      <c r="B1971" s="2" t="s">
        <v>2272</v>
      </c>
      <c r="C1971" s="2" t="s">
        <v>2268</v>
      </c>
      <c r="D1971" s="2" t="s">
        <v>6</v>
      </c>
      <c r="E1971" s="2" t="str">
        <f>IFERROR(__xludf.DUMMYFUNCTION("GOOGLETRANSLATE(B1971, ""auto"",""en"")"),"the shower was full of you remember those who are hurting every time someone went suddenly and without reason to show humility fully")</f>
        <v>the shower was full of you remember those who are hurting every time someone went suddenly and without reason to show humility fully</v>
      </c>
    </row>
    <row r="1972" ht="15.75" customHeight="1">
      <c r="A1972" s="1">
        <v>2131.0</v>
      </c>
      <c r="B1972" s="2" t="s">
        <v>2273</v>
      </c>
      <c r="C1972" s="2" t="s">
        <v>2268</v>
      </c>
      <c r="D1972" s="2" t="s">
        <v>6</v>
      </c>
      <c r="E1972" s="2" t="str">
        <f>IFERROR(__xludf.DUMMYFUNCTION("GOOGLETRANSLATE(B1972, ""auto"",""en"")"),"Top 15 ways to recognize false cunning tricks of psychology 1 when a person is lying number of touches to face cheeks nose to the lips dramatically increases 2 to answer the question companion coughs lights takes a sip of water, he wants to take time out "&amp;"to think about the correct answer and then he lied 3 if a girl continued under the photo")</f>
        <v>Top 15 ways to recognize false cunning tricks of psychology 1 when a person is lying number of touches to face cheeks nose to the lips dramatically increases 2 to answer the question companion coughs lights takes a sip of water, he wants to take time out to think about the correct answer and then he lied 3 if a girl continued under the photo</v>
      </c>
    </row>
    <row r="1973" ht="15.75" customHeight="1">
      <c r="A1973" s="1">
        <v>2132.0</v>
      </c>
      <c r="B1973" s="2" t="s">
        <v>2274</v>
      </c>
      <c r="C1973" s="2" t="s">
        <v>2268</v>
      </c>
      <c r="D1973" s="2" t="s">
        <v>6</v>
      </c>
      <c r="E1973" s="2" t="str">
        <f>IFERROR(__xludf.DUMMYFUNCTION("GOOGLETRANSLATE(B1973, ""auto"",""en"")"),"three words story of a love 9th grade when I was sitting there in the class of English, I looked at the girl sitting in front of it was the so-called best friend I have to have a long look at her on her silky hair and so wanted her to be mine but she did "&amp;"not notice me love and I knew this show completely")</f>
        <v>three words story of a love 9th grade when I was sitting there in the class of English, I looked at the girl sitting in front of it was the so-called best friend I have to have a long look at her on her silky hair and so wanted her to be mine but she did not notice me love and I knew this show completely</v>
      </c>
    </row>
    <row r="1974" ht="15.75" customHeight="1">
      <c r="A1974" s="1">
        <v>2133.0</v>
      </c>
      <c r="B1974" s="2" t="s">
        <v>2275</v>
      </c>
      <c r="C1974" s="2" t="s">
        <v>2276</v>
      </c>
      <c r="D1974" s="2" t="s">
        <v>6</v>
      </c>
      <c r="E1974" s="2" t="str">
        <f>IFERROR(__xludf.DUMMYFUNCTION("GOOGLETRANSLATE(B1974, ""auto"",""en"")"),"mama cegodnya ckazala helzya topopit zhenschiny kogda ona ona cobipaetcya cozdaot cebe nactpoenie lychshee chto I clyshala Po etomy povody")</f>
        <v>mama cegodnya ckazala helzya topopit zhenschiny kogda ona ona cobipaetcya cozdaot cebe nactpoenie lychshee chto I clyshala Po etomy povody</v>
      </c>
    </row>
    <row r="1975" ht="15.75" customHeight="1">
      <c r="A1975" s="1">
        <v>2134.0</v>
      </c>
      <c r="B1975" s="2" t="s">
        <v>2277</v>
      </c>
      <c r="C1975" s="2" t="s">
        <v>2276</v>
      </c>
      <c r="D1975" s="2" t="s">
        <v>6</v>
      </c>
      <c r="E1975" s="2" t="str">
        <f>IFERROR(__xludf.DUMMYFUNCTION("GOOGLETRANSLATE(B1975, ""auto"",""en"")"),"The Prophet Muhammad ﷺ said, meaning paradise hidden behind the difficulties and pleasures of hell")</f>
        <v>The Prophet Muhammad ﷺ said, meaning paradise hidden behind the difficulties and pleasures of hell</v>
      </c>
    </row>
    <row r="1976" ht="15.75" customHeight="1">
      <c r="A1976" s="1">
        <v>2135.0</v>
      </c>
      <c r="B1976" s="2" t="s">
        <v>2278</v>
      </c>
      <c r="C1976" s="2" t="s">
        <v>2276</v>
      </c>
      <c r="D1976" s="2" t="s">
        <v>6</v>
      </c>
      <c r="E1976" s="2" t="str">
        <f>IFERROR(__xludf.DUMMYFUNCTION("GOOGLETRANSLATE(B1976, ""auto"",""en"")"),"Chechen proverb is better to have a feud with the man than the relationship with a coward")</f>
        <v>Chechen proverb is better to have a feud with the man than the relationship with a coward</v>
      </c>
    </row>
    <row r="1977" ht="15.75" customHeight="1">
      <c r="A1977" s="1">
        <v>2136.0</v>
      </c>
      <c r="B1977" s="2" t="s">
        <v>2279</v>
      </c>
      <c r="C1977" s="2" t="s">
        <v>2280</v>
      </c>
      <c r="D1977" s="2" t="s">
        <v>6</v>
      </c>
      <c r="E1977" s="2" t="str">
        <f>IFERROR(__xludf.DUMMYFUNCTION("GOOGLETRANSLATE(B1977, ""auto"",""en"")"),"Only passion Smoker leave me alone")</f>
        <v>Only passion Smoker leave me alone</v>
      </c>
    </row>
    <row r="1978" ht="15.75" customHeight="1">
      <c r="A1978" s="1">
        <v>2137.0</v>
      </c>
      <c r="B1978" s="2" t="s">
        <v>2281</v>
      </c>
      <c r="C1978" s="2" t="s">
        <v>2280</v>
      </c>
      <c r="D1978" s="2" t="s">
        <v>6</v>
      </c>
      <c r="E1978" s="2" t="str">
        <f>IFERROR(__xludf.DUMMYFUNCTION("GOOGLETRANSLATE(B1978, ""auto"",""en"")"),"if life gives you lemons ask for salt tequila")</f>
        <v>if life gives you lemons ask for salt tequila</v>
      </c>
    </row>
    <row r="1979" ht="15.75" customHeight="1">
      <c r="A1979" s="1">
        <v>2138.0</v>
      </c>
      <c r="B1979" s="2" t="s">
        <v>2282</v>
      </c>
      <c r="C1979" s="2" t="s">
        <v>2280</v>
      </c>
      <c r="D1979" s="2" t="s">
        <v>6</v>
      </c>
      <c r="E1979" s="2" t="str">
        <f>IFERROR(__xludf.DUMMYFUNCTION("GOOGLETRANSLATE(B1979, ""auto"",""en"")"),"one who is always there")</f>
        <v>one who is always there</v>
      </c>
    </row>
    <row r="1980" ht="15.75" customHeight="1">
      <c r="A1980" s="1">
        <v>2141.0</v>
      </c>
      <c r="B1980" s="2" t="s">
        <v>2283</v>
      </c>
      <c r="C1980" s="2" t="s">
        <v>2280</v>
      </c>
      <c r="D1980" s="2" t="s">
        <v>6</v>
      </c>
      <c r="E1980" s="2" t="str">
        <f>IFERROR(__xludf.DUMMYFUNCTION("GOOGLETRANSLATE(B1980, ""auto"",""en"")"),"lyuboffff")</f>
        <v>lyuboffff</v>
      </c>
    </row>
    <row r="1981" ht="15.75" customHeight="1">
      <c r="A1981" s="1">
        <v>2142.0</v>
      </c>
      <c r="B1981" s="2" t="s">
        <v>2284</v>
      </c>
      <c r="C1981" s="2" t="s">
        <v>2280</v>
      </c>
      <c r="D1981" s="2" t="s">
        <v>6</v>
      </c>
      <c r="E1981" s="2" t="str">
        <f>IFERROR(__xludf.DUMMYFUNCTION("GOOGLETRANSLATE(B1981, ""auto"",""en"")"),"whore fuck more often than hello")</f>
        <v>whore fuck more often than hello</v>
      </c>
    </row>
    <row r="1982" ht="15.75" customHeight="1">
      <c r="A1982" s="1">
        <v>2143.0</v>
      </c>
      <c r="B1982" s="2" t="s">
        <v>2285</v>
      </c>
      <c r="C1982" s="2" t="s">
        <v>2280</v>
      </c>
      <c r="D1982" s="2" t="s">
        <v>6</v>
      </c>
      <c r="E1982" s="2" t="str">
        <f>IFERROR(__xludf.DUMMYFUNCTION("GOOGLETRANSLATE(B1982, ""auto"",""en"")"),"Give me back the people that made me smile")</f>
        <v>Give me back the people that made me smile</v>
      </c>
    </row>
    <row r="1983" ht="15.75" customHeight="1">
      <c r="A1983" s="1">
        <v>2144.0</v>
      </c>
      <c r="B1983" s="2" t="s">
        <v>2286</v>
      </c>
      <c r="C1983" s="2" t="s">
        <v>2280</v>
      </c>
      <c r="D1983" s="2" t="s">
        <v>6</v>
      </c>
      <c r="E1983" s="2" t="str">
        <f>IFERROR(__xludf.DUMMYFUNCTION("GOOGLETRANSLATE(B1983, ""auto"",""en"")")," we stopped to check whether there are monsters under our bed when we realized that they are within us")</f>
        <v> we stopped to check whether there are monsters under our bed when we realized that they are within us</v>
      </c>
    </row>
    <row r="1984" ht="15.75" customHeight="1">
      <c r="A1984" s="1">
        <v>2145.0</v>
      </c>
      <c r="B1984" s="2" t="s">
        <v>2287</v>
      </c>
      <c r="C1984" s="2" t="s">
        <v>2288</v>
      </c>
      <c r="D1984" s="2" t="s">
        <v>6</v>
      </c>
      <c r="E1984" s="2" t="str">
        <f>IFERROR(__xludf.DUMMYFUNCTION("GOOGLETRANSLATE(B1984, ""auto"",""en"")")," Delete this entry when we meet with you")</f>
        <v> Delete this entry when we meet with you</v>
      </c>
    </row>
    <row r="1985" ht="15.75" customHeight="1">
      <c r="A1985" s="1">
        <v>2146.0</v>
      </c>
      <c r="B1985" s="2" t="s">
        <v>1613</v>
      </c>
      <c r="C1985" s="2" t="s">
        <v>2288</v>
      </c>
      <c r="D1985" s="2" t="s">
        <v>6</v>
      </c>
      <c r="E1985" s="2" t="str">
        <f>IFERROR(__xludf.DUMMYFUNCTION("GOOGLETRANSLATE(B1985, ""auto"",""en"")"),"state")</f>
        <v>state</v>
      </c>
    </row>
    <row r="1986" ht="15.75" customHeight="1">
      <c r="A1986" s="1">
        <v>2147.0</v>
      </c>
      <c r="B1986" s="2" t="s">
        <v>2289</v>
      </c>
      <c r="C1986" s="2" t="s">
        <v>2288</v>
      </c>
      <c r="D1986" s="2" t="s">
        <v>6</v>
      </c>
      <c r="E1986" s="2" t="str">
        <f>IFERROR(__xludf.DUMMYFUNCTION("GOOGLETRANSLATE(B1986, ""auto"",""en"")"),"so if you want to be alone sick Ken Kesey")</f>
        <v>so if you want to be alone sick Ken Kesey</v>
      </c>
    </row>
    <row r="1987" ht="15.75" customHeight="1">
      <c r="A1987" s="1">
        <v>2148.0</v>
      </c>
      <c r="B1987" s="2" t="s">
        <v>2290</v>
      </c>
      <c r="C1987" s="2" t="s">
        <v>2291</v>
      </c>
      <c r="D1987" s="2" t="s">
        <v>6</v>
      </c>
      <c r="E1987" s="2" t="str">
        <f>IFERROR(__xludf.DUMMYFUNCTION("GOOGLETRANSLATE(B1987, ""auto"",""en"")"),"instagram rravil1")</f>
        <v>instagram rravil1</v>
      </c>
    </row>
    <row r="1988" ht="15.75" customHeight="1">
      <c r="A1988" s="1">
        <v>2149.0</v>
      </c>
      <c r="B1988" s="2" t="s">
        <v>2292</v>
      </c>
      <c r="C1988" s="2" t="s">
        <v>2291</v>
      </c>
      <c r="D1988" s="2" t="s">
        <v>6</v>
      </c>
      <c r="E1988" s="2" t="str">
        <f>IFERROR(__xludf.DUMMYFUNCTION("GOOGLETRANSLATE(B1988, ""auto"",""en"")"),"I was lost in his 15 not in body and soul, but still laugh")</f>
        <v>I was lost in his 15 not in body and soul, but still laugh</v>
      </c>
    </row>
    <row r="1989" ht="15.75" customHeight="1">
      <c r="A1989" s="1">
        <v>2151.0</v>
      </c>
      <c r="B1989" s="2" t="s">
        <v>2293</v>
      </c>
      <c r="C1989" s="2" t="s">
        <v>2291</v>
      </c>
      <c r="D1989" s="2" t="s">
        <v>6</v>
      </c>
      <c r="E1989" s="2" t="str">
        <f>IFERROR(__xludf.DUMMYFUNCTION("GOOGLETRANSLATE(B1989, ""auto"",""en"")"),"It will be with all the bad write even threw each other")</f>
        <v>It will be with all the bad write even threw each other</v>
      </c>
    </row>
    <row r="1990" ht="15.75" customHeight="1">
      <c r="A1990" s="1">
        <v>2152.0</v>
      </c>
      <c r="B1990" s="2" t="s">
        <v>1729</v>
      </c>
      <c r="C1990" s="2" t="s">
        <v>2291</v>
      </c>
      <c r="D1990" s="2" t="s">
        <v>6</v>
      </c>
      <c r="E1990" s="2" t="str">
        <f>IFERROR(__xludf.DUMMYFUNCTION("GOOGLETRANSLATE(B1990, ""auto"",""en"")"),"with meaning")</f>
        <v>with meaning</v>
      </c>
    </row>
    <row r="1991" ht="15.75" customHeight="1">
      <c r="A1991" s="1">
        <v>2153.0</v>
      </c>
      <c r="B1991" s="2" t="s">
        <v>2294</v>
      </c>
      <c r="C1991" s="2" t="s">
        <v>2291</v>
      </c>
      <c r="D1991" s="2" t="s">
        <v>6</v>
      </c>
      <c r="E1991" s="2" t="str">
        <f>IFERROR(__xludf.DUMMYFUNCTION("GOOGLETRANSLATE(B1991, ""auto"",""en"")"),"I do not need the top if there will not be my brothers")</f>
        <v>I do not need the top if there will not be my brothers</v>
      </c>
    </row>
    <row r="1992" ht="15.75" customHeight="1">
      <c r="A1992" s="1">
        <v>2154.0</v>
      </c>
      <c r="B1992" s="2" t="s">
        <v>2295</v>
      </c>
      <c r="C1992" s="2" t="s">
        <v>2296</v>
      </c>
      <c r="D1992" s="2" t="s">
        <v>6</v>
      </c>
      <c r="E1992" s="2" t="str">
        <f>IFERROR(__xludf.DUMMYFUNCTION("GOOGLETRANSLATE(B1992, ""auto"",""en"")"),"Aibek brother District race")</f>
        <v>Aibek brother District race</v>
      </c>
    </row>
    <row r="1993" ht="15.75" customHeight="1">
      <c r="A1993" s="1">
        <v>2155.0</v>
      </c>
      <c r="B1993" s="2" t="s">
        <v>2297</v>
      </c>
      <c r="C1993" s="2" t="s">
        <v>2296</v>
      </c>
      <c r="D1993" s="2" t="s">
        <v>6</v>
      </c>
      <c r="E1993" s="2" t="str">
        <f>IFERROR(__xludf.DUMMYFUNCTION("GOOGLETRANSLATE(B1993, ""auto"",""en"")"),"m Makatayev its location şçığarğan missed poem poet grandfather Aybek")</f>
        <v>m Makatayev its location şçığarğan missed poem poet grandfather Aybek</v>
      </c>
    </row>
    <row r="1994" ht="15.75" customHeight="1">
      <c r="A1994" s="1">
        <v>2156.0</v>
      </c>
      <c r="B1994" s="2" t="s">
        <v>2298</v>
      </c>
      <c r="C1994" s="2" t="s">
        <v>2296</v>
      </c>
      <c r="D1994" s="2" t="s">
        <v>6</v>
      </c>
      <c r="E1994" s="2" t="str">
        <f>IFERROR(__xludf.DUMMYFUNCTION("GOOGLETRANSLATE(B1994, ""auto"",""en"")"),"Kim blue corner red")</f>
        <v>Kim blue corner red</v>
      </c>
    </row>
    <row r="1995" ht="15.75" customHeight="1">
      <c r="A1995" s="1">
        <v>2157.0</v>
      </c>
      <c r="B1995" s="2" t="s">
        <v>2299</v>
      </c>
      <c r="C1995" s="2" t="s">
        <v>2296</v>
      </c>
      <c r="D1995" s="2" t="s">
        <v>6</v>
      </c>
      <c r="E1995" s="2" t="str">
        <f>IFERROR(__xludf.DUMMYFUNCTION("GOOGLETRANSLATE(B1995, ""auto"",""en"")"),"I will always appreciate only those who are with me until the last")</f>
        <v>I will always appreciate only those who are with me until the last</v>
      </c>
    </row>
    <row r="1996" ht="15.75" customHeight="1">
      <c r="A1996" s="1">
        <v>2158.0</v>
      </c>
      <c r="B1996" s="2" t="s">
        <v>2300</v>
      </c>
      <c r="C1996" s="2" t="s">
        <v>2301</v>
      </c>
      <c r="D1996" s="2" t="s">
        <v>6</v>
      </c>
      <c r="E1996" s="2" t="str">
        <f>IFERROR(__xludf.DUMMYFUNCTION("GOOGLETRANSLATE(B1996, ""auto"",""en"")"),"because the man is dead it can not stop loving the hell especially if he was better than all the living know Catcher in the Rye")</f>
        <v>because the man is dead it can not stop loving the hell especially if he was better than all the living know Catcher in the Rye</v>
      </c>
    </row>
    <row r="1997" ht="15.75" customHeight="1">
      <c r="A1997" s="1">
        <v>2159.0</v>
      </c>
      <c r="B1997" s="2" t="s">
        <v>2302</v>
      </c>
      <c r="C1997" s="2" t="s">
        <v>2301</v>
      </c>
      <c r="D1997" s="2" t="s">
        <v>6</v>
      </c>
      <c r="E1997" s="2" t="str">
        <f>IFERROR(__xludf.DUMMYFUNCTION("GOOGLETRANSLATE(B1997, ""auto"",""en"")")," a list of TV shows are worth seeing American horror story american horror story game of thrones game of thrones the winds breaking bad show completely")</f>
        <v> a list of TV shows are worth seeing American horror story american horror story game of thrones game of thrones the winds breaking bad show completely</v>
      </c>
    </row>
    <row r="1998" ht="15.75" customHeight="1">
      <c r="A1998" s="1">
        <v>2160.0</v>
      </c>
      <c r="B1998" s="2" t="s">
        <v>2303</v>
      </c>
      <c r="C1998" s="2" t="s">
        <v>2301</v>
      </c>
      <c r="D1998" s="2" t="s">
        <v>6</v>
      </c>
      <c r="E1998" s="2" t="str">
        <f>IFERROR(__xludf.DUMMYFUNCTION("GOOGLETRANSLATE(B1998, ""auto"",""en"")"),"it feels good and inside like a meat grinder")</f>
        <v>it feels good and inside like a meat grinder</v>
      </c>
    </row>
    <row r="1999" ht="15.75" customHeight="1">
      <c r="A1999" s="1">
        <v>2161.0</v>
      </c>
      <c r="B1999" s="2" t="s">
        <v>2304</v>
      </c>
      <c r="C1999" s="2" t="s">
        <v>2301</v>
      </c>
      <c r="D1999" s="2" t="s">
        <v>6</v>
      </c>
      <c r="E1999" s="2" t="str">
        <f>IFERROR(__xludf.DUMMYFUNCTION("GOOGLETRANSLATE(B1999, ""auto"",""en"")"),"I love people prystavuchyh")</f>
        <v>I love people prystavuchyh</v>
      </c>
    </row>
    <row r="2000" ht="15.75" customHeight="1">
      <c r="A2000" s="1">
        <v>2162.0</v>
      </c>
      <c r="B2000" s="2" t="s">
        <v>2305</v>
      </c>
      <c r="C2000" s="2" t="s">
        <v>2301</v>
      </c>
      <c r="D2000" s="2" t="s">
        <v>6</v>
      </c>
      <c r="E2000" s="2" t="str">
        <f>IFERROR(__xludf.DUMMYFUNCTION("GOOGLETRANSLATE(B2000, ""auto"",""en"")")," something that my undivided")</f>
        <v> something that my undivided</v>
      </c>
    </row>
    <row r="2001" ht="15.75" customHeight="1">
      <c r="A2001" s="1">
        <v>2163.0</v>
      </c>
      <c r="B2001" s="2" t="s">
        <v>2306</v>
      </c>
      <c r="C2001" s="2" t="s">
        <v>2301</v>
      </c>
      <c r="D2001" s="2" t="s">
        <v>6</v>
      </c>
      <c r="E2001" s="2" t="str">
        <f>IFERROR(__xludf.DUMMYFUNCTION("GOOGLETRANSLATE(B2001, ""auto"",""en"")"),"bad habits attract sour mentality I want to again be sweet")</f>
        <v>bad habits attract sour mentality I want to again be sweet</v>
      </c>
    </row>
    <row r="2002" ht="15.75" customHeight="1">
      <c r="A2002" s="1">
        <v>2164.0</v>
      </c>
      <c r="B2002" s="2" t="s">
        <v>2307</v>
      </c>
      <c r="C2002" s="2" t="s">
        <v>2301</v>
      </c>
      <c r="D2002" s="2" t="s">
        <v>6</v>
      </c>
      <c r="E2002" s="2" t="str">
        <f>IFERROR(__xludf.DUMMYFUNCTION("GOOGLETRANSLATE(B2002, ""auto"",""en"")"),"my comfort is with him")</f>
        <v>my comfort is with him</v>
      </c>
    </row>
    <row r="2003" ht="15.75" customHeight="1">
      <c r="A2003" s="1">
        <v>2165.0</v>
      </c>
      <c r="B2003" s="2" t="s">
        <v>2308</v>
      </c>
      <c r="C2003" s="2" t="s">
        <v>2301</v>
      </c>
      <c r="D2003" s="2" t="s">
        <v>6</v>
      </c>
      <c r="E2003" s="2" t="str">
        <f>IFERROR(__xludf.DUMMYFUNCTION("GOOGLETRANSLATE(B2003, ""auto"",""en"")"),"my beautiful smile")</f>
        <v>my beautiful smile</v>
      </c>
    </row>
    <row r="2004" ht="15.75" customHeight="1">
      <c r="A2004" s="1">
        <v>2166.0</v>
      </c>
      <c r="B2004" s="2" t="s">
        <v>2309</v>
      </c>
      <c r="C2004" s="2" t="s">
        <v>2310</v>
      </c>
      <c r="D2004" s="2" t="s">
        <v>6</v>
      </c>
      <c r="E2004" s="2" t="str">
        <f>IFERROR(__xludf.DUMMYFUNCTION("GOOGLETRANSLATE(B2004, ""auto"",""en"")"),"discuss my life when your time will be a worthy example")</f>
        <v>discuss my life when your time will be a worthy example</v>
      </c>
    </row>
    <row r="2005" ht="15.75" customHeight="1">
      <c r="A2005" s="1">
        <v>2167.0</v>
      </c>
      <c r="B2005" s="2" t="s">
        <v>2311</v>
      </c>
      <c r="C2005" s="2" t="s">
        <v>2310</v>
      </c>
      <c r="D2005" s="2" t="s">
        <v>6</v>
      </c>
      <c r="E2005" s="2" t="str">
        <f>IFERROR(__xludf.DUMMYFUNCTION("GOOGLETRANSLATE(B2005, ""auto"",""en"")")," stupidity obtained accidentally and then getting the best moments in life")</f>
        <v> stupidity obtained accidentally and then getting the best moments in life</v>
      </c>
    </row>
    <row r="2006" ht="15.75" customHeight="1">
      <c r="A2006" s="1">
        <v>2169.0</v>
      </c>
      <c r="B2006" s="2" t="s">
        <v>2312</v>
      </c>
      <c r="C2006" s="2" t="s">
        <v>2310</v>
      </c>
      <c r="D2006" s="2" t="s">
        <v>6</v>
      </c>
      <c r="E2006" s="2" t="str">
        <f>IFERROR(__xludf.DUMMYFUNCTION("GOOGLETRANSLATE(B2006, ""auto"",""en"")"),"O yes")</f>
        <v>O yes</v>
      </c>
    </row>
    <row r="2007" ht="15.75" customHeight="1">
      <c r="A2007" s="1">
        <v>2170.0</v>
      </c>
      <c r="B2007" s="2" t="s">
        <v>2313</v>
      </c>
      <c r="C2007" s="2" t="s">
        <v>2310</v>
      </c>
      <c r="D2007" s="2" t="s">
        <v>6</v>
      </c>
      <c r="E2007" s="2" t="str">
        <f>IFERROR(__xludf.DUMMYFUNCTION("GOOGLETRANSLATE(B2007, ""auto"",""en"")")," y tebya ect mechta map showing")</f>
        <v> y tebya ect mechta map showing</v>
      </c>
    </row>
    <row r="2008" ht="15.75" customHeight="1">
      <c r="A2008" s="1">
        <v>2171.0</v>
      </c>
      <c r="B2008" s="2" t="s">
        <v>2314</v>
      </c>
      <c r="C2008" s="2" t="s">
        <v>2310</v>
      </c>
      <c r="D2008" s="2" t="s">
        <v>6</v>
      </c>
      <c r="E2008" s="2" t="str">
        <f>IFERROR(__xludf.DUMMYFUNCTION("GOOGLETRANSLATE(B2008, ""auto"",""en"")"),"I do not write to you first because I know you so well")</f>
        <v>I do not write to you first because I know you so well</v>
      </c>
    </row>
    <row r="2009" ht="15.75" customHeight="1">
      <c r="A2009" s="1">
        <v>2172.0</v>
      </c>
      <c r="B2009" s="2" t="s">
        <v>2315</v>
      </c>
      <c r="C2009" s="2" t="s">
        <v>2310</v>
      </c>
      <c r="D2009" s="2" t="s">
        <v>6</v>
      </c>
      <c r="E2009" s="2" t="str">
        <f>IFERROR(__xludf.DUMMYFUNCTION("GOOGLETRANSLATE(B2009, ""auto"",""en"")"),"it is better not to think about the past, because nothing has changed now is not necessary to think about the future of Oscar Wilde")</f>
        <v>it is better not to think about the past, because nothing has changed now is not necessary to think about the future of Oscar Wilde</v>
      </c>
    </row>
    <row r="2010" ht="15.75" customHeight="1">
      <c r="A2010" s="1">
        <v>2173.0</v>
      </c>
      <c r="B2010" s="2" t="s">
        <v>2316</v>
      </c>
      <c r="C2010" s="2" t="s">
        <v>2310</v>
      </c>
      <c r="D2010" s="2" t="s">
        <v>6</v>
      </c>
      <c r="E2010" s="2" t="str">
        <f>IFERROR(__xludf.DUMMYFUNCTION("GOOGLETRANSLATE(B2010, ""auto"",""en"")"),"is not obliged to please everyone do not plan to All radovat")</f>
        <v>is not obliged to please everyone do not plan to All radovat</v>
      </c>
    </row>
    <row r="2011" ht="15.75" customHeight="1">
      <c r="A2011" s="1">
        <v>2174.0</v>
      </c>
      <c r="B2011" s="2" t="s">
        <v>2317</v>
      </c>
      <c r="C2011" s="2" t="s">
        <v>2310</v>
      </c>
      <c r="D2011" s="2" t="s">
        <v>6</v>
      </c>
      <c r="E2011" s="2" t="str">
        <f>IFERROR(__xludf.DUMMYFUNCTION("GOOGLETRANSLATE(B2011, ""auto"",""en"")")," it's not worth your sadness all temporarily")</f>
        <v> it's not worth your sadness all temporarily</v>
      </c>
    </row>
    <row r="2012" ht="15.75" customHeight="1">
      <c r="A2012" s="1">
        <v>2175.0</v>
      </c>
      <c r="B2012" s="2" t="s">
        <v>2318</v>
      </c>
      <c r="C2012" s="2" t="s">
        <v>2319</v>
      </c>
      <c r="D2012" s="2" t="s">
        <v>6</v>
      </c>
      <c r="E2012" s="2" t="str">
        <f>IFERROR(__xludf.DUMMYFUNCTION("GOOGLETRANSLATE(B2012, ""auto"",""en"")"),"I am the sun that you do not shine")</f>
        <v>I am the sun that you do not shine</v>
      </c>
    </row>
    <row r="2013" ht="15.75" customHeight="1">
      <c r="A2013" s="1">
        <v>2176.0</v>
      </c>
      <c r="B2013" s="2" t="s">
        <v>2320</v>
      </c>
      <c r="C2013" s="2" t="s">
        <v>2319</v>
      </c>
      <c r="D2013" s="2" t="s">
        <v>6</v>
      </c>
      <c r="E2013" s="2" t="str">
        <f>IFERROR(__xludf.DUMMYFUNCTION("GOOGLETRANSLATE(B2013, ""auto"",""en"")"),"drink tea do not be sad for me only if")</f>
        <v>drink tea do not be sad for me only if</v>
      </c>
    </row>
    <row r="2014" ht="15.75" customHeight="1">
      <c r="A2014" s="1">
        <v>2177.0</v>
      </c>
      <c r="B2014" s="2" t="s">
        <v>2321</v>
      </c>
      <c r="C2014" s="2" t="s">
        <v>2319</v>
      </c>
      <c r="D2014" s="2" t="s">
        <v>6</v>
      </c>
      <c r="E2014" s="2" t="str">
        <f>IFERROR(__xludf.DUMMYFUNCTION("GOOGLETRANSLATE(B2014, ""auto"",""en"")"),"well, let's fall in love")</f>
        <v>well, let's fall in love</v>
      </c>
    </row>
    <row r="2015" ht="15.75" customHeight="1">
      <c r="A2015" s="1">
        <v>2178.0</v>
      </c>
      <c r="B2015" s="2" t="s">
        <v>2322</v>
      </c>
      <c r="C2015" s="2" t="s">
        <v>2319</v>
      </c>
      <c r="D2015" s="2" t="s">
        <v>6</v>
      </c>
      <c r="E2015" s="2" t="str">
        <f>IFERROR(__xludf.DUMMYFUNCTION("GOOGLETRANSLATE(B2015, ""auto"",""en"")"),"why you so obsessed with me ")</f>
        <v>why you so obsessed with me </v>
      </c>
    </row>
    <row r="2016" ht="15.75" customHeight="1">
      <c r="A2016" s="1">
        <v>2180.0</v>
      </c>
      <c r="B2016" s="2" t="s">
        <v>2323</v>
      </c>
      <c r="C2016" s="2" t="s">
        <v>2319</v>
      </c>
      <c r="D2016" s="2" t="s">
        <v>6</v>
      </c>
      <c r="E2016" s="2" t="str">
        <f>IFERROR(__xludf.DUMMYFUNCTION("GOOGLETRANSLATE(B2016, ""auto"",""en"")"),"you are somebody's reason to smile")</f>
        <v>you are somebody's reason to smile</v>
      </c>
    </row>
    <row r="2017" ht="15.75" customHeight="1">
      <c r="A2017" s="1">
        <v>2181.0</v>
      </c>
      <c r="B2017" s="2" t="s">
        <v>2324</v>
      </c>
      <c r="C2017" s="2" t="s">
        <v>2319</v>
      </c>
      <c r="D2017" s="2" t="s">
        <v>6</v>
      </c>
      <c r="E2017" s="2" t="str">
        <f>IFERROR(__xludf.DUMMYFUNCTION("GOOGLETRANSLATE(B2017, ""auto"",""en"")"),"hands over his eyes to the ceiling neck I close you in the castle")</f>
        <v>hands over his eyes to the ceiling neck I close you in the castle</v>
      </c>
    </row>
    <row r="2018" ht="15.75" customHeight="1">
      <c r="A2018" s="1">
        <v>2182.0</v>
      </c>
      <c r="B2018" s="2" t="s">
        <v>2325</v>
      </c>
      <c r="C2018" s="2" t="s">
        <v>2319</v>
      </c>
      <c r="D2018" s="2" t="s">
        <v>6</v>
      </c>
      <c r="E2018" s="2" t="str">
        <f>IFERROR(__xludf.DUMMYFUNCTION("GOOGLETRANSLATE(B2018, ""auto"",""en"")"),"important stuff")</f>
        <v>important stuff</v>
      </c>
    </row>
    <row r="2019" ht="15.75" customHeight="1">
      <c r="A2019" s="1">
        <v>2183.0</v>
      </c>
      <c r="B2019" s="2" t="s">
        <v>2326</v>
      </c>
      <c r="C2019" s="2" t="s">
        <v>2319</v>
      </c>
      <c r="D2019" s="2" t="s">
        <v>6</v>
      </c>
      <c r="E2019" s="2" t="str">
        <f>IFERROR(__xludf.DUMMYFUNCTION("GOOGLETRANSLATE(B2019, ""auto"",""en"")"),"a guy this spring, threw the note into my jacket pocket, I'm sitting right now, and the roar of cheeert because it's so cute")</f>
        <v>a guy this spring, threw the note into my jacket pocket, I'm sitting right now, and the roar of cheeert because it's so cute</v>
      </c>
    </row>
    <row r="2020" ht="15.75" customHeight="1">
      <c r="A2020" s="1">
        <v>2184.0</v>
      </c>
      <c r="B2020" s="2" t="s">
        <v>2327</v>
      </c>
      <c r="C2020" s="2" t="s">
        <v>2328</v>
      </c>
      <c r="D2020" s="2" t="s">
        <v>6</v>
      </c>
      <c r="E2020" s="2" t="str">
        <f>IFERROR(__xludf.DUMMYFUNCTION("GOOGLETRANSLATE(B2020, ""auto"",""en"")")," in my heart I'll always be a kid")</f>
        <v> in my heart I'll always be a kid</v>
      </c>
    </row>
    <row r="2021" ht="15.75" customHeight="1">
      <c r="A2021" s="1">
        <v>2185.0</v>
      </c>
      <c r="B2021" s="2" t="s">
        <v>101</v>
      </c>
      <c r="C2021" s="2" t="s">
        <v>2328</v>
      </c>
      <c r="D2021" s="2" t="s">
        <v>6</v>
      </c>
      <c r="E2021" s="2" t="str">
        <f>IFERROR(__xludf.DUMMYFUNCTION("GOOGLETRANSLATE(B2021, ""auto"",""en"")"),"#VALUE!")</f>
        <v>#VALUE!</v>
      </c>
    </row>
    <row r="2022" ht="15.75" customHeight="1">
      <c r="A2022" s="1">
        <v>2186.0</v>
      </c>
      <c r="B2022" s="2" t="s">
        <v>2329</v>
      </c>
      <c r="C2022" s="2" t="s">
        <v>2328</v>
      </c>
      <c r="D2022" s="2" t="s">
        <v>6</v>
      </c>
      <c r="E2022" s="2" t="str">
        <f>IFERROR(__xludf.DUMMYFUNCTION("GOOGLETRANSLATE(B2022, ""auto"",""en"")")," slow steps confidently towards the dream riko")</f>
        <v> slow steps confidently towards the dream riko</v>
      </c>
    </row>
    <row r="2023" ht="15.75" customHeight="1">
      <c r="A2023" s="1">
        <v>2187.0</v>
      </c>
      <c r="B2023" s="2" t="s">
        <v>2330</v>
      </c>
      <c r="C2023" s="2" t="s">
        <v>2328</v>
      </c>
      <c r="D2023" s="2" t="s">
        <v>6</v>
      </c>
      <c r="E2023" s="2" t="str">
        <f>IFERROR(__xludf.DUMMYFUNCTION("GOOGLETRANSLATE(B2023, ""auto"",""en"")"),"mother ")</f>
        <v>mother </v>
      </c>
    </row>
    <row r="2024" ht="15.75" customHeight="1">
      <c r="A2024" s="1">
        <v>2188.0</v>
      </c>
      <c r="B2024" s="2" t="s">
        <v>2331</v>
      </c>
      <c r="C2024" s="2" t="s">
        <v>2328</v>
      </c>
      <c r="D2024" s="2" t="s">
        <v>6</v>
      </c>
      <c r="E2024" s="2" t="str">
        <f>IFERROR(__xludf.DUMMYFUNCTION("GOOGLETRANSLATE(B2024, ""auto"",""en"")")," I'm not a queen but it was she who raised me")</f>
        <v> I'm not a queen but it was she who raised me</v>
      </c>
    </row>
    <row r="2025" ht="15.75" customHeight="1">
      <c r="A2025" s="1">
        <v>2189.0</v>
      </c>
      <c r="B2025" s="2" t="s">
        <v>2332</v>
      </c>
      <c r="C2025" s="2" t="s">
        <v>2328</v>
      </c>
      <c r="D2025" s="2" t="s">
        <v>6</v>
      </c>
      <c r="E2025" s="2" t="str">
        <f>IFERROR(__xludf.DUMMYFUNCTION("GOOGLETRANSLATE(B2025, ""auto"",""en"")"),"We are destroying ourselves for a lot of people that do not even cost")</f>
        <v>We are destroying ourselves for a lot of people that do not even cost</v>
      </c>
    </row>
    <row r="2026" ht="15.75" customHeight="1">
      <c r="A2026" s="1">
        <v>2190.0</v>
      </c>
      <c r="B2026" s="2" t="s">
        <v>2333</v>
      </c>
      <c r="C2026" s="2" t="s">
        <v>2328</v>
      </c>
      <c r="D2026" s="2" t="s">
        <v>6</v>
      </c>
      <c r="E2026" s="2" t="str">
        <f>IFERROR(__xludf.DUMMYFUNCTION("GOOGLETRANSLATE(B2026, ""auto"",""en"")"),"Insha Allah everything will be fine")</f>
        <v>Insha Allah everything will be fine</v>
      </c>
    </row>
    <row r="2027" ht="15.75" customHeight="1">
      <c r="A2027" s="1">
        <v>2191.0</v>
      </c>
      <c r="B2027" s="2" t="s">
        <v>2334</v>
      </c>
      <c r="C2027" s="2" t="s">
        <v>2335</v>
      </c>
      <c r="D2027" s="2" t="s">
        <v>6</v>
      </c>
      <c r="E2027" s="2" t="str">
        <f>IFERROR(__xludf.DUMMYFUNCTION("GOOGLETRANSLATE(B2027, ""auto"",""en"")"),"ninety one first Kazakh artist who held a rally fan ninety one first Kazakh artist who released their brand of clothing q generation ninety one first Kazakhstan group that knows 120 countries ninety one first Kazakh artist who spent clip presentation of t"&amp;"he album and gathered a lot of fans show full")</f>
        <v>ninety one first Kazakh artist who held a rally fan ninety one first Kazakh artist who released their brand of clothing q generation ninety one first Kazakhstan group that knows 120 countries ninety one first Kazakh artist who spent clip presentation of the album and gathered a lot of fans show full</v>
      </c>
    </row>
    <row r="2028" ht="15.75" customHeight="1">
      <c r="A2028" s="1">
        <v>2192.0</v>
      </c>
      <c r="B2028" s="2" t="s">
        <v>2336</v>
      </c>
      <c r="C2028" s="2" t="s">
        <v>2335</v>
      </c>
      <c r="D2028" s="2" t="s">
        <v>6</v>
      </c>
      <c r="E2028" s="2" t="str">
        <f>IFERROR(__xludf.DUMMYFUNCTION("GOOGLETRANSLATE(B2028, ""auto"",""en"")"),"After learning the truth, not to rush to learn the truth you want to forget a lot of things")</f>
        <v>After learning the truth, not to rush to learn the truth you want to forget a lot of things</v>
      </c>
    </row>
    <row r="2029" ht="15.75" customHeight="1">
      <c r="A2029" s="1">
        <v>2193.0</v>
      </c>
      <c r="B2029" s="2" t="s">
        <v>2337</v>
      </c>
      <c r="C2029" s="2" t="s">
        <v>2335</v>
      </c>
      <c r="D2029" s="2" t="s">
        <v>6</v>
      </c>
      <c r="E2029" s="2" t="str">
        <f>IFERROR(__xludf.DUMMYFUNCTION("GOOGLETRANSLATE(B2029, ""auto"",""en"")"),"tawgüli2018 4 season Kerim tillabay pieces Abdumutalip ertwgan round Zhanel kwatay boys Diaz Nurislam Cousin accept Bakdaulet")</f>
        <v>tawgüli2018 4 season Kerim tillabay pieces Abdumutalip ertwgan round Zhanel kwatay boys Diaz Nurislam Cousin accept Bakdaulet</v>
      </c>
    </row>
    <row r="2030" ht="15.75" customHeight="1">
      <c r="A2030" s="1">
        <v>2194.0</v>
      </c>
      <c r="B2030" s="2" t="s">
        <v>2338</v>
      </c>
      <c r="C2030" s="2" t="s">
        <v>2335</v>
      </c>
      <c r="D2030" s="2" t="s">
        <v>6</v>
      </c>
      <c r="E2030" s="2" t="str">
        <f>IFERROR(__xludf.DUMMYFUNCTION("GOOGLETRANSLATE(B2030, ""auto"",""en"")"),"life goes on in the past can not repent of errors must be corrected in the next future")</f>
        <v>life goes on in the past can not repent of errors must be corrected in the next future</v>
      </c>
    </row>
    <row r="2031" ht="15.75" customHeight="1">
      <c r="A2031" s="1">
        <v>2195.0</v>
      </c>
      <c r="B2031" s="2" t="s">
        <v>2339</v>
      </c>
      <c r="C2031" s="2" t="s">
        <v>2335</v>
      </c>
      <c r="D2031" s="2" t="s">
        <v>6</v>
      </c>
      <c r="E2031" s="2" t="str">
        <f>IFERROR(__xludf.DUMMYFUNCTION("GOOGLETRANSLATE(B2031, ""auto"",""en"")"),"Please ladies and the rest contact 91 belbewleriñizdi tağwlarıñızdı louder ahead of the storm following the beaten healthy")</f>
        <v>Please ladies and the rest contact 91 belbewleriñizdi tağwlarıñızdı louder ahead of the storm following the beaten healthy</v>
      </c>
    </row>
    <row r="2032" ht="15.75" customHeight="1">
      <c r="A2032" s="1">
        <v>2196.0</v>
      </c>
      <c r="B2032" s="2" t="s">
        <v>2340</v>
      </c>
      <c r="C2032" s="2" t="s">
        <v>2335</v>
      </c>
      <c r="D2032" s="2" t="s">
        <v>6</v>
      </c>
      <c r="E2032" s="2" t="str">
        <f>IFERROR(__xludf.DUMMYFUNCTION("GOOGLETRANSLATE(B2032, ""auto"",""en"")")," 30 08 good morning today eaglez Icone Photo zenkaeva you, a date of birth of the eagle Subscribers to our group and the staff is smiling sincerely congratulate today's private Congratulations")</f>
        <v> 30 08 good morning today eaglez Icone Photo zenkaeva you, a date of birth of the eagle Subscribers to our group and the staff is smiling sincerely congratulate today's private Congratulations</v>
      </c>
    </row>
    <row r="2033" ht="15.75" customHeight="1">
      <c r="A2033" s="1">
        <v>2197.0</v>
      </c>
      <c r="B2033" s="2" t="s">
        <v>2341</v>
      </c>
      <c r="C2033" s="2" t="s">
        <v>2335</v>
      </c>
      <c r="D2033" s="2" t="s">
        <v>6</v>
      </c>
      <c r="E2033" s="2" t="str">
        <f>IFERROR(__xludf.DUMMYFUNCTION("GOOGLETRANSLATE(B2033, ""auto"",""en"")")," Why damage the rest of the world does not love the feeling you why next time heals what other people tell me how to find love if not, why suffer")</f>
        <v> Why damage the rest of the world does not love the feeling you why next time heals what other people tell me how to find love if not, why suffer</v>
      </c>
    </row>
    <row r="2034" ht="15.75" customHeight="1">
      <c r="A2034" s="1">
        <v>2198.0</v>
      </c>
      <c r="B2034" s="2" t="s">
        <v>2342</v>
      </c>
      <c r="C2034" s="2" t="s">
        <v>2335</v>
      </c>
      <c r="D2034" s="2" t="s">
        <v>6</v>
      </c>
      <c r="E2034" s="2" t="str">
        <f>IFERROR(__xludf.DUMMYFUNCTION("GOOGLETRANSLATE(B2034, ""auto"",""en"")"),"Aiym my happiness prosperity months in terms of the name of beauty")</f>
        <v>Aiym my happiness prosperity months in terms of the name of beauty</v>
      </c>
    </row>
    <row r="2035" ht="15.75" customHeight="1">
      <c r="A2035" s="1">
        <v>2199.0</v>
      </c>
      <c r="B2035" s="2" t="s">
        <v>2343</v>
      </c>
      <c r="C2035" s="2" t="s">
        <v>945</v>
      </c>
      <c r="D2035" s="2" t="s">
        <v>6</v>
      </c>
      <c r="E2035" s="2" t="str">
        <f>IFERROR(__xludf.DUMMYFUNCTION("GOOGLETRANSLATE(B2035, ""auto"",""en"")"),"It is happiness lasted minutes")</f>
        <v>It is happiness lasted minutes</v>
      </c>
    </row>
    <row r="2036" ht="15.75" customHeight="1">
      <c r="A2036" s="1">
        <v>2200.0</v>
      </c>
      <c r="B2036" s="2" t="s">
        <v>2344</v>
      </c>
      <c r="C2036" s="2" t="s">
        <v>2345</v>
      </c>
      <c r="D2036" s="2" t="s">
        <v>6</v>
      </c>
      <c r="E2036" s="2" t="str">
        <f>IFERROR(__xludf.DUMMYFUNCTION("GOOGLETRANSLATE(B2036, ""auto"",""en"")")," sokolovskiyneterrorist")</f>
        <v> sokolovskiyneterrorist</v>
      </c>
    </row>
    <row r="2037" ht="15.75" customHeight="1">
      <c r="A2037" s="1">
        <v>2201.0</v>
      </c>
      <c r="B2037" s="2" t="s">
        <v>2346</v>
      </c>
      <c r="C2037" s="2" t="s">
        <v>2345</v>
      </c>
      <c r="D2037" s="2" t="s">
        <v>6</v>
      </c>
      <c r="E2037" s="2" t="str">
        <f>IFERROR(__xludf.DUMMYFUNCTION("GOOGLETRANSLATE(B2037, ""auto"",""en"")"),"funeral")</f>
        <v>funeral</v>
      </c>
    </row>
    <row r="2038" ht="15.75" customHeight="1">
      <c r="A2038" s="1">
        <v>2202.0</v>
      </c>
      <c r="B2038" s="2" t="s">
        <v>2347</v>
      </c>
      <c r="C2038" s="2" t="s">
        <v>2345</v>
      </c>
      <c r="D2038" s="2" t="s">
        <v>6</v>
      </c>
      <c r="E2038" s="2" t="str">
        <f>IFERROR(__xludf.DUMMYFUNCTION("GOOGLETRANSLATE(B2038, ""auto"",""en"")")," lyrical tracks pharaoh Gleb Golubin aka pharaoh Moscow rap singer dead dynasty leader of the movement, his work is an innovation for Russian hip-hop philosophy dead anime tumblr all black vhs era of cold horror and anger among other things, the pharaoh i"&amp;"s one of the founders of the association yungrussia where he assembled a team some of the most interesting artists and sound engineers beatmaker Russia now recognition among Russian listeners Hleb received after the release of black siemens clip but on th"&amp;"e radar of some listeners Hleb appeared in the summer 2014 after Output mixtape phlora which quickly spread through the network and Hleb has released four full-length release uadjet 2014 joint releases with boulevard depo paywall in 2015 and plaksheri 201"&amp;"6 with i61 rage mode in 2016 and a solo album dolor 2015 in 2016, the year Gleb came phosphor album and recorded together with LSP mini album confectionery and stepped to date mark 25 million views video 5 minutes ago in 2017 pleased the new album titled "&amp;"pink phloyd")</f>
        <v> lyrical tracks pharaoh Gleb Golubin aka pharaoh Moscow rap singer dead dynasty leader of the movement, his work is an innovation for Russian hip-hop philosophy dead anime tumblr all black vhs era of cold horror and anger among other things, the pharaoh is one of the founders of the association yungrussia where he assembled a team some of the most interesting artists and sound engineers beatmaker Russia now recognition among Russian listeners Hleb received after the release of black siemens clip but on the radar of some listeners Hleb appeared in the summer 2014 after Output mixtape phlora which quickly spread through the network and Hleb has released four full-length release uadjet 2014 joint releases with boulevard depo paywall in 2015 and plaksheri 2016 with i61 rage mode in 2016 and a solo album dolor 2015 in 2016, the year Gleb came phosphor album and recorded together with LSP mini album confectionery and stepped to date mark 25 million views video 5 minutes ago in 2017 pleased the new album titled pink phloyd</v>
      </c>
    </row>
    <row r="2039" ht="15.75" customHeight="1">
      <c r="A2039" s="1">
        <v>2203.0</v>
      </c>
      <c r="B2039" s="2" t="s">
        <v>2348</v>
      </c>
      <c r="C2039" s="2" t="s">
        <v>2345</v>
      </c>
      <c r="D2039" s="2" t="s">
        <v>6</v>
      </c>
      <c r="E2039" s="2" t="str">
        <f>IFERROR(__xludf.DUMMYFUNCTION("GOOGLETRANSLATE(B2039, ""auto"",""en"")"),"buy socks")</f>
        <v>buy socks</v>
      </c>
    </row>
    <row r="2040" ht="15.75" customHeight="1">
      <c r="A2040" s="1">
        <v>2204.0</v>
      </c>
      <c r="B2040" s="2" t="s">
        <v>2349</v>
      </c>
      <c r="C2040" s="2" t="s">
        <v>2345</v>
      </c>
      <c r="D2040" s="2" t="s">
        <v>6</v>
      </c>
      <c r="E2040" s="2" t="str">
        <f>IFERROR(__xludf.DUMMYFUNCTION("GOOGLETRANSLATE(B2040, ""auto"",""en"")"),"3 4 hours")</f>
        <v>3 4 hours</v>
      </c>
    </row>
    <row r="2041" ht="15.75" customHeight="1">
      <c r="A2041" s="1">
        <v>2205.0</v>
      </c>
      <c r="B2041" s="2" t="s">
        <v>2350</v>
      </c>
      <c r="C2041" s="2" t="s">
        <v>2345</v>
      </c>
      <c r="D2041" s="2" t="s">
        <v>6</v>
      </c>
      <c r="E2041" s="2" t="str">
        <f>IFERROR(__xludf.DUMMYFUNCTION("GOOGLETRANSLATE(B2041, ""auto"",""en"")"),"r i p family lost the best torch family")</f>
        <v>r i p family lost the best torch family</v>
      </c>
    </row>
    <row r="2042" ht="15.75" customHeight="1">
      <c r="A2042" s="1">
        <v>2206.0</v>
      </c>
      <c r="B2042" s="2" t="s">
        <v>2351</v>
      </c>
      <c r="C2042" s="2" t="s">
        <v>2345</v>
      </c>
      <c r="D2042" s="2" t="s">
        <v>6</v>
      </c>
      <c r="E2042" s="2" t="str">
        <f>IFERROR(__xludf.DUMMYFUNCTION("GOOGLETRANSLATE(B2042, ""auto"",""en"")"),"Victory Real Madrid 0 Barcelona 3 Catalans smash his principal rival on his stadium and finish on a positive note in 2017 Congratulations to all the victory believe in love leopard leopard visca el barça visca catalunya")</f>
        <v>Victory Real Madrid 0 Barcelona 3 Catalans smash his principal rival on his stadium and finish on a positive note in 2017 Congratulations to all the victory believe in love leopard leopard visca el barça visca catalunya</v>
      </c>
    </row>
    <row r="2043" ht="15.75" customHeight="1">
      <c r="A2043" s="1">
        <v>2207.0</v>
      </c>
      <c r="B2043" s="2" t="s">
        <v>2352</v>
      </c>
      <c r="C2043" s="2" t="s">
        <v>2345</v>
      </c>
      <c r="D2043" s="2" t="s">
        <v>6</v>
      </c>
      <c r="E2043" s="2" t="str">
        <f>IFERROR(__xludf.DUMMYFUNCTION("GOOGLETRANSLATE(B2043, ""auto"",""en"")"),"I have a better picture of Lena")</f>
        <v>I have a better picture of Lena</v>
      </c>
    </row>
    <row r="2044" ht="15.75" customHeight="1">
      <c r="A2044" s="1">
        <v>2208.0</v>
      </c>
      <c r="B2044" s="2" t="s">
        <v>2353</v>
      </c>
      <c r="C2044" s="2" t="s">
        <v>2354</v>
      </c>
      <c r="D2044" s="2" t="s">
        <v>6</v>
      </c>
      <c r="E2044" s="2" t="str">
        <f>IFERROR(__xludf.DUMMYFUNCTION("GOOGLETRANSLATE(B2044, ""auto"",""en"")")," you Appreciate mother it is you alone")</f>
        <v> you Appreciate mother it is you alone</v>
      </c>
    </row>
    <row r="2045" ht="15.75" customHeight="1">
      <c r="A2045" s="1">
        <v>2209.0</v>
      </c>
      <c r="B2045" s="2" t="s">
        <v>2355</v>
      </c>
      <c r="C2045" s="2" t="s">
        <v>2356</v>
      </c>
      <c r="D2045" s="2" t="s">
        <v>6</v>
      </c>
      <c r="E2045" s="2" t="str">
        <f>IFERROR(__xludf.DUMMYFUNCTION("GOOGLETRANSLATE(B2045, ""auto"",""en"")")," dads miss very much miss")</f>
        <v> dads miss very much miss</v>
      </c>
    </row>
    <row r="2046" ht="15.75" customHeight="1">
      <c r="A2046" s="1">
        <v>2211.0</v>
      </c>
      <c r="B2046" s="2" t="s">
        <v>921</v>
      </c>
      <c r="C2046" s="2" t="s">
        <v>2356</v>
      </c>
      <c r="D2046" s="2" t="s">
        <v>6</v>
      </c>
      <c r="E2046" s="2" t="str">
        <f>IFERROR(__xludf.DUMMYFUNCTION("GOOGLETRANSLATE(B2046, ""auto"",""en"")")," I zaberu you all what you dorozhite if you trogat what I prinadlezhit")</f>
        <v> I zaberu you all what you dorozhite if you trogat what I prinadlezhit</v>
      </c>
    </row>
    <row r="2047" ht="15.75" customHeight="1">
      <c r="A2047" s="1">
        <v>2212.0</v>
      </c>
      <c r="B2047" s="2" t="s">
        <v>2357</v>
      </c>
      <c r="C2047" s="2" t="s">
        <v>2356</v>
      </c>
      <c r="D2047" s="2" t="s">
        <v>6</v>
      </c>
      <c r="E2047" s="2" t="str">
        <f>IFERROR(__xludf.DUMMYFUNCTION("GOOGLETRANSLATE(B2047, ""auto"",""en"")"),"before you forget it, remember if you met such")</f>
        <v>before you forget it, remember if you met such</v>
      </c>
    </row>
    <row r="2048" ht="15.75" customHeight="1">
      <c r="A2048" s="1">
        <v>2213.0</v>
      </c>
      <c r="B2048" s="2" t="s">
        <v>2358</v>
      </c>
      <c r="C2048" s="2" t="s">
        <v>2356</v>
      </c>
      <c r="D2048" s="2" t="s">
        <v>6</v>
      </c>
      <c r="E2048" s="2" t="str">
        <f>IFERROR(__xludf.DUMMYFUNCTION("GOOGLETRANSLATE(B2048, ""auto"",""en"")")," slow steps confidently towards the dream")</f>
        <v> slow steps confidently towards the dream</v>
      </c>
    </row>
    <row r="2049" ht="15.75" customHeight="1">
      <c r="A2049" s="1">
        <v>2214.0</v>
      </c>
      <c r="B2049" s="2" t="s">
        <v>2359</v>
      </c>
      <c r="C2049" s="2" t="s">
        <v>2356</v>
      </c>
      <c r="D2049" s="2" t="s">
        <v>6</v>
      </c>
      <c r="E2049" s="2" t="str">
        <f>IFERROR(__xludf.DUMMYFUNCTION("GOOGLETRANSLATE(B2049, ""auto"",""en"")")," love is to pass through everything together")</f>
        <v> love is to pass through everything together</v>
      </c>
    </row>
    <row r="2050" ht="15.75" customHeight="1">
      <c r="A2050" s="1">
        <v>2215.0</v>
      </c>
      <c r="B2050" s="2" t="s">
        <v>2360</v>
      </c>
      <c r="C2050" s="2" t="s">
        <v>2356</v>
      </c>
      <c r="D2050" s="2" t="s">
        <v>6</v>
      </c>
      <c r="E2050" s="2" t="str">
        <f>IFERROR(__xludf.DUMMYFUNCTION("GOOGLETRANSLATE(B2050, ""auto"",""en"")"),"person understands your world becomes everything for you")</f>
        <v>person understands your world becomes everything for you</v>
      </c>
    </row>
    <row r="2051" ht="15.75" customHeight="1">
      <c r="A2051" s="1">
        <v>2219.0</v>
      </c>
      <c r="B2051" s="2" t="s">
        <v>2361</v>
      </c>
      <c r="C2051" s="2" t="s">
        <v>2362</v>
      </c>
      <c r="D2051" s="2" t="s">
        <v>6</v>
      </c>
      <c r="E2051" s="2" t="str">
        <f>IFERROR(__xludf.DUMMYFUNCTION("GOOGLETRANSLATE(B2051, ""auto"",""en"")"),"saents")</f>
        <v>saents</v>
      </c>
    </row>
    <row r="2052" ht="15.75" customHeight="1">
      <c r="A2052" s="1">
        <v>2220.0</v>
      </c>
      <c r="B2052" s="2" t="s">
        <v>2363</v>
      </c>
      <c r="C2052" s="2" t="s">
        <v>2362</v>
      </c>
      <c r="D2052" s="2" t="s">
        <v>6</v>
      </c>
      <c r="E2052" s="2" t="str">
        <f>IFERROR(__xludf.DUMMYFUNCTION("GOOGLETRANSLATE(B2052, ""auto"",""en"")"),"Ibragimov")</f>
        <v>Ibragimov</v>
      </c>
    </row>
    <row r="2053" ht="15.75" customHeight="1">
      <c r="A2053" s="1">
        <v>2221.0</v>
      </c>
      <c r="B2053" s="2" t="s">
        <v>2364</v>
      </c>
      <c r="C2053" s="2" t="s">
        <v>2362</v>
      </c>
      <c r="D2053" s="2" t="s">
        <v>6</v>
      </c>
      <c r="E2053" s="2" t="str">
        <f>IFERROR(__xludf.DUMMYFUNCTION("GOOGLETRANSLATE(B2053, ""auto"",""en"")")," pre verse and friend and brother and the clown and the enemy of my buddy Mike and suddenly you're right show completely")</f>
        <v> pre verse and friend and brother and the clown and the enemy of my buddy Mike and suddenly you're right show completely</v>
      </c>
    </row>
    <row r="2054" ht="15.75" customHeight="1">
      <c r="A2054" s="1">
        <v>2222.0</v>
      </c>
      <c r="B2054" s="2" t="s">
        <v>2365</v>
      </c>
      <c r="C2054" s="2" t="s">
        <v>2362</v>
      </c>
      <c r="D2054" s="2" t="s">
        <v>6</v>
      </c>
      <c r="E2054" s="2" t="str">
        <f>IFERROR(__xludf.DUMMYFUNCTION("GOOGLETRANSLATE(B2054, ""auto"",""en"")"),"Dilmurat teipov rishat yarmukhamedov Alex stigmata Egor Firstov max black Nikita black dmitriy kartavykh")</f>
        <v>Dilmurat teipov rishat yarmukhamedov Alex stigmata Egor Firstov max black Nikita black dmitriy kartavykh</v>
      </c>
    </row>
    <row r="2055" ht="15.75" customHeight="1">
      <c r="A2055" s="1">
        <v>2223.0</v>
      </c>
      <c r="B2055" s="2" t="s">
        <v>2366</v>
      </c>
      <c r="C2055" s="2" t="s">
        <v>2367</v>
      </c>
      <c r="D2055" s="2" t="s">
        <v>6</v>
      </c>
      <c r="E2055" s="2" t="str">
        <f>IFERROR(__xludf.DUMMYFUNCTION("GOOGLETRANSLATE(B2055, ""auto"",""en"")"),"it was my first 3d drawings")</f>
        <v>it was my first 3d drawings</v>
      </c>
    </row>
    <row r="2056" ht="15.75" customHeight="1">
      <c r="A2056" s="1">
        <v>2224.0</v>
      </c>
      <c r="B2056" s="2" t="s">
        <v>2368</v>
      </c>
      <c r="C2056" s="2" t="s">
        <v>2367</v>
      </c>
      <c r="D2056" s="2" t="s">
        <v>6</v>
      </c>
      <c r="E2056" s="2" t="str">
        <f>IFERROR(__xludf.DUMMYFUNCTION("GOOGLETRANSLATE(B2056, ""auto"",""en"")"),"you can not repeat a mistake twice for the second time this is not a bug it's a choice")</f>
        <v>you can not repeat a mistake twice for the second time this is not a bug it's a choice</v>
      </c>
    </row>
    <row r="2057" ht="15.75" customHeight="1">
      <c r="A2057" s="1">
        <v>2225.0</v>
      </c>
      <c r="B2057" s="2" t="s">
        <v>2369</v>
      </c>
      <c r="C2057" s="2" t="s">
        <v>2367</v>
      </c>
      <c r="D2057" s="2" t="s">
        <v>6</v>
      </c>
      <c r="E2057" s="2" t="str">
        <f>IFERROR(__xludf.DUMMYFUNCTION("GOOGLETRANSLATE(B2057, ""auto"",""en"")"),"3d sounds sure to put the headphones sit comfortably with his eyes closed enjoy the game of imagination")</f>
        <v>3d sounds sure to put the headphones sit comfortably with his eyes closed enjoy the game of imagination</v>
      </c>
    </row>
    <row r="2058" ht="15.75" customHeight="1">
      <c r="A2058" s="1">
        <v>2226.0</v>
      </c>
      <c r="B2058" s="2" t="s">
        <v>2370</v>
      </c>
      <c r="C2058" s="2" t="s">
        <v>2276</v>
      </c>
      <c r="D2058" s="2" t="s">
        <v>6</v>
      </c>
      <c r="E2058" s="2" t="str">
        <f>IFERROR(__xludf.DUMMYFUNCTION("GOOGLETRANSLATE(B2058, ""auto"",""en"")"),"delete this post when I sell the rights")</f>
        <v>delete this post when I sell the rights</v>
      </c>
    </row>
    <row r="2059" ht="15.75" customHeight="1">
      <c r="A2059" s="1">
        <v>2227.0</v>
      </c>
      <c r="B2059" s="2" t="s">
        <v>2371</v>
      </c>
      <c r="C2059" s="2" t="s">
        <v>2276</v>
      </c>
      <c r="D2059" s="2" t="s">
        <v>6</v>
      </c>
      <c r="E2059" s="2" t="str">
        <f>IFERROR(__xludf.DUMMYFUNCTION("GOOGLETRANSLATE(B2059, ""auto"",""en"")"),"ᴠᴏʟ 100")</f>
        <v>ᴠᴏʟ 100</v>
      </c>
    </row>
    <row r="2060" ht="15.75" customHeight="1">
      <c r="A2060" s="1">
        <v>2228.0</v>
      </c>
      <c r="B2060" s="2" t="s">
        <v>2372</v>
      </c>
      <c r="C2060" s="2" t="s">
        <v>2373</v>
      </c>
      <c r="D2060" s="2" t="s">
        <v>6</v>
      </c>
      <c r="E2060" s="2" t="str">
        <f>IFERROR(__xludf.DUMMYFUNCTION("GOOGLETRANSLATE(B2060, ""auto"",""en"")"),"delete this post when you're near the time went")</f>
        <v>delete this post when you're near the time went</v>
      </c>
    </row>
    <row r="2061" ht="15.75" customHeight="1">
      <c r="A2061" s="1">
        <v>2229.0</v>
      </c>
      <c r="B2061" s="2" t="s">
        <v>2374</v>
      </c>
      <c r="C2061" s="2" t="s">
        <v>2373</v>
      </c>
      <c r="D2061" s="2" t="s">
        <v>6</v>
      </c>
      <c r="E2061" s="2" t="str">
        <f>IFERROR(__xludf.DUMMYFUNCTION("GOOGLETRANSLATE(B2061, ""auto"",""en"")"),"you ever videli karie glaza on solntse")</f>
        <v>you ever videli karie glaza on solntse</v>
      </c>
    </row>
    <row r="2062" ht="15.75" customHeight="1">
      <c r="A2062" s="1">
        <v>2230.0</v>
      </c>
      <c r="B2062" s="2" t="s">
        <v>2375</v>
      </c>
      <c r="C2062" s="2" t="s">
        <v>2373</v>
      </c>
      <c r="D2062" s="2" t="s">
        <v>6</v>
      </c>
      <c r="E2062" s="2" t="str">
        <f>IFERROR(__xludf.DUMMYFUNCTION("GOOGLETRANSLATE(B2062, ""auto"",""en"")")," and like adults but still dream of a miracle")</f>
        <v> and like adults but still dream of a miracle</v>
      </c>
    </row>
    <row r="2063" ht="15.75" customHeight="1">
      <c r="A2063" s="1">
        <v>2231.0</v>
      </c>
      <c r="B2063" s="2" t="s">
        <v>2376</v>
      </c>
      <c r="C2063" s="2" t="s">
        <v>2373</v>
      </c>
      <c r="D2063" s="2" t="s">
        <v>6</v>
      </c>
      <c r="E2063" s="2" t="str">
        <f>IFERROR(__xludf.DUMMYFUNCTION("GOOGLETRANSLATE(B2063, ""auto"",""en"")"),"you know it's so disgusting")</f>
        <v>you know it's so disgusting</v>
      </c>
    </row>
    <row r="2064" ht="15.75" customHeight="1">
      <c r="A2064" s="1">
        <v>2232.0</v>
      </c>
      <c r="B2064" s="2" t="s">
        <v>2377</v>
      </c>
      <c r="C2064" s="2" t="s">
        <v>2373</v>
      </c>
      <c r="D2064" s="2" t="s">
        <v>6</v>
      </c>
      <c r="E2064" s="2" t="str">
        <f>IFERROR(__xludf.DUMMYFUNCTION("GOOGLETRANSLATE(B2064, ""auto"",""en"")"),"oskorblyayte not devushek")</f>
        <v>oskorblyayte not devushek</v>
      </c>
    </row>
    <row r="2065" ht="15.75" customHeight="1">
      <c r="A2065" s="1">
        <v>2233.0</v>
      </c>
      <c r="B2065" s="2" t="s">
        <v>2378</v>
      </c>
      <c r="C2065" s="2" t="s">
        <v>2373</v>
      </c>
      <c r="D2065" s="2" t="s">
        <v>6</v>
      </c>
      <c r="E2065" s="2" t="str">
        <f>IFERROR(__xludf.DUMMYFUNCTION("GOOGLETRANSLATE(B2065, ""auto"",""en"")")," Give me your hand why I want to hold it")</f>
        <v> Give me your hand why I want to hold it</v>
      </c>
    </row>
    <row r="2066" ht="15.75" customHeight="1">
      <c r="A2066" s="1">
        <v>2234.0</v>
      </c>
      <c r="B2066" s="2" t="s">
        <v>2379</v>
      </c>
      <c r="C2066" s="2" t="s">
        <v>2380</v>
      </c>
      <c r="D2066" s="2" t="s">
        <v>6</v>
      </c>
      <c r="E2066" s="2" t="str">
        <f>IFERROR(__xludf.DUMMYFUNCTION("GOOGLETRANSLATE(B2066, ""auto"",""en"")")," live their lives and those who condemn you, or have any problems with it let go in the ass in the ass of them all")</f>
        <v> live their lives and those who condemn you, or have any problems with it let go in the ass in the ass of them all</v>
      </c>
    </row>
    <row r="2067" ht="15.75" customHeight="1">
      <c r="A2067" s="1">
        <v>2235.0</v>
      </c>
      <c r="B2067" s="2" t="s">
        <v>2381</v>
      </c>
      <c r="C2067" s="2" t="s">
        <v>2380</v>
      </c>
      <c r="D2067" s="2" t="s">
        <v>6</v>
      </c>
      <c r="E2067" s="2" t="str">
        <f>IFERROR(__xludf.DUMMYFUNCTION("GOOGLETRANSLATE(B2067, ""auto"",""en"")")," I nenavizhy kogda chto me that my life ykazyvayut The record razbepyc how lohanutsya")</f>
        <v> I nenavizhy kogda chto me that my life ykazyvayut The record razbepyc how lohanutsya</v>
      </c>
    </row>
    <row r="2068" ht="15.75" customHeight="1">
      <c r="A2068" s="1">
        <v>2236.0</v>
      </c>
      <c r="B2068" s="2" t="s">
        <v>2382</v>
      </c>
      <c r="C2068" s="2" t="s">
        <v>2383</v>
      </c>
      <c r="D2068" s="2" t="s">
        <v>6</v>
      </c>
      <c r="E2068" s="2" t="str">
        <f>IFERROR(__xludf.DUMMYFUNCTION("GOOGLETRANSLATE(B2068, ""auto"",""en"")"),"someone to happiness is not enough money machine type on the New York and I just need you around forever")</f>
        <v>someone to happiness is not enough money machine type on the New York and I just need you around forever</v>
      </c>
    </row>
    <row r="2069" ht="15.75" customHeight="1">
      <c r="A2069" s="1">
        <v>2237.0</v>
      </c>
      <c r="B2069" s="2" t="s">
        <v>2384</v>
      </c>
      <c r="C2069" s="2" t="s">
        <v>2383</v>
      </c>
      <c r="D2069" s="2" t="s">
        <v>6</v>
      </c>
      <c r="E2069" s="2" t="str">
        <f>IFERROR(__xludf.DUMMYFUNCTION("GOOGLETRANSLATE(B2069, ""auto"",""en"")"),"we just do not achieve touching his father's pockets")</f>
        <v>we just do not achieve touching his father's pockets</v>
      </c>
    </row>
    <row r="2070" ht="15.75" customHeight="1">
      <c r="A2070" s="1">
        <v>2238.0</v>
      </c>
      <c r="B2070" s="2" t="s">
        <v>2385</v>
      </c>
      <c r="C2070" s="2" t="s">
        <v>2383</v>
      </c>
      <c r="D2070" s="2" t="s">
        <v>6</v>
      </c>
      <c r="E2070" s="2" t="str">
        <f>IFERROR(__xludf.DUMMYFUNCTION("GOOGLETRANSLATE(B2070, ""auto"",""en"")"),"will be held the week and the year, but the bike will not leave never")</f>
        <v>will be held the week and the year, but the bike will not leave never</v>
      </c>
    </row>
    <row r="2071" ht="15.75" customHeight="1">
      <c r="A2071" s="1">
        <v>2239.0</v>
      </c>
      <c r="B2071" s="2" t="s">
        <v>2386</v>
      </c>
      <c r="C2071" s="2" t="s">
        <v>2383</v>
      </c>
      <c r="D2071" s="2" t="s">
        <v>6</v>
      </c>
      <c r="E2071" s="2" t="str">
        <f>IFERROR(__xludf.DUMMYFUNCTION("GOOGLETRANSLATE(B2071, ""auto"",""en"")"),"I am in a great age, and can and want to know how and")</f>
        <v>I am in a great age, and can and want to know how and</v>
      </c>
    </row>
    <row r="2072" ht="15.75" customHeight="1">
      <c r="A2072" s="1">
        <v>2240.0</v>
      </c>
      <c r="B2072" s="2" t="s">
        <v>2387</v>
      </c>
      <c r="C2072" s="2" t="s">
        <v>2383</v>
      </c>
      <c r="D2072" s="2" t="s">
        <v>6</v>
      </c>
      <c r="E2072" s="2" t="str">
        <f>IFERROR(__xludf.DUMMYFUNCTION("GOOGLETRANSLATE(B2072, ""auto"",""en"")"),"Remember the rule of three n nothing is impossible")</f>
        <v>Remember the rule of three n nothing is impossible</v>
      </c>
    </row>
    <row r="2073" ht="15.75" customHeight="1">
      <c r="A2073" s="1">
        <v>2241.0</v>
      </c>
      <c r="B2073" s="2" t="s">
        <v>2388</v>
      </c>
      <c r="C2073" s="2" t="s">
        <v>2383</v>
      </c>
      <c r="D2073" s="2" t="s">
        <v>6</v>
      </c>
      <c r="E2073" s="2" t="str">
        <f>IFERROR(__xludf.DUMMYFUNCTION("GOOGLETRANSLATE(B2073, ""auto"",""en"")"),"there is no argument that would be more important than friendship")</f>
        <v>there is no argument that would be more important than friendship</v>
      </c>
    </row>
    <row r="2074" ht="15.75" customHeight="1">
      <c r="A2074" s="1">
        <v>2242.0</v>
      </c>
      <c r="B2074" s="2" t="s">
        <v>2389</v>
      </c>
      <c r="C2074" s="2" t="s">
        <v>2390</v>
      </c>
      <c r="D2074" s="2" t="s">
        <v>6</v>
      </c>
      <c r="E2074" s="2" t="str">
        <f>IFERROR(__xludf.DUMMYFUNCTION("GOOGLETRANSLATE(B2074, ""auto"",""en"")"),"it is broken mentally and emotionally but every day she walks with a smile, because it is a girl who always smiles")</f>
        <v>it is broken mentally and emotionally but every day she walks with a smile, because it is a girl who always smiles</v>
      </c>
    </row>
    <row r="2075" ht="15.75" customHeight="1">
      <c r="A2075" s="1">
        <v>2243.0</v>
      </c>
      <c r="B2075" s="2" t="s">
        <v>2391</v>
      </c>
      <c r="C2075" s="2" t="s">
        <v>2390</v>
      </c>
      <c r="D2075" s="2" t="s">
        <v>6</v>
      </c>
      <c r="E2075" s="2" t="str">
        <f>IFERROR(__xludf.DUMMYFUNCTION("GOOGLETRANSLATE(B2075, ""auto"",""en"")"),"I will always be deaf and dumb to the envious traitors")</f>
        <v>I will always be deaf and dumb to the envious traitors</v>
      </c>
    </row>
    <row r="2076" ht="15.75" customHeight="1">
      <c r="A2076" s="1">
        <v>2244.0</v>
      </c>
      <c r="B2076" s="2" t="s">
        <v>2392</v>
      </c>
      <c r="C2076" s="2" t="s">
        <v>2390</v>
      </c>
      <c r="D2076" s="2" t="s">
        <v>6</v>
      </c>
      <c r="E2076" s="2" t="str">
        <f>IFERROR(__xludf.DUMMYFUNCTION("GOOGLETRANSLATE(B2076, ""auto"",""en"")"),"my brother, my everything a person with whom I'm fighting endlessly over each other laugh scoff but he would never give me an insult and will turn the mountain for me, my brother, my soul")</f>
        <v>my brother, my everything a person with whom I'm fighting endlessly over each other laugh scoff but he would never give me an insult and will turn the mountain for me, my brother, my soul</v>
      </c>
    </row>
    <row r="2077" ht="15.75" customHeight="1">
      <c r="A2077" s="1">
        <v>2246.0</v>
      </c>
      <c r="B2077" s="2" t="s">
        <v>101</v>
      </c>
      <c r="C2077" s="2" t="s">
        <v>2393</v>
      </c>
      <c r="D2077" s="2" t="s">
        <v>6</v>
      </c>
      <c r="E2077" s="2" t="str">
        <f>IFERROR(__xludf.DUMMYFUNCTION("GOOGLETRANSLATE(B2077, ""auto"",""en"")"),"#VALUE!")</f>
        <v>#VALUE!</v>
      </c>
    </row>
    <row r="2078" ht="15.75" customHeight="1">
      <c r="A2078" s="1">
        <v>2247.0</v>
      </c>
      <c r="B2078" s="2" t="s">
        <v>1040</v>
      </c>
      <c r="C2078" s="2" t="s">
        <v>2393</v>
      </c>
      <c r="D2078" s="2" t="s">
        <v>6</v>
      </c>
      <c r="E2078" s="2" t="str">
        <f>IFERROR(__xludf.DUMMYFUNCTION("GOOGLETRANSLATE(B2078, ""auto"",""en"")")," if ye do you pochyvctvuesh cebya odinoko")</f>
        <v> if ye do you pochyvctvuesh cebya odinoko</v>
      </c>
    </row>
    <row r="2079" ht="15.75" customHeight="1">
      <c r="A2079" s="1">
        <v>2248.0</v>
      </c>
      <c r="B2079" s="2" t="s">
        <v>2394</v>
      </c>
      <c r="C2079" s="2" t="s">
        <v>2393</v>
      </c>
      <c r="D2079" s="2" t="s">
        <v>6</v>
      </c>
      <c r="E2079" s="2" t="str">
        <f>IFERROR(__xludf.DUMMYFUNCTION("GOOGLETRANSLATE(B2079, ""auto"",""en"")"),"each day we make plans for the future but the future of its plans for us")</f>
        <v>each day we make plans for the future but the future of its plans for us</v>
      </c>
    </row>
    <row r="2080" ht="15.75" customHeight="1">
      <c r="A2080" s="1">
        <v>2249.0</v>
      </c>
      <c r="B2080" s="2" t="s">
        <v>2395</v>
      </c>
      <c r="C2080" s="2" t="s">
        <v>2396</v>
      </c>
      <c r="D2080" s="2" t="s">
        <v>6</v>
      </c>
      <c r="E2080" s="2" t="str">
        <f>IFERROR(__xludf.DUMMYFUNCTION("GOOGLETRANSLATE(B2080, ""auto"",""en"")"),"who do not, I will cook you coffee tighten tie tighter to walk around the apartment in your shirt naked and barefoot waiting to meet you at home from work to cook dinner and your pillow will smell her unruly hair show completely")</f>
        <v>who do not, I will cook you coffee tighten tie tighter to walk around the apartment in your shirt naked and barefoot waiting to meet you at home from work to cook dinner and your pillow will smell her unruly hair show completely</v>
      </c>
    </row>
    <row r="2081" ht="15.75" customHeight="1">
      <c r="A2081" s="1">
        <v>2250.0</v>
      </c>
      <c r="B2081" s="2" t="s">
        <v>2397</v>
      </c>
      <c r="C2081" s="2" t="s">
        <v>2396</v>
      </c>
      <c r="D2081" s="2" t="s">
        <v>6</v>
      </c>
      <c r="E2081" s="2" t="str">
        <f>IFERROR(__xludf.DUMMYFUNCTION("GOOGLETRANSLATE(B2081, ""auto"",""en"")")," while most depreciated currency to spend it really is worth only the most important everyone understands this and are afraid to take a step in the wrong direction you do not accidentally lose a couple of three such important years so I just stand still w"&amp;"ell or sit on the couch without taking his ass somehow those same couple of three years of spending at the same time, but it just did not understand what is worthy of their attention time and effort and what does not, we lose people miss luck blind to the"&amp;" happiness in front of us and the reason for this may not be worth wasting their time does not stand well, stay avsegda at the intersection of two roads with a full backpack ambitions and ideas behind, and do not waste their time or on the wrong people an"&amp;"y wrong deeds losing it just so and now think well and tell me again that the time is the most depreciated currency even so I would spend it with you in the future and let not the fact that we have")</f>
        <v> while most depreciated currency to spend it really is worth only the most important everyone understands this and are afraid to take a step in the wrong direction you do not accidentally lose a couple of three such important years so I just stand still well or sit on the couch without taking his ass somehow those same couple of three years of spending at the same time, but it just did not understand what is worthy of their attention time and effort and what does not, we lose people miss luck blind to the happiness in front of us and the reason for this may not be worth wasting their time does not stand well, stay avsegda at the intersection of two roads with a full backpack ambitions and ideas behind, and do not waste their time or on the wrong people any wrong deeds losing it just so and now think well and tell me again that the time is the most depreciated currency even so I would spend it with you in the future and let not the fact that we have</v>
      </c>
    </row>
    <row r="2082" ht="15.75" customHeight="1">
      <c r="A2082" s="1">
        <v>2251.0</v>
      </c>
      <c r="B2082" s="2" t="s">
        <v>2398</v>
      </c>
      <c r="C2082" s="2" t="s">
        <v>2396</v>
      </c>
      <c r="D2082" s="2" t="s">
        <v>6</v>
      </c>
      <c r="E2082" s="2" t="str">
        <f>IFERROR(__xludf.DUMMYFUNCTION("GOOGLETRANSLATE(B2082, ""auto"",""en"")"),"we miraculously healed in the presence of the one who believes in our light even when we wander in the darkness of his")</f>
        <v>we miraculously healed in the presence of the one who believes in our light even when we wander in the darkness of his</v>
      </c>
    </row>
    <row r="2083" ht="15.75" customHeight="1">
      <c r="A2083" s="1">
        <v>2252.0</v>
      </c>
      <c r="B2083" s="2" t="s">
        <v>2399</v>
      </c>
      <c r="C2083" s="2" t="s">
        <v>2396</v>
      </c>
      <c r="D2083" s="2" t="s">
        <v>6</v>
      </c>
      <c r="E2083" s="2" t="str">
        <f>IFERROR(__xludf.DUMMYFUNCTION("GOOGLETRANSLATE(B2083, ""auto"",""en"")"),"I understood nothing but I liked the branch")</f>
        <v>I understood nothing but I liked the branch</v>
      </c>
    </row>
    <row r="2084" ht="15.75" customHeight="1">
      <c r="A2084" s="1">
        <v>2253.0</v>
      </c>
      <c r="B2084" s="2" t="s">
        <v>2400</v>
      </c>
      <c r="C2084" s="2" t="s">
        <v>2396</v>
      </c>
      <c r="D2084" s="2" t="s">
        <v>6</v>
      </c>
      <c r="E2084" s="2" t="str">
        <f>IFERROR(__xludf.DUMMYFUNCTION("GOOGLETRANSLATE(B2084, ""auto"",""en"")"),"comparison is noteworthy")</f>
        <v>comparison is noteworthy</v>
      </c>
    </row>
    <row r="2085" ht="15.75" customHeight="1">
      <c r="A2085" s="1">
        <v>2254.0</v>
      </c>
      <c r="B2085" s="2" t="s">
        <v>2401</v>
      </c>
      <c r="C2085" s="2" t="s">
        <v>2402</v>
      </c>
      <c r="D2085" s="2" t="s">
        <v>6</v>
      </c>
      <c r="E2085" s="2" t="str">
        <f>IFERROR(__xludf.DUMMYFUNCTION("GOOGLETRANSLATE(B2085, ""auto"",""en"")")," Who do you think")</f>
        <v> Who do you think</v>
      </c>
    </row>
    <row r="2086" ht="15.75" customHeight="1">
      <c r="A2086" s="1">
        <v>2255.0</v>
      </c>
      <c r="B2086" s="2" t="s">
        <v>2403</v>
      </c>
      <c r="C2086" s="2" t="s">
        <v>2402</v>
      </c>
      <c r="D2086" s="2" t="s">
        <v>6</v>
      </c>
      <c r="E2086" s="2" t="str">
        <f>IFERROR(__xludf.DUMMYFUNCTION("GOOGLETRANSLATE(B2086, ""auto"",""en"")"),"take care of each other now is the time that it is very difficult to find something really worthwhile and we are now because of his foolish pride at the slightest mistake immediately renounce his happiness must learn to forgive to appreciate what you have"&amp;" Konstantin Habensky")</f>
        <v>take care of each other now is the time that it is very difficult to find something really worthwhile and we are now because of his foolish pride at the slightest mistake immediately renounce his happiness must learn to forgive to appreciate what you have Konstantin Habensky</v>
      </c>
    </row>
    <row r="2087" ht="15.75" customHeight="1">
      <c r="A2087" s="1">
        <v>2256.0</v>
      </c>
      <c r="B2087" s="2" t="s">
        <v>2404</v>
      </c>
      <c r="C2087" s="2" t="s">
        <v>2402</v>
      </c>
      <c r="D2087" s="2" t="s">
        <v>6</v>
      </c>
      <c r="E2087" s="2" t="str">
        <f>IFERROR(__xludf.DUMMYFUNCTION("GOOGLETRANSLATE(B2087, ""auto"",""en"")"),"my")</f>
        <v>my</v>
      </c>
    </row>
    <row r="2088" ht="15.75" customHeight="1">
      <c r="A2088" s="1">
        <v>2257.0</v>
      </c>
      <c r="B2088" s="2" t="s">
        <v>2405</v>
      </c>
      <c r="C2088" s="2" t="s">
        <v>2402</v>
      </c>
      <c r="D2088" s="2" t="s">
        <v>6</v>
      </c>
      <c r="E2088" s="2" t="str">
        <f>IFERROR(__xludf.DUMMYFUNCTION("GOOGLETRANSLATE(B2088, ""auto"",""en"")"),"too")</f>
        <v>too</v>
      </c>
    </row>
    <row r="2089" ht="15.75" customHeight="1">
      <c r="A2089" s="1">
        <v>2258.0</v>
      </c>
      <c r="B2089" s="2" t="s">
        <v>2406</v>
      </c>
      <c r="C2089" s="2" t="s">
        <v>2402</v>
      </c>
      <c r="D2089" s="2" t="s">
        <v>6</v>
      </c>
      <c r="E2089" s="2" t="str">
        <f>IFERROR(__xludf.DUMMYFUNCTION("GOOGLETRANSLATE(B2089, ""auto"",""en"")"),"go to")</f>
        <v>go to</v>
      </c>
    </row>
    <row r="2090" ht="15.75" customHeight="1">
      <c r="A2090" s="1">
        <v>2259.0</v>
      </c>
      <c r="B2090" s="2" t="s">
        <v>2407</v>
      </c>
      <c r="C2090" s="2" t="s">
        <v>2402</v>
      </c>
      <c r="D2090" s="2" t="s">
        <v>6</v>
      </c>
      <c r="E2090" s="2" t="str">
        <f>IFERROR(__xludf.DUMMYFUNCTION("GOOGLETRANSLATE(B2090, ""auto"",""en"")")," o pervoy love")</f>
        <v> o pervoy love</v>
      </c>
    </row>
    <row r="2091" ht="15.75" customHeight="1">
      <c r="A2091" s="1">
        <v>2260.0</v>
      </c>
      <c r="B2091" s="2" t="s">
        <v>2408</v>
      </c>
      <c r="C2091" s="2" t="s">
        <v>2402</v>
      </c>
      <c r="D2091" s="2" t="s">
        <v>6</v>
      </c>
      <c r="E2091" s="2" t="str">
        <f>IFERROR(__xludf.DUMMYFUNCTION("GOOGLETRANSLATE(B2091, ""auto"",""en"")"),"you can be connected very strong ties of friendship with the man, and still disagree with him if you are really close to the odds do not change these relationships and you will remain friends Richard Branson to hell and do everything beris")</f>
        <v>you can be connected very strong ties of friendship with the man, and still disagree with him if you are really close to the odds do not change these relationships and you will remain friends Richard Branson to hell and do everything beris</v>
      </c>
    </row>
    <row r="2092" ht="15.75" customHeight="1">
      <c r="A2092" s="1">
        <v>2261.0</v>
      </c>
      <c r="B2092" s="2" t="s">
        <v>1693</v>
      </c>
      <c r="C2092" s="2" t="s">
        <v>2402</v>
      </c>
      <c r="D2092" s="2" t="s">
        <v>6</v>
      </c>
      <c r="E2092" s="2" t="str">
        <f>IFERROR(__xludf.DUMMYFUNCTION("GOOGLETRANSLATE(B2092, ""auto"",""en"")"),"hug save")</f>
        <v>hug save</v>
      </c>
    </row>
    <row r="2093" ht="15.75" customHeight="1">
      <c r="A2093" s="1">
        <v>2262.0</v>
      </c>
      <c r="B2093" s="2" t="s">
        <v>2409</v>
      </c>
      <c r="C2093" s="2" t="s">
        <v>2402</v>
      </c>
      <c r="D2093" s="2" t="s">
        <v>6</v>
      </c>
      <c r="E2093" s="2" t="str">
        <f>IFERROR(__xludf.DUMMYFUNCTION("GOOGLETRANSLATE(B2093, ""auto"",""en"")"),"people they are normally takie snachala volosy obrezayut a potom otraschivayut snachala nachinayut drink a potom brosayut snachala pokupayut sebe things a potom ne their nosyat snachala govoryat chto vsegda vmeste be a potom nA ulitse dazhe ne zdorovayutc"&amp;"ya show completely")</f>
        <v>people they are normally takie snachala volosy obrezayut a potom otraschivayut snachala nachinayut drink a potom brosayut snachala pokupayut sebe things a potom ne their nosyat snachala govoryat chto vsegda vmeste be a potom nA ulitse dazhe ne zdorovayutcya show completely</v>
      </c>
    </row>
    <row r="2094" ht="15.75" customHeight="1">
      <c r="A2094" s="1">
        <v>2263.0</v>
      </c>
      <c r="B2094" s="2" t="s">
        <v>2410</v>
      </c>
      <c r="C2094" s="2" t="s">
        <v>2402</v>
      </c>
      <c r="D2094" s="2" t="s">
        <v>6</v>
      </c>
      <c r="E2094" s="2" t="str">
        <f>IFERROR(__xludf.DUMMYFUNCTION("GOOGLETRANSLATE(B2094, ""auto"",""en"")"),"I 10 years")</f>
        <v>I 10 years</v>
      </c>
    </row>
    <row r="2095" ht="15.75" customHeight="1">
      <c r="A2095" s="1">
        <v>2264.0</v>
      </c>
      <c r="B2095" s="2" t="s">
        <v>2411</v>
      </c>
      <c r="C2095" s="2" t="s">
        <v>2402</v>
      </c>
      <c r="D2095" s="2" t="s">
        <v>6</v>
      </c>
      <c r="E2095" s="2" t="str">
        <f>IFERROR(__xludf.DUMMYFUNCTION("GOOGLETRANSLATE(B2095, ""auto"",""en"")"),"kogda my mother a lot of free time, and two daughters")</f>
        <v>kogda my mother a lot of free time, and two daughters</v>
      </c>
    </row>
    <row r="2096" ht="15.75" customHeight="1">
      <c r="A2096" s="1">
        <v>2265.0</v>
      </c>
      <c r="B2096" s="2" t="s">
        <v>2412</v>
      </c>
      <c r="C2096" s="2" t="s">
        <v>2402</v>
      </c>
      <c r="D2096" s="2" t="s">
        <v>6</v>
      </c>
      <c r="E2096" s="2" t="str">
        <f>IFERROR(__xludf.DUMMYFUNCTION("GOOGLETRANSLATE(B2096, ""auto"",""en"")"),"If a person leaves let go of my dear friend, I know how hard it is every one of us went through it but you have to understand something if one wants to be with you, he will not go away in spite of all the circumstances and, if this person has to be someth"&amp;"ing he is sure to return to your life you meet him around the corner of your home or while you're hanging out with friends, maybe your meeting will take place in another city or in another country to show full")</f>
        <v>If a person leaves let go of my dear friend, I know how hard it is every one of us went through it but you have to understand something if one wants to be with you, he will not go away in spite of all the circumstances and, if this person has to be something he is sure to return to your life you meet him around the corner of your home or while you're hanging out with friends, maybe your meeting will take place in another city or in another country to show full</v>
      </c>
    </row>
    <row r="2097" ht="15.75" customHeight="1">
      <c r="A2097" s="1">
        <v>2266.0</v>
      </c>
      <c r="B2097" s="2" t="s">
        <v>2413</v>
      </c>
      <c r="C2097" s="2" t="s">
        <v>2414</v>
      </c>
      <c r="D2097" s="2" t="s">
        <v>6</v>
      </c>
      <c r="E2097" s="2" t="str">
        <f>IFERROR(__xludf.DUMMYFUNCTION("GOOGLETRANSLATE(B2097, ""auto"",""en"")"),"you can lose but do not throw back")</f>
        <v>you can lose but do not throw back</v>
      </c>
    </row>
    <row r="2098" ht="15.75" customHeight="1">
      <c r="A2098" s="1">
        <v>2267.0</v>
      </c>
      <c r="B2098" s="2" t="s">
        <v>2415</v>
      </c>
      <c r="C2098" s="2" t="s">
        <v>2414</v>
      </c>
      <c r="D2098" s="2" t="s">
        <v>6</v>
      </c>
      <c r="E2098" s="2" t="str">
        <f>IFERROR(__xludf.DUMMYFUNCTION("GOOGLETRANSLATE(B2098, ""auto"",""en"")"),"Now I live only because the principle of who wants to come who need to call someone bored and find those who do not care nafig")</f>
        <v>Now I live only because the principle of who wants to come who need to call someone bored and find those who do not care nafig</v>
      </c>
    </row>
    <row r="2099" ht="15.75" customHeight="1">
      <c r="A2099" s="1">
        <v>2268.0</v>
      </c>
      <c r="B2099" s="2" t="s">
        <v>2416</v>
      </c>
      <c r="C2099" s="2" t="s">
        <v>2414</v>
      </c>
      <c r="D2099" s="2" t="s">
        <v>6</v>
      </c>
      <c r="E2099" s="2" t="str">
        <f>IFERROR(__xludf.DUMMYFUNCTION("GOOGLETRANSLATE(B2099, ""auto"",""en"")"),"weightlifters")</f>
        <v>weightlifters</v>
      </c>
    </row>
    <row r="2100" ht="15.75" customHeight="1">
      <c r="A2100" s="1">
        <v>2270.0</v>
      </c>
      <c r="B2100" s="2" t="s">
        <v>2417</v>
      </c>
      <c r="C2100" s="2" t="s">
        <v>2414</v>
      </c>
      <c r="D2100" s="2" t="s">
        <v>6</v>
      </c>
      <c r="E2100" s="2" t="str">
        <f>IFERROR(__xludf.DUMMYFUNCTION("GOOGLETRANSLATE(B2100, ""auto"",""en"")")," argue with me like trying to drown the fire to burn water to dig the ground to catch the air")</f>
        <v> argue with me like trying to drown the fire to burn water to dig the ground to catch the air</v>
      </c>
    </row>
    <row r="2101" ht="15.75" customHeight="1">
      <c r="A2101" s="1">
        <v>2271.0</v>
      </c>
      <c r="B2101" s="2" t="s">
        <v>2418</v>
      </c>
      <c r="C2101" s="2" t="s">
        <v>2414</v>
      </c>
      <c r="D2101" s="2" t="s">
        <v>6</v>
      </c>
      <c r="E2101" s="2" t="str">
        <f>IFERROR(__xludf.DUMMYFUNCTION("GOOGLETRANSLATE(B2101, ""auto"",""en"")")," not in money happiness")</f>
        <v> not in money happiness</v>
      </c>
    </row>
    <row r="2102" ht="15.75" customHeight="1">
      <c r="A2102" s="1">
        <v>2272.0</v>
      </c>
      <c r="B2102" s="2" t="s">
        <v>2419</v>
      </c>
      <c r="C2102" s="2" t="s">
        <v>2414</v>
      </c>
      <c r="D2102" s="2" t="s">
        <v>6</v>
      </c>
      <c r="E2102" s="2" t="str">
        <f>IFERROR(__xludf.DUMMYFUNCTION("GOOGLETRANSLATE(B2102, ""auto"",""en"")"),"When you were 1 year she lulled you and you cry and capricious when you were 2 years old, she called you to her and you ran away when you were 3 years old she made tasty for you and you have not eaten and thrown away the food when you were 4 years old, sh"&amp;"e gave you handle and you're doodling on the walls when you were 5 years old, she dressed you beautiful and clean clothes and you show her soiled fully")</f>
        <v>When you were 1 year she lulled you and you cry and capricious when you were 2 years old, she called you to her and you ran away when you were 3 years old she made tasty for you and you have not eaten and thrown away the food when you were 4 years old, she gave you handle and you're doodling on the walls when you were 5 years old, she dressed you beautiful and clean clothes and you show her soiled fully</v>
      </c>
    </row>
    <row r="2103" ht="15.75" customHeight="1">
      <c r="A2103" s="1">
        <v>2273.0</v>
      </c>
      <c r="B2103" s="2" t="s">
        <v>2420</v>
      </c>
      <c r="C2103" s="2" t="s">
        <v>2421</v>
      </c>
      <c r="D2103" s="2" t="s">
        <v>6</v>
      </c>
      <c r="E2103" s="2" t="str">
        <f>IFERROR(__xludf.DUMMYFUNCTION("GOOGLETRANSLATE(B2103, ""auto"",""en"")"),"my life is my territory, and I will not going to give an account for their actions the most important thing that anyone who in my territory will understand me")</f>
        <v>my life is my territory, and I will not going to give an account for their actions the most important thing that anyone who in my territory will understand me</v>
      </c>
    </row>
    <row r="2104" ht="15.75" customHeight="1">
      <c r="A2104" s="1">
        <v>2274.0</v>
      </c>
      <c r="B2104" s="2" t="s">
        <v>2422</v>
      </c>
      <c r="C2104" s="2" t="s">
        <v>2421</v>
      </c>
      <c r="D2104" s="2" t="s">
        <v>6</v>
      </c>
      <c r="E2104" s="2" t="str">
        <f>IFERROR(__xludf.DUMMYFUNCTION("GOOGLETRANSLATE(B2104, ""auto"",""en"")"),"I absolutely do not care what people think about my people all my actions whether they are good or bad deliberate or spontaneous is my life I risk forgive love hate rejoice upset sometimes getting ahead of myself sometimes afraid and do not hesitate to li"&amp;"fe was given to me once, and I live because I want")</f>
        <v>I absolutely do not care what people think about my people all my actions whether they are good or bad deliberate or spontaneous is my life I risk forgive love hate rejoice upset sometimes getting ahead of myself sometimes afraid and do not hesitate to life was given to me once, and I live because I want</v>
      </c>
    </row>
    <row r="2105" ht="15.75" customHeight="1">
      <c r="A2105" s="1">
        <v>2277.0</v>
      </c>
      <c r="B2105" s="2" t="s">
        <v>2423</v>
      </c>
      <c r="C2105" s="2" t="s">
        <v>2421</v>
      </c>
      <c r="D2105" s="2" t="s">
        <v>6</v>
      </c>
      <c r="E2105" s="2" t="str">
        <f>IFERROR(__xludf.DUMMYFUNCTION("GOOGLETRANSLATE(B2105, ""auto"",""en"")"),"rally the support grid of servers cybershoke conditions 1 repost post 2 subscription of public show completely")</f>
        <v>rally the support grid of servers cybershoke conditions 1 repost post 2 subscription of public show completely</v>
      </c>
    </row>
    <row r="2106" ht="15.75" customHeight="1">
      <c r="A2106" s="1">
        <v>2278.0</v>
      </c>
      <c r="B2106" s="2" t="s">
        <v>2424</v>
      </c>
      <c r="C2106" s="2" t="s">
        <v>2421</v>
      </c>
      <c r="D2106" s="2" t="s">
        <v>6</v>
      </c>
      <c r="E2106" s="2" t="str">
        <f>IFERROR(__xludf.DUMMYFUNCTION("GOOGLETRANSLATE(B2106, ""auto"",""en"")"),"coolest vidio")</f>
        <v>coolest vidio</v>
      </c>
    </row>
    <row r="2107" ht="15.75" customHeight="1">
      <c r="A2107" s="1">
        <v>2280.0</v>
      </c>
      <c r="B2107" s="2" t="s">
        <v>2425</v>
      </c>
      <c r="C2107" s="2" t="s">
        <v>2421</v>
      </c>
      <c r="D2107" s="2" t="s">
        <v>6</v>
      </c>
      <c r="E2107" s="2" t="str">
        <f>IFERROR(__xludf.DUMMYFUNCTION("GOOGLETRANSLATE(B2107, ""auto"",""en"")"),"https vk with zlou Volc")</f>
        <v>https vk with zlou Volc</v>
      </c>
    </row>
    <row r="2108" ht="15.75" customHeight="1">
      <c r="A2108" s="1">
        <v>2281.0</v>
      </c>
      <c r="B2108" s="2" t="s">
        <v>2426</v>
      </c>
      <c r="C2108" s="2" t="s">
        <v>2427</v>
      </c>
      <c r="D2108" s="2" t="s">
        <v>6</v>
      </c>
      <c r="E2108" s="2" t="str">
        <f>IFERROR(__xludf.DUMMYFUNCTION("GOOGLETRANSLATE(B2108, ""auto"",""en"")"),"and I fear never had")</f>
        <v>and I fear never had</v>
      </c>
    </row>
    <row r="2109" ht="15.75" customHeight="1">
      <c r="A2109" s="1">
        <v>2282.0</v>
      </c>
      <c r="B2109" s="2" t="s">
        <v>2428</v>
      </c>
      <c r="C2109" s="2" t="s">
        <v>2427</v>
      </c>
      <c r="D2109" s="2" t="s">
        <v>6</v>
      </c>
      <c r="E2109" s="2" t="str">
        <f>IFERROR(__xludf.DUMMYFUNCTION("GOOGLETRANSLATE(B2109, ""auto"",""en"")"),"either you or your")</f>
        <v>either you or your</v>
      </c>
    </row>
    <row r="2110" ht="15.75" customHeight="1">
      <c r="A2110" s="1">
        <v>2283.0</v>
      </c>
      <c r="B2110" s="2" t="s">
        <v>2429</v>
      </c>
      <c r="C2110" s="2" t="s">
        <v>2427</v>
      </c>
      <c r="D2110" s="2" t="s">
        <v>6</v>
      </c>
      <c r="E2110" s="2" t="str">
        <f>IFERROR(__xludf.DUMMYFUNCTION("GOOGLETRANSLATE(B2110, ""auto"",""en"")")," everything is temporary")</f>
        <v> everything is temporary</v>
      </c>
    </row>
    <row r="2111" ht="15.75" customHeight="1">
      <c r="A2111" s="1">
        <v>2284.0</v>
      </c>
      <c r="B2111" s="2" t="s">
        <v>2430</v>
      </c>
      <c r="C2111" s="2" t="s">
        <v>2427</v>
      </c>
      <c r="D2111" s="2" t="s">
        <v>6</v>
      </c>
      <c r="E2111" s="2" t="str">
        <f>IFERROR(__xludf.DUMMYFUNCTION("GOOGLETRANSLATE(B2111, ""auto"",""en"")"),"each case will return gift of honey beer")</f>
        <v>each case will return gift of honey beer</v>
      </c>
    </row>
    <row r="2112" ht="15.75" customHeight="1">
      <c r="A2112" s="1">
        <v>2285.0</v>
      </c>
      <c r="B2112" s="2" t="s">
        <v>2431</v>
      </c>
      <c r="C2112" s="2" t="s">
        <v>2432</v>
      </c>
      <c r="D2112" s="2" t="s">
        <v>6</v>
      </c>
      <c r="E2112" s="2" t="str">
        <f>IFERROR(__xludf.DUMMYFUNCTION("GOOGLETRANSLATE(B2112, ""auto"",""en"")")," camaya yzhacnaya bol for cheloveka molchat molchat kogda within the sequence vce gopit")</f>
        <v> camaya yzhacnaya bol for cheloveka molchat molchat kogda within the sequence vce gopit</v>
      </c>
    </row>
    <row r="2113" ht="15.75" customHeight="1">
      <c r="A2113" s="1">
        <v>2286.0</v>
      </c>
      <c r="B2113" s="2" t="s">
        <v>2433</v>
      </c>
      <c r="C2113" s="2" t="s">
        <v>2432</v>
      </c>
      <c r="D2113" s="2" t="s">
        <v>6</v>
      </c>
      <c r="E2113" s="2" t="str">
        <f>IFERROR(__xludf.DUMMYFUNCTION("GOOGLETRANSLATE(B2113, ""auto"",""en"")"),"sleep will not save you if you have a tired soul Arabic proverb")</f>
        <v>sleep will not save you if you have a tired soul Arabic proverb</v>
      </c>
    </row>
    <row r="2114" ht="15.75" customHeight="1">
      <c r="A2114" s="1">
        <v>2287.0</v>
      </c>
      <c r="B2114" s="2" t="s">
        <v>2434</v>
      </c>
      <c r="C2114" s="2" t="s">
        <v>2432</v>
      </c>
      <c r="D2114" s="2" t="s">
        <v>6</v>
      </c>
      <c r="E2114" s="2" t="str">
        <f>IFERROR(__xludf.DUMMYFUNCTION("GOOGLETRANSLATE(B2114, ""auto"",""en"")"),"always after the rain comes the rainbow after the tears of happiness with an Arab proverb")</f>
        <v>always after the rain comes the rainbow after the tears of happiness with an Arab proverb</v>
      </c>
    </row>
    <row r="2115" ht="15.75" customHeight="1">
      <c r="A2115" s="1">
        <v>2288.0</v>
      </c>
      <c r="B2115" s="2" t="s">
        <v>2435</v>
      </c>
      <c r="C2115" s="2" t="s">
        <v>2436</v>
      </c>
      <c r="D2115" s="2" t="s">
        <v>6</v>
      </c>
      <c r="E2115" s="2" t="str">
        <f>IFERROR(__xludf.DUMMYFUNCTION("GOOGLETRANSLATE(B2115, ""auto"",""en"")"),"These guys produce gun for gun")</f>
        <v>These guys produce gun for gun</v>
      </c>
    </row>
    <row r="2116" ht="15.75" customHeight="1">
      <c r="A2116" s="1">
        <v>2289.0</v>
      </c>
      <c r="B2116" s="2" t="s">
        <v>2437</v>
      </c>
      <c r="C2116" s="2" t="s">
        <v>2436</v>
      </c>
      <c r="D2116" s="2" t="s">
        <v>6</v>
      </c>
      <c r="E2116" s="2" t="str">
        <f>IFERROR(__xludf.DUMMYFUNCTION("GOOGLETRANSLATE(B2116, ""auto"",""en"")")," carmusickz carskz")</f>
        <v> carmusickz carskz</v>
      </c>
    </row>
    <row r="2117" ht="15.75" customHeight="1">
      <c r="A2117" s="1">
        <v>2290.0</v>
      </c>
      <c r="B2117" s="2" t="s">
        <v>2438</v>
      </c>
      <c r="C2117" s="2" t="s">
        <v>2436</v>
      </c>
      <c r="D2117" s="2" t="s">
        <v>6</v>
      </c>
      <c r="E2117" s="2" t="str">
        <f>IFERROR(__xludf.DUMMYFUNCTION("GOOGLETRANSLATE(B2117, ""auto"",""en"")")," carmusickz")</f>
        <v> carmusickz</v>
      </c>
    </row>
    <row r="2118" ht="15.75" customHeight="1">
      <c r="A2118" s="1">
        <v>2291.0</v>
      </c>
      <c r="B2118" s="2" t="s">
        <v>2438</v>
      </c>
      <c r="C2118" s="2" t="s">
        <v>2436</v>
      </c>
      <c r="D2118" s="2" t="s">
        <v>6</v>
      </c>
      <c r="E2118" s="2" t="str">
        <f>IFERROR(__xludf.DUMMYFUNCTION("GOOGLETRANSLATE(B2118, ""auto"",""en"")")," carmusickz")</f>
        <v> carmusickz</v>
      </c>
    </row>
    <row r="2119" ht="15.75" customHeight="1">
      <c r="A2119" s="1">
        <v>2292.0</v>
      </c>
      <c r="B2119" s="2" t="s">
        <v>2439</v>
      </c>
      <c r="C2119" s="2" t="s">
        <v>2440</v>
      </c>
      <c r="D2119" s="2" t="s">
        <v>6</v>
      </c>
      <c r="E2119" s="2" t="str">
        <f>IFERROR(__xludf.DUMMYFUNCTION("GOOGLETRANSLATE(B2119, ""auto"",""en"")")," All we are down and out and fuck No If yes didoo amsterdam")</f>
        <v> All we are down and out and fuck No If yes didoo amsterdam</v>
      </c>
    </row>
    <row r="2120" ht="15.75" customHeight="1">
      <c r="A2120" s="1">
        <v>2293.0</v>
      </c>
      <c r="B2120" s="2" t="s">
        <v>2441</v>
      </c>
      <c r="C2120" s="2" t="s">
        <v>2440</v>
      </c>
      <c r="D2120" s="2" t="s">
        <v>6</v>
      </c>
      <c r="E2120" s="2" t="str">
        <f>IFERROR(__xludf.DUMMYFUNCTION("GOOGLETRANSLATE(B2120, ""auto"",""en"")"),"fuck it all fuck me in the house")</f>
        <v>fuck it all fuck me in the house</v>
      </c>
    </row>
    <row r="2121" ht="15.75" customHeight="1">
      <c r="A2121" s="1">
        <v>2294.0</v>
      </c>
      <c r="B2121" s="2" t="s">
        <v>2442</v>
      </c>
      <c r="C2121" s="2" t="s">
        <v>2440</v>
      </c>
      <c r="D2121" s="2" t="s">
        <v>6</v>
      </c>
      <c r="E2121" s="2" t="str">
        <f>IFERROR(__xludf.DUMMYFUNCTION("GOOGLETRANSLATE(B2121, ""auto"",""en"")"),"we put out blue winston on sincerity")</f>
        <v>we put out blue winston on sincerity</v>
      </c>
    </row>
    <row r="2122" ht="15.75" customHeight="1">
      <c r="A2122" s="1">
        <v>2295.0</v>
      </c>
      <c r="B2122" s="2" t="s">
        <v>2443</v>
      </c>
      <c r="C2122" s="2" t="s">
        <v>2440</v>
      </c>
      <c r="D2122" s="2" t="s">
        <v>6</v>
      </c>
      <c r="E2122" s="2" t="str">
        <f>IFERROR(__xludf.DUMMYFUNCTION("GOOGLETRANSLATE(B2122, ""auto"",""en"")"),"He speaks")</f>
        <v>He speaks</v>
      </c>
    </row>
    <row r="2123" ht="15.75" customHeight="1">
      <c r="A2123" s="1">
        <v>2297.0</v>
      </c>
      <c r="B2123" s="2" t="s">
        <v>2444</v>
      </c>
      <c r="C2123" s="2" t="s">
        <v>2440</v>
      </c>
      <c r="D2123" s="2" t="s">
        <v>6</v>
      </c>
      <c r="E2123" s="2" t="str">
        <f>IFERROR(__xludf.DUMMYFUNCTION("GOOGLETRANSLATE(B2123, ""auto"",""en"")")," He was cool and rich")</f>
        <v> He was cool and rich</v>
      </c>
    </row>
    <row r="2124" ht="15.75" customHeight="1">
      <c r="A2124" s="1">
        <v>2298.0</v>
      </c>
      <c r="B2124" s="2" t="s">
        <v>2445</v>
      </c>
      <c r="C2124" s="2" t="s">
        <v>2446</v>
      </c>
      <c r="D2124" s="2" t="s">
        <v>6</v>
      </c>
      <c r="E2124" s="2" t="str">
        <f>IFERROR(__xludf.DUMMYFUNCTION("GOOGLETRANSLATE(B2124, ""auto"",""en"")"),"people who know how to comfort his grief to other Mark Twain")</f>
        <v>people who know how to comfort his grief to other Mark Twain</v>
      </c>
    </row>
    <row r="2125" ht="15.75" customHeight="1">
      <c r="A2125" s="1">
        <v>2299.0</v>
      </c>
      <c r="B2125" s="2" t="s">
        <v>2447</v>
      </c>
      <c r="C2125" s="2" t="s">
        <v>2446</v>
      </c>
      <c r="D2125" s="2" t="s">
        <v>6</v>
      </c>
      <c r="E2125" s="2" t="str">
        <f>IFERROR(__xludf.DUMMYFUNCTION("GOOGLETRANSLATE(B2125, ""auto"",""en"")"),"you would not believe if not check himself")</f>
        <v>you would not believe if not check himself</v>
      </c>
    </row>
    <row r="2126" ht="15.75" customHeight="1">
      <c r="A2126" s="1">
        <v>2300.0</v>
      </c>
      <c r="B2126" s="2" t="s">
        <v>2448</v>
      </c>
      <c r="C2126" s="2" t="s">
        <v>2446</v>
      </c>
      <c r="D2126" s="2" t="s">
        <v>6</v>
      </c>
      <c r="E2126" s="2" t="str">
        <f>IFERROR(__xludf.DUMMYFUNCTION("GOOGLETRANSLATE(B2126, ""auto"",""en"")"),"I do not care about other people's")</f>
        <v>I do not care about other people's</v>
      </c>
    </row>
    <row r="2127" ht="15.75" customHeight="1">
      <c r="A2127" s="1">
        <v>2301.0</v>
      </c>
      <c r="B2127" s="2" t="s">
        <v>2449</v>
      </c>
      <c r="C2127" s="2" t="s">
        <v>2446</v>
      </c>
      <c r="D2127" s="2" t="s">
        <v>6</v>
      </c>
      <c r="E2127" s="2" t="str">
        <f>IFERROR(__xludf.DUMMYFUNCTION("GOOGLETRANSLATE(B2127, ""auto"",""en"")"),"forget that if he left")</f>
        <v>forget that if he left</v>
      </c>
    </row>
    <row r="2128" ht="15.75" customHeight="1">
      <c r="A2128" s="1">
        <v>2302.0</v>
      </c>
      <c r="B2128" s="2" t="s">
        <v>2450</v>
      </c>
      <c r="C2128" s="2" t="s">
        <v>2446</v>
      </c>
      <c r="D2128" s="2" t="s">
        <v>6</v>
      </c>
      <c r="E2128" s="2" t="str">
        <f>IFERROR(__xludf.DUMMYFUNCTION("GOOGLETRANSLATE(B2128, ""auto"",""en"")"),"do not stand on the place to develop")</f>
        <v>do not stand on the place to develop</v>
      </c>
    </row>
    <row r="2129" ht="15.75" customHeight="1">
      <c r="A2129" s="1">
        <v>2303.0</v>
      </c>
      <c r="B2129" s="2" t="s">
        <v>2451</v>
      </c>
      <c r="C2129" s="2" t="s">
        <v>2446</v>
      </c>
      <c r="D2129" s="2" t="s">
        <v>6</v>
      </c>
      <c r="E2129" s="2" t="str">
        <f>IFERROR(__xludf.DUMMYFUNCTION("GOOGLETRANSLATE(B2129, ""auto"",""en"")"),"not luck it's just experience")</f>
        <v>not luck it's just experience</v>
      </c>
    </row>
    <row r="2130" ht="15.75" customHeight="1">
      <c r="A2130" s="1">
        <v>2304.0</v>
      </c>
      <c r="B2130" s="2" t="s">
        <v>2452</v>
      </c>
      <c r="C2130" s="2" t="s">
        <v>2446</v>
      </c>
      <c r="D2130" s="2" t="s">
        <v>6</v>
      </c>
      <c r="E2130" s="2" t="str">
        <f>IFERROR(__xludf.DUMMYFUNCTION("GOOGLETRANSLATE(B2130, ""auto"",""en"")"),"Never do something that you do not want to do to you")</f>
        <v>Never do something that you do not want to do to you</v>
      </c>
    </row>
    <row r="2131" ht="15.75" customHeight="1">
      <c r="A2131" s="1">
        <v>2305.0</v>
      </c>
      <c r="B2131" s="2" t="s">
        <v>2453</v>
      </c>
      <c r="C2131" s="2" t="s">
        <v>2446</v>
      </c>
      <c r="D2131" s="2" t="s">
        <v>6</v>
      </c>
      <c r="E2131" s="2" t="str">
        <f>IFERROR(__xludf.DUMMYFUNCTION("GOOGLETRANSLATE(B2131, ""auto"",""en"")"),"Fear of their desires")</f>
        <v>Fear of their desires</v>
      </c>
    </row>
    <row r="2132" ht="15.75" customHeight="1">
      <c r="A2132" s="1">
        <v>2306.0</v>
      </c>
      <c r="B2132" s="2" t="s">
        <v>2454</v>
      </c>
      <c r="C2132" s="2" t="s">
        <v>2446</v>
      </c>
      <c r="D2132" s="2" t="s">
        <v>6</v>
      </c>
      <c r="E2132" s="2" t="str">
        <f>IFERROR(__xludf.DUMMYFUNCTION("GOOGLETRANSLATE(B2132, ""auto"",""en"")"),"better to be silent than to speak")</f>
        <v>better to be silent than to speak</v>
      </c>
    </row>
    <row r="2133" ht="15.75" customHeight="1">
      <c r="A2133" s="1">
        <v>2307.0</v>
      </c>
      <c r="B2133" s="2" t="s">
        <v>2455</v>
      </c>
      <c r="C2133" s="2" t="s">
        <v>2446</v>
      </c>
      <c r="D2133" s="2" t="s">
        <v>6</v>
      </c>
      <c r="E2133" s="2" t="str">
        <f>IFERROR(__xludf.DUMMYFUNCTION("GOOGLETRANSLATE(B2133, ""auto"",""en"")"),"I read you earlier than you write")</f>
        <v>I read you earlier than you write</v>
      </c>
    </row>
    <row r="2134" ht="15.75" customHeight="1">
      <c r="A2134" s="1">
        <v>2308.0</v>
      </c>
      <c r="B2134" s="2" t="s">
        <v>2456</v>
      </c>
      <c r="C2134" s="2" t="s">
        <v>2457</v>
      </c>
      <c r="D2134" s="2" t="s">
        <v>6</v>
      </c>
      <c r="E2134" s="2" t="str">
        <f>IFERROR(__xludf.DUMMYFUNCTION("GOOGLETRANSLATE(B2134, ""auto"",""en"")"),"for those who are bored in class")</f>
        <v>for those who are bored in class</v>
      </c>
    </row>
    <row r="2135" ht="15.75" customHeight="1">
      <c r="A2135" s="1">
        <v>2309.0</v>
      </c>
      <c r="B2135" s="2" t="s">
        <v>2458</v>
      </c>
      <c r="C2135" s="2" t="s">
        <v>2457</v>
      </c>
      <c r="D2135" s="2" t="s">
        <v>6</v>
      </c>
      <c r="E2135" s="2" t="str">
        <f>IFERROR(__xludf.DUMMYFUNCTION("GOOGLETRANSLATE(B2135, ""auto"",""en"")"),"horrible dream")</f>
        <v>horrible dream</v>
      </c>
    </row>
    <row r="2136" ht="15.75" customHeight="1">
      <c r="A2136" s="1">
        <v>2310.0</v>
      </c>
      <c r="B2136" s="2" t="s">
        <v>2459</v>
      </c>
      <c r="C2136" s="2" t="s">
        <v>2457</v>
      </c>
      <c r="D2136" s="2" t="s">
        <v>6</v>
      </c>
      <c r="E2136" s="2" t="str">
        <f>IFERROR(__xludf.DUMMYFUNCTION("GOOGLETRANSLATE(B2136, ""auto"",""en"")"),"how you vote collection from 1 to 99")</f>
        <v>how you vote collection from 1 to 99</v>
      </c>
    </row>
    <row r="2137" ht="15.75" customHeight="1">
      <c r="A2137" s="1">
        <v>2311.0</v>
      </c>
      <c r="B2137" s="2" t="s">
        <v>2460</v>
      </c>
      <c r="C2137" s="2" t="s">
        <v>2457</v>
      </c>
      <c r="D2137" s="2" t="s">
        <v>6</v>
      </c>
      <c r="E2137" s="2" t="str">
        <f>IFERROR(__xludf.DUMMYFUNCTION("GOOGLETRANSLATE(B2137, ""auto"",""en"")"),"rate from 1 to 10")</f>
        <v>rate from 1 to 10</v>
      </c>
    </row>
    <row r="2138" ht="15.75" customHeight="1">
      <c r="A2138" s="1">
        <v>2312.0</v>
      </c>
      <c r="B2138" s="2" t="s">
        <v>2461</v>
      </c>
      <c r="C2138" s="2" t="s">
        <v>2457</v>
      </c>
      <c r="D2138" s="2" t="s">
        <v>6</v>
      </c>
      <c r="E2138" s="2" t="str">
        <f>IFERROR(__xludf.DUMMYFUNCTION("GOOGLETRANSLATE(B2138, ""auto"",""en"")"),"all of the spectacular and very intense thriller with an intriguing storyline climbs on the wall so as not to lose pynkt naznachenuya pynkt naznachenuya 2000 February 2002 March 2006 pynkt naznachenuya pynkt naznachenuya April 2009 pynkt naznachenuya May "&amp;"2011")</f>
        <v>all of the spectacular and very intense thriller with an intriguing storyline climbs on the wall so as not to lose pynkt naznachenuya pynkt naznachenuya 2000 February 2002 March 2006 pynkt naznachenuya pynkt naznachenuya April 2009 pynkt naznachenuya May 2011</v>
      </c>
    </row>
    <row r="2139" ht="15.75" customHeight="1">
      <c r="A2139" s="1">
        <v>2313.0</v>
      </c>
      <c r="B2139" s="2" t="s">
        <v>2462</v>
      </c>
      <c r="C2139" s="2" t="s">
        <v>2457</v>
      </c>
      <c r="D2139" s="2" t="s">
        <v>6</v>
      </c>
      <c r="E2139" s="2" t="str">
        <f>IFERROR(__xludf.DUMMYFUNCTION("GOOGLETRANSLATE(B2139, ""auto"",""en"")"),"ctpashnye uctopuu for pacckaza in temnote 2o19 genre of horror thriller 1968 a group of teenagers on the night of Halloween gets a spooky Gothic house which is rumored to have been murdered there, they find a book of horror stories belonged to the decease"&amp;"d for a long time the girl there is a belief that if you ask the spirit of the deceased to tell the terrible story then it shall come to pass teenagers decide to test the myth taking with him a book but soon realize that this is an old legend's the truth")</f>
        <v>ctpashnye uctopuu for pacckaza in temnote 2o19 genre of horror thriller 1968 a group of teenagers on the night of Halloween gets a spooky Gothic house which is rumored to have been murdered there, they find a book of horror stories belonged to the deceased for a long time the girl there is a belief that if you ask the spirit of the deceased to tell the terrible story then it shall come to pass teenagers decide to test the myth taking with him a book but soon realize that this is an old legend's the truth</v>
      </c>
    </row>
    <row r="2140" ht="15.75" customHeight="1">
      <c r="A2140" s="1">
        <v>2314.0</v>
      </c>
      <c r="B2140" s="2" t="s">
        <v>2463</v>
      </c>
      <c r="C2140" s="2" t="s">
        <v>2457</v>
      </c>
      <c r="D2140" s="2" t="s">
        <v>6</v>
      </c>
      <c r="E2140" s="2" t="str">
        <f>IFERROR(__xludf.DUMMYFUNCTION("GOOGLETRANSLATE(B2140, ""auto"",""en"")"),"dolgozhdannoe vozvpaschenie shedevpa detctva kopoil leib 2019 lutsenzuya in 1o8o genre multfulm myuzukl drama pruklyuchenuya semeyny ictopuya about otvazhnom lvenke on umenu cuimba 3nakomye with detctva gepou vzpocleyut fall poznayut cebya u mur okryzhayu"&amp;"schuy covershayut oshubku u Selecting a delayut pravulny")</f>
        <v>dolgozhdannoe vozvpaschenie shedevpa detctva kopoil leib 2019 lutsenzuya in 1o8o genre multfulm myuzukl drama pruklyuchenuya semeyny ictopuya about otvazhnom lvenke on umenu cuimba 3nakomye with detctva gepou vzpocleyut fall poznayut cebya u mur okryzhayuschuy covershayut oshubku u Selecting a delayut pravulny</v>
      </c>
    </row>
    <row r="2141" ht="15.75" customHeight="1">
      <c r="A2141" s="1">
        <v>2315.0</v>
      </c>
      <c r="B2141" s="2" t="s">
        <v>2464</v>
      </c>
      <c r="C2141" s="2" t="s">
        <v>2457</v>
      </c>
      <c r="D2141" s="2" t="s">
        <v>6</v>
      </c>
      <c r="E2141" s="2" t="str">
        <f>IFERROR(__xludf.DUMMYFUNCTION("GOOGLETRANSLATE(B2141, ""auto"",""en"")"),"and you play streetball autumn")</f>
        <v>and you play streetball autumn</v>
      </c>
    </row>
    <row r="2142" ht="15.75" customHeight="1">
      <c r="A2142" s="1">
        <v>2316.0</v>
      </c>
      <c r="B2142" s="2" t="s">
        <v>2465</v>
      </c>
      <c r="C2142" s="2" t="s">
        <v>2457</v>
      </c>
      <c r="D2142" s="2" t="s">
        <v>6</v>
      </c>
      <c r="E2142" s="2" t="str">
        <f>IFERROR(__xludf.DUMMYFUNCTION("GOOGLETRANSLATE(B2142, ""auto"",""en"")"),"hottest hip hop x funky dunky music funkydunkyshop")</f>
        <v>hottest hip hop x funky dunky music funkydunkyshop</v>
      </c>
    </row>
    <row r="2143" ht="15.75" customHeight="1">
      <c r="A2143" s="1">
        <v>2317.0</v>
      </c>
      <c r="B2143" s="2" t="s">
        <v>2466</v>
      </c>
      <c r="C2143" s="2" t="s">
        <v>2457</v>
      </c>
      <c r="D2143" s="2" t="s">
        <v>6</v>
      </c>
      <c r="E2143" s="2" t="str">
        <f>IFERROR(__xludf.DUMMYFUNCTION("GOOGLETRANSLATE(B2143, ""auto"",""en"")"),"come in handy")</f>
        <v>come in handy</v>
      </c>
    </row>
    <row r="2144" ht="15.75" customHeight="1">
      <c r="A2144" s="1">
        <v>2318.0</v>
      </c>
      <c r="B2144" s="3" t="s">
        <v>2467</v>
      </c>
      <c r="C2144" s="2" t="s">
        <v>2468</v>
      </c>
      <c r="D2144" s="2" t="s">
        <v>6</v>
      </c>
      <c r="E2144" s="2" t="str">
        <f>IFERROR(__xludf.DUMMYFUNCTION("GOOGLETRANSLATE(B2144, ""auto"",""en"")"),"умри но не предавай die but do not betray")</f>
        <v>умри но не предавай die but do not betray</v>
      </c>
    </row>
    <row r="2145" ht="15.75" customHeight="1">
      <c r="A2145" s="1">
        <v>2319.0</v>
      </c>
      <c r="B2145" s="2" t="s">
        <v>2469</v>
      </c>
      <c r="C2145" s="2" t="s">
        <v>2468</v>
      </c>
      <c r="D2145" s="2" t="s">
        <v>6</v>
      </c>
      <c r="E2145" s="2" t="str">
        <f>IFERROR(__xludf.DUMMYFUNCTION("GOOGLETRANSLATE(B2145, ""auto"",""en"")")," love spring spring are born the best people I like")</f>
        <v> love spring spring are born the best people I like</v>
      </c>
    </row>
    <row r="2146" ht="15.75" customHeight="1">
      <c r="A2146" s="1">
        <v>2320.0</v>
      </c>
      <c r="B2146" s="2" t="s">
        <v>2470</v>
      </c>
      <c r="C2146" s="2" t="s">
        <v>2468</v>
      </c>
      <c r="D2146" s="2" t="s">
        <v>6</v>
      </c>
      <c r="E2146" s="2" t="str">
        <f>IFERROR(__xludf.DUMMYFUNCTION("GOOGLETRANSLATE(B2146, ""auto"",""en"")"),"if you want to learn to be smart reasonably ask to listen carefully and calmly respond to stop talking when there is nothing more to say Confucius")</f>
        <v>if you want to learn to be smart reasonably ask to listen carefully and calmly respond to stop talking when there is nothing more to say Confucius</v>
      </c>
    </row>
    <row r="2147" ht="15.75" customHeight="1">
      <c r="A2147" s="1">
        <v>2321.0</v>
      </c>
      <c r="B2147" s="2" t="s">
        <v>2471</v>
      </c>
      <c r="C2147" s="2" t="s">
        <v>2468</v>
      </c>
      <c r="D2147" s="2" t="s">
        <v>6</v>
      </c>
      <c r="E2147" s="2" t="str">
        <f>IFERROR(__xludf.DUMMYFUNCTION("GOOGLETRANSLATE(B2147, ""auto"",""en"")"),"they leave the Friendship podpïsçïkke they still do not understand people who hide mailUnsubscribe eteminğoy")</f>
        <v>they leave the Friendship podpïsçïkke they still do not understand people who hide mailUnsubscribe eteminğoy</v>
      </c>
    </row>
    <row r="2148" ht="15.75" customHeight="1">
      <c r="A2148" s="1">
        <v>2322.0</v>
      </c>
      <c r="B2148" s="2" t="s">
        <v>2472</v>
      </c>
      <c r="C2148" s="2" t="s">
        <v>2468</v>
      </c>
      <c r="D2148" s="2" t="s">
        <v>6</v>
      </c>
      <c r="E2148" s="2" t="str">
        <f>IFERROR(__xludf.DUMMYFUNCTION("GOOGLETRANSLATE(B2148, ""auto"",""en"")"),"there are days when I do not want to get out of bed I call these days lazy days joking, I call them my life no other days")</f>
        <v>there are days when I do not want to get out of bed I call these days lazy days joking, I call them my life no other days</v>
      </c>
    </row>
    <row r="2149" ht="15.75" customHeight="1">
      <c r="A2149" s="1">
        <v>2324.0</v>
      </c>
      <c r="B2149" s="2" t="s">
        <v>2473</v>
      </c>
      <c r="C2149" s="2" t="s">
        <v>2474</v>
      </c>
      <c r="D2149" s="2" t="s">
        <v>6</v>
      </c>
      <c r="E2149" s="2" t="str">
        <f>IFERROR(__xludf.DUMMYFUNCTION("GOOGLETRANSLATE(B2149, ""auto"",""en"")")," happiness is to have both parents with")</f>
        <v> happiness is to have both parents with</v>
      </c>
    </row>
    <row r="2150" ht="15.75" customHeight="1">
      <c r="A2150" s="1">
        <v>2325.0</v>
      </c>
      <c r="B2150" s="2" t="s">
        <v>2475</v>
      </c>
      <c r="C2150" s="2" t="s">
        <v>2474</v>
      </c>
      <c r="D2150" s="2" t="s">
        <v>6</v>
      </c>
      <c r="E2150" s="2" t="str">
        <f>IFERROR(__xludf.DUMMYFUNCTION("GOOGLETRANSLATE(B2150, ""auto"",""en"")")," the soul of man is actually vulnerable and fragile iee can be broken with a loud word of not touching a word")</f>
        <v> the soul of man is actually vulnerable and fragile iee can be broken with a loud word of not touching a word</v>
      </c>
    </row>
    <row r="2151" ht="15.75" customHeight="1">
      <c r="A2151" s="1">
        <v>2326.0</v>
      </c>
      <c r="B2151" s="2" t="s">
        <v>2476</v>
      </c>
      <c r="C2151" s="2" t="s">
        <v>2474</v>
      </c>
      <c r="D2151" s="2" t="s">
        <v>6</v>
      </c>
      <c r="E2151" s="2" t="str">
        <f>IFERROR(__xludf.DUMMYFUNCTION("GOOGLETRANSLATE(B2151, ""auto"",""en"")"),"nice day with family")</f>
        <v>nice day with family</v>
      </c>
    </row>
    <row r="2152" ht="15.75" customHeight="1">
      <c r="A2152" s="1">
        <v>2327.0</v>
      </c>
      <c r="B2152" s="2" t="s">
        <v>2477</v>
      </c>
      <c r="C2152" s="2" t="s">
        <v>2474</v>
      </c>
      <c r="D2152" s="2" t="s">
        <v>6</v>
      </c>
      <c r="E2152" s="2" t="str">
        <f>IFERROR(__xludf.DUMMYFUNCTION("GOOGLETRANSLATE(B2152, ""auto"",""en"")"),"selection of the best films about dance Take Me on the wall for viewing at a convenient time, a step forward in 2006 a step forward in February 2008 show completely")</f>
        <v>selection of the best films about dance Take Me on the wall for viewing at a convenient time, a step forward in 2006 a step forward in February 2008 show completely</v>
      </c>
    </row>
    <row r="2153" ht="15.75" customHeight="1">
      <c r="A2153" s="1">
        <v>2329.0</v>
      </c>
      <c r="B2153" s="2" t="s">
        <v>2478</v>
      </c>
      <c r="C2153" s="2" t="s">
        <v>2474</v>
      </c>
      <c r="D2153" s="2" t="s">
        <v>6</v>
      </c>
      <c r="E2153" s="2" t="str">
        <f>IFERROR(__xludf.DUMMYFUNCTION("GOOGLETRANSLATE(B2153, ""auto"",""en"")")," quietly go away from the life of every 1937")</f>
        <v> quietly go away from the life of every 1937</v>
      </c>
    </row>
    <row r="2154" ht="15.75" customHeight="1">
      <c r="A2154" s="1">
        <v>2330.0</v>
      </c>
      <c r="B2154" s="2" t="s">
        <v>2479</v>
      </c>
      <c r="C2154" s="2" t="s">
        <v>2474</v>
      </c>
      <c r="D2154" s="2" t="s">
        <v>6</v>
      </c>
      <c r="E2154" s="2" t="str">
        <f>IFERROR(__xludf.DUMMYFUNCTION("GOOGLETRANSLATE(B2154, ""auto"",""en"")"),"and God forbid that everyone had a loyal and devoted man near who never give up and support in moments of despair")</f>
        <v>and God forbid that everyone had a loyal and devoted man near who never give up and support in moments of despair</v>
      </c>
    </row>
    <row r="2155" ht="15.75" customHeight="1">
      <c r="A2155" s="1">
        <v>2331.0</v>
      </c>
      <c r="B2155" s="2" t="s">
        <v>279</v>
      </c>
      <c r="C2155" s="2" t="s">
        <v>2480</v>
      </c>
      <c r="D2155" s="2" t="s">
        <v>6</v>
      </c>
      <c r="E2155" s="2" t="str">
        <f>IFERROR(__xludf.DUMMYFUNCTION("GOOGLETRANSLATE(B2155, ""auto"",""en"")"),"live")</f>
        <v>live</v>
      </c>
    </row>
    <row r="2156" ht="15.75" customHeight="1">
      <c r="A2156" s="1">
        <v>2332.0</v>
      </c>
      <c r="B2156" s="2" t="s">
        <v>279</v>
      </c>
      <c r="C2156" s="2" t="s">
        <v>2480</v>
      </c>
      <c r="D2156" s="2" t="s">
        <v>6</v>
      </c>
      <c r="E2156" s="2" t="str">
        <f>IFERROR(__xludf.DUMMYFUNCTION("GOOGLETRANSLATE(B2156, ""auto"",""en"")"),"live")</f>
        <v>live</v>
      </c>
    </row>
    <row r="2157" ht="15.75" customHeight="1">
      <c r="A2157" s="1">
        <v>2334.0</v>
      </c>
      <c r="B2157" s="2" t="s">
        <v>2481</v>
      </c>
      <c r="C2157" s="2" t="s">
        <v>2482</v>
      </c>
      <c r="D2157" s="2" t="s">
        <v>6</v>
      </c>
      <c r="E2157" s="2" t="str">
        <f>IFERROR(__xludf.DUMMYFUNCTION("GOOGLETRANSLATE(B2157, ""auto"",""en"")"),"just")</f>
        <v>just</v>
      </c>
    </row>
    <row r="2158" ht="15.75" customHeight="1">
      <c r="A2158" s="1">
        <v>2335.0</v>
      </c>
      <c r="B2158" s="2" t="s">
        <v>2483</v>
      </c>
      <c r="C2158" s="2" t="s">
        <v>2482</v>
      </c>
      <c r="D2158" s="2" t="s">
        <v>6</v>
      </c>
      <c r="E2158" s="2" t="str">
        <f>IFERROR(__xludf.DUMMYFUNCTION("GOOGLETRANSLATE(B2158, ""auto"",""en"")"),"https protest ru quiz 2660960")</f>
        <v>https protest ru quiz 2660960</v>
      </c>
    </row>
    <row r="2159" ht="15.75" customHeight="1">
      <c r="A2159" s="1">
        <v>2336.0</v>
      </c>
      <c r="B2159" s="2" t="s">
        <v>2484</v>
      </c>
      <c r="C2159" s="2" t="s">
        <v>2482</v>
      </c>
      <c r="D2159" s="2" t="s">
        <v>6</v>
      </c>
      <c r="E2159" s="2" t="str">
        <f>IFERROR(__xludf.DUMMYFUNCTION("GOOGLETRANSLATE(B2159, ""auto"",""en"")"),"We never cease to delight our subscribers large rallies, and this time even cooler prizes to make a gift in 2019 are all very easy to sign up for our 1 Page 2 forze do repost this record show completely")</f>
        <v>We never cease to delight our subscribers large rallies, and this time even cooler prizes to make a gift in 2019 are all very easy to sign up for our 1 Page 2 forze do repost this record show completely</v>
      </c>
    </row>
    <row r="2160" ht="15.75" customHeight="1">
      <c r="A2160" s="1">
        <v>2337.0</v>
      </c>
      <c r="B2160" s="2" t="s">
        <v>2485</v>
      </c>
      <c r="C2160" s="2" t="s">
        <v>2486</v>
      </c>
      <c r="D2160" s="2" t="s">
        <v>6</v>
      </c>
      <c r="E2160" s="2" t="str">
        <f>IFERROR(__xludf.DUMMYFUNCTION("GOOGLETRANSLATE(B2160, ""auto"",""en"")"),"native")</f>
        <v>native</v>
      </c>
    </row>
    <row r="2161" ht="15.75" customHeight="1">
      <c r="A2161" s="1">
        <v>2338.0</v>
      </c>
      <c r="B2161" s="2" t="s">
        <v>2487</v>
      </c>
      <c r="C2161" s="2" t="s">
        <v>2486</v>
      </c>
      <c r="D2161" s="2" t="s">
        <v>6</v>
      </c>
      <c r="E2161" s="2" t="str">
        <f>IFERROR(__xludf.DUMMYFUNCTION("GOOGLETRANSLATE(B2161, ""auto"",""en"")")," I delete this post when sell the rights")</f>
        <v> I delete this post when sell the rights</v>
      </c>
    </row>
    <row r="2162" ht="15.75" customHeight="1">
      <c r="A2162" s="1">
        <v>2339.0</v>
      </c>
      <c r="B2162" s="2" t="s">
        <v>2488</v>
      </c>
      <c r="C2162" s="2" t="s">
        <v>2489</v>
      </c>
      <c r="D2162" s="2" t="s">
        <v>6</v>
      </c>
      <c r="E2162" s="2" t="str">
        <f>IFERROR(__xludf.DUMMYFUNCTION("GOOGLETRANSLATE(B2162, ""auto"",""en"")")," Trust is good self-control better Ildikó von Kurten tariff moonlight")</f>
        <v> Trust is good self-control better Ildikó von Kurten tariff moonlight</v>
      </c>
    </row>
    <row r="2163" ht="15.75" customHeight="1">
      <c r="A2163" s="1">
        <v>2340.0</v>
      </c>
      <c r="B2163" s="2" t="s">
        <v>2490</v>
      </c>
      <c r="C2163" s="2" t="s">
        <v>2489</v>
      </c>
      <c r="D2163" s="2" t="s">
        <v>6</v>
      </c>
      <c r="E2163" s="2" t="str">
        <f>IFERROR(__xludf.DUMMYFUNCTION("GOOGLETRANSLATE(B2163, ""auto"",""en"")"),"If you know that a person will never be yours to love it can indefinitely Oscar Wilde The Picture of Dorian Gray")</f>
        <v>If you know that a person will never be yours to love it can indefinitely Oscar Wilde The Picture of Dorian Gray</v>
      </c>
    </row>
    <row r="2164" ht="15.75" customHeight="1">
      <c r="A2164" s="1">
        <v>2341.0</v>
      </c>
      <c r="B2164" s="2" t="s">
        <v>2491</v>
      </c>
      <c r="C2164" s="2" t="s">
        <v>2489</v>
      </c>
      <c r="D2164" s="2" t="s">
        <v>6</v>
      </c>
      <c r="E2164" s="2" t="str">
        <f>IFERROR(__xludf.DUMMYFUNCTION("GOOGLETRANSLATE(B2164, ""auto"",""en"")"),"contrary to past better not to think about it as the Czechs Chamber 6")</f>
        <v>contrary to past better not to think about it as the Czechs Chamber 6</v>
      </c>
    </row>
    <row r="2165" ht="15.75" customHeight="1">
      <c r="A2165" s="1">
        <v>2342.0</v>
      </c>
      <c r="B2165" s="2" t="s">
        <v>2492</v>
      </c>
      <c r="C2165" s="2" t="s">
        <v>2489</v>
      </c>
      <c r="D2165" s="2" t="s">
        <v>6</v>
      </c>
      <c r="E2165" s="2" t="str">
        <f>IFERROR(__xludf.DUMMYFUNCTION("GOOGLETRANSLATE(B2165, ""auto"",""en"")"),"Please, take care of yourself")</f>
        <v>Please, take care of yourself</v>
      </c>
    </row>
    <row r="2166" ht="15.75" customHeight="1">
      <c r="A2166" s="1">
        <v>2344.0</v>
      </c>
      <c r="B2166" s="2" t="s">
        <v>2493</v>
      </c>
      <c r="C2166" s="2" t="s">
        <v>2494</v>
      </c>
      <c r="D2166" s="2" t="s">
        <v>6</v>
      </c>
      <c r="E2166" s="2" t="str">
        <f>IFERROR(__xludf.DUMMYFUNCTION("GOOGLETRANSLATE(B2166, ""auto"",""en"")"),"delete this post then when stop loving yourself")</f>
        <v>delete this post then when stop loving yourself</v>
      </c>
    </row>
    <row r="2167" ht="15.75" customHeight="1">
      <c r="A2167" s="1">
        <v>2345.0</v>
      </c>
      <c r="B2167" s="2" t="s">
        <v>2495</v>
      </c>
      <c r="C2167" s="2" t="s">
        <v>2494</v>
      </c>
      <c r="D2167" s="2" t="s">
        <v>6</v>
      </c>
      <c r="E2167" s="2" t="str">
        <f>IFERROR(__xludf.DUMMYFUNCTION("GOOGLETRANSLATE(B2167, ""auto"",""en"")"),"the soul of the sisters")</f>
        <v>the soul of the sisters</v>
      </c>
    </row>
    <row r="2168" ht="15.75" customHeight="1">
      <c r="A2168" s="1">
        <v>2346.0</v>
      </c>
      <c r="B2168" s="2" t="s">
        <v>2496</v>
      </c>
      <c r="C2168" s="2" t="s">
        <v>2494</v>
      </c>
      <c r="D2168" s="2" t="s">
        <v>6</v>
      </c>
      <c r="E2168" s="2" t="str">
        <f>IFERROR(__xludf.DUMMYFUNCTION("GOOGLETRANSLATE(B2168, ""auto"",""en"")"),"podpoctki 50 x godov proshlogo veka pochuvstvuy paznitsu")</f>
        <v>podpoctki 50 x godov proshlogo veka pochuvstvuy paznitsu</v>
      </c>
    </row>
    <row r="2169" ht="15.75" customHeight="1">
      <c r="A2169" s="1">
        <v>2347.0</v>
      </c>
      <c r="B2169" s="2" t="s">
        <v>2497</v>
      </c>
      <c r="C2169" s="2" t="s">
        <v>2494</v>
      </c>
      <c r="D2169" s="2" t="s">
        <v>6</v>
      </c>
      <c r="E2169" s="2" t="str">
        <f>IFERROR(__xludf.DUMMYFUNCTION("GOOGLETRANSLATE(B2169, ""auto"",""en"")"),"briefly about my life")</f>
        <v>briefly about my life</v>
      </c>
    </row>
    <row r="2170" ht="15.75" customHeight="1">
      <c r="A2170" s="1">
        <v>2348.0</v>
      </c>
      <c r="B2170" s="2" t="s">
        <v>2498</v>
      </c>
      <c r="C2170" s="2" t="s">
        <v>2494</v>
      </c>
      <c r="D2170" s="2" t="s">
        <v>6</v>
      </c>
      <c r="E2170" s="2" t="str">
        <f>IFERROR(__xludf.DUMMYFUNCTION("GOOGLETRANSLATE(B2170, ""auto"",""en"")")," max cake catch your eyes every day is people passing by, he looks at you and really wants to say something but can not quickly find the words is one of the most sincere moments I've ever seen in my life and how great that there is such an opportunity and"&amp;" a place where I can gather all of you and to say that he could not fit into the song you wish to feel the same to the people that you meet every day and of course there is not no fun character but they quickly extinguished in the general mood of all of u"&amp;"s when people drop in for a deeper seh have schools to which we are often too focuses more and more distant from each other at the risk of being left alone to forgive or delete dig into the details, or to ignore their final answer how to live correctly I "&amp;"still do not know but in the search for him I think we can find much more than we need")</f>
        <v> max cake catch your eyes every day is people passing by, he looks at you and really wants to say something but can not quickly find the words is one of the most sincere moments I've ever seen in my life and how great that there is such an opportunity and a place where I can gather all of you and to say that he could not fit into the song you wish to feel the same to the people that you meet every day and of course there is not no fun character but they quickly extinguished in the general mood of all of us when people drop in for a deeper seh have schools to which we are often too focuses more and more distant from each other at the risk of being left alone to forgive or delete dig into the details, or to ignore their final answer how to live correctly I still do not know but in the search for him I think we can find much more than we need</v>
      </c>
    </row>
    <row r="2171" ht="15.75" customHeight="1">
      <c r="A2171" s="1">
        <v>2349.0</v>
      </c>
      <c r="B2171" s="2" t="s">
        <v>2499</v>
      </c>
      <c r="C2171" s="2" t="s">
        <v>2494</v>
      </c>
      <c r="D2171" s="2" t="s">
        <v>6</v>
      </c>
      <c r="E2171" s="2" t="str">
        <f>IFERROR(__xludf.DUMMYFUNCTION("GOOGLETRANSLATE(B2171, ""auto"",""en"")"),"when you fall asleep at 3 am and get up at 7 am")</f>
        <v>when you fall asleep at 3 am and get up at 7 am</v>
      </c>
    </row>
    <row r="2172" ht="15.75" customHeight="1">
      <c r="A2172" s="1">
        <v>2350.0</v>
      </c>
      <c r="B2172" s="2" t="s">
        <v>2500</v>
      </c>
      <c r="C2172" s="2" t="s">
        <v>2494</v>
      </c>
      <c r="D2172" s="2" t="s">
        <v>6</v>
      </c>
      <c r="E2172" s="2" t="str">
        <f>IFERROR(__xludf.DUMMYFUNCTION("GOOGLETRANSLATE(B2172, ""auto"",""en"")"),"Riskni or engage chance")</f>
        <v>Riskni or engage chance</v>
      </c>
    </row>
    <row r="2173" ht="15.75" customHeight="1">
      <c r="A2173" s="1">
        <v>2351.0</v>
      </c>
      <c r="B2173" s="2" t="s">
        <v>2501</v>
      </c>
      <c r="C2173" s="2" t="s">
        <v>2494</v>
      </c>
      <c r="D2173" s="2" t="s">
        <v>6</v>
      </c>
      <c r="E2173" s="2" t="str">
        <f>IFERROR(__xludf.DUMMYFUNCTION("GOOGLETRANSLATE(B2173, ""auto"",""en"")"),"I'm so jealous moron I pretend that I do not care but I do not really care so much that I will soon explode")</f>
        <v>I'm so jealous moron I pretend that I do not care but I do not really care so much that I will soon explode</v>
      </c>
    </row>
    <row r="2174" ht="15.75" customHeight="1">
      <c r="A2174" s="1">
        <v>2352.0</v>
      </c>
      <c r="B2174" s="2" t="s">
        <v>2502</v>
      </c>
      <c r="C2174" s="2" t="s">
        <v>2503</v>
      </c>
      <c r="D2174" s="2" t="s">
        <v>6</v>
      </c>
      <c r="E2174" s="2" t="str">
        <f>IFERROR(__xludf.DUMMYFUNCTION("GOOGLETRANSLATE(B2174, ""auto"",""en"")"),"June 21, 1962 was born a Soviet rock musician Viktor Tsoi today it might be fulfilled 56 years")</f>
        <v>June 21, 1962 was born a Soviet rock musician Viktor Tsoi today it might be fulfilled 56 years</v>
      </c>
    </row>
    <row r="2175" ht="15.75" customHeight="1">
      <c r="A2175" s="1">
        <v>2353.0</v>
      </c>
      <c r="B2175" s="2" t="s">
        <v>2504</v>
      </c>
      <c r="C2175" s="2" t="s">
        <v>2503</v>
      </c>
      <c r="D2175" s="2" t="s">
        <v>6</v>
      </c>
      <c r="E2175" s="2" t="str">
        <f>IFERROR(__xludf.DUMMYFUNCTION("GOOGLETRANSLATE(B2175, ""auto"",""en"")")," draw on the participation of 2,000 rubles for 1 be a subscriber of the community 2 leave a comment for this record 3 do repost record results today at 21 00 MSK")</f>
        <v> draw on the participation of 2,000 rubles for 1 be a subscriber of the community 2 leave a comment for this record 3 do repost record results today at 21 00 MSK</v>
      </c>
    </row>
    <row r="2176" ht="15.75" customHeight="1">
      <c r="A2176" s="1">
        <v>2354.0</v>
      </c>
      <c r="B2176" s="2" t="s">
        <v>2505</v>
      </c>
      <c r="C2176" s="2" t="s">
        <v>2503</v>
      </c>
      <c r="D2176" s="2" t="s">
        <v>6</v>
      </c>
      <c r="E2176" s="2" t="str">
        <f>IFERROR(__xludf.DUMMYFUNCTION("GOOGLETRANSLATE(B2176, ""auto"",""en"")"),"Fresh comment that I do not does not change the fact that you're still the one")</f>
        <v>Fresh comment that I do not does not change the fact that you're still the one</v>
      </c>
    </row>
    <row r="2177" ht="15.75" customHeight="1">
      <c r="A2177" s="1">
        <v>2355.0</v>
      </c>
      <c r="B2177" s="2" t="s">
        <v>2506</v>
      </c>
      <c r="C2177" s="2" t="s">
        <v>2503</v>
      </c>
      <c r="D2177" s="2" t="s">
        <v>6</v>
      </c>
      <c r="E2177" s="2" t="str">
        <f>IFERROR(__xludf.DUMMYFUNCTION("GOOGLETRANSLATE(B2177, ""auto"",""en"")"),"Choi lived until his love Choi lived until he remembers he is no longer 29 years old but he is still alive and burning the brightest star called the sun and lives in the changes that I was still waiting")</f>
        <v>Choi lived until his love Choi lived until he remembers he is no longer 29 years old but he is still alive and burning the brightest star called the sun and lives in the changes that I was still waiting</v>
      </c>
    </row>
    <row r="2178" ht="15.75" customHeight="1">
      <c r="A2178" s="1">
        <v>2356.0</v>
      </c>
      <c r="B2178" s="2" t="s">
        <v>2507</v>
      </c>
      <c r="C2178" s="2" t="s">
        <v>2503</v>
      </c>
      <c r="D2178" s="2" t="s">
        <v>6</v>
      </c>
      <c r="E2178" s="2" t="str">
        <f>IFERROR(__xludf.DUMMYFUNCTION("GOOGLETRANSLATE(B2178, ""auto"",""en"")"),"It was the best summer")</f>
        <v>It was the best summer</v>
      </c>
    </row>
    <row r="2179" ht="15.75" customHeight="1">
      <c r="A2179" s="1">
        <v>2357.0</v>
      </c>
      <c r="B2179" s="2" t="s">
        <v>2508</v>
      </c>
      <c r="C2179" s="2" t="s">
        <v>2503</v>
      </c>
      <c r="D2179" s="2" t="s">
        <v>6</v>
      </c>
      <c r="E2179" s="2" t="str">
        <f>IFERROR(__xludf.DUMMYFUNCTION("GOOGLETRANSLATE(B2179, ""auto"",""en"")"),"happy Birthday")</f>
        <v>happy Birthday</v>
      </c>
    </row>
    <row r="2180" ht="15.75" customHeight="1">
      <c r="A2180" s="1">
        <v>2358.0</v>
      </c>
      <c r="B2180" s="2" t="s">
        <v>2509</v>
      </c>
      <c r="C2180" s="2" t="s">
        <v>2503</v>
      </c>
      <c r="D2180" s="2" t="s">
        <v>6</v>
      </c>
      <c r="E2180" s="2" t="str">
        <f>IFERROR(__xludf.DUMMYFUNCTION("GOOGLETRANSLATE(B2180, ""auto"",""en"")"),"29 years ago under the barn Viktor Tsoi was killed but in the memory and hearts of thousands of fans, he will always remain alive, we will always remember you star named solntsepoka memory of you alive and then you live the last hero")</f>
        <v>29 years ago under the barn Viktor Tsoi was killed but in the memory and hearts of thousands of fans, he will always remain alive, we will always remember you star named solntsepoka memory of you alive and then you live the last hero</v>
      </c>
    </row>
    <row r="2181" ht="15.75" customHeight="1">
      <c r="A2181" s="1">
        <v>2359.0</v>
      </c>
      <c r="B2181" s="2" t="s">
        <v>2510</v>
      </c>
      <c r="C2181" s="2" t="s">
        <v>2511</v>
      </c>
      <c r="D2181" s="2" t="s">
        <v>6</v>
      </c>
      <c r="E2181" s="2" t="str">
        <f>IFERROR(__xludf.DUMMYFUNCTION("GOOGLETRANSLATE(B2181, ""auto"",""en"")"),"you're such a nipple lips f3 cool bota")</f>
        <v>you're such a nipple lips f3 cool bota</v>
      </c>
    </row>
    <row r="2182" ht="15.75" customHeight="1">
      <c r="A2182" s="1">
        <v>2360.0</v>
      </c>
      <c r="B2182" s="2" t="s">
        <v>2512</v>
      </c>
      <c r="C2182" s="2" t="s">
        <v>2511</v>
      </c>
      <c r="D2182" s="2" t="s">
        <v>6</v>
      </c>
      <c r="E2182" s="2" t="str">
        <f>IFERROR(__xludf.DUMMYFUNCTION("GOOGLETRANSLATE(B2182, ""auto"",""en"")"),"hi f3 cool bota")</f>
        <v>hi f3 cool bota</v>
      </c>
    </row>
    <row r="2183" ht="15.75" customHeight="1">
      <c r="A2183" s="1">
        <v>2361.0</v>
      </c>
      <c r="B2183" s="2" t="s">
        <v>2512</v>
      </c>
      <c r="C2183" s="2" t="s">
        <v>2511</v>
      </c>
      <c r="D2183" s="2" t="s">
        <v>6</v>
      </c>
      <c r="E2183" s="2" t="str">
        <f>IFERROR(__xludf.DUMMYFUNCTION("GOOGLETRANSLATE(B2183, ""auto"",""en"")"),"hi f3 cool bota")</f>
        <v>hi f3 cool bota</v>
      </c>
    </row>
    <row r="2184" ht="15.75" customHeight="1">
      <c r="A2184" s="1">
        <v>2363.0</v>
      </c>
      <c r="B2184" s="2" t="s">
        <v>2513</v>
      </c>
      <c r="C2184" s="2" t="s">
        <v>2511</v>
      </c>
      <c r="D2184" s="2" t="s">
        <v>6</v>
      </c>
      <c r="E2184" s="2" t="str">
        <f>IFERROR(__xludf.DUMMYFUNCTION("GOOGLETRANSLATE(B2184, ""auto"",""en"")"),"if ye syzhdenie znachit esche vstpetimsya but if not then thanks for appointment thank you for all")</f>
        <v>if ye syzhdenie znachit esche vstpetimsya but if not then thanks for appointment thank you for all</v>
      </c>
    </row>
    <row r="2185" ht="15.75" customHeight="1">
      <c r="A2185" s="1">
        <v>2364.0</v>
      </c>
      <c r="B2185" s="2" t="s">
        <v>2514</v>
      </c>
      <c r="C2185" s="2" t="s">
        <v>2511</v>
      </c>
      <c r="D2185" s="2" t="s">
        <v>6</v>
      </c>
      <c r="E2185" s="2" t="str">
        <f>IFERROR(__xludf.DUMMYFUNCTION("GOOGLETRANSLATE(B2185, ""auto"",""en"")"),"when people meet me for the first time, they think I'm quiet when people long familiar to me they dream of me to be quiet")</f>
        <v>when people meet me for the first time, they think I'm quiet when people long familiar to me they dream of me to be quiet</v>
      </c>
    </row>
    <row r="2186" ht="15.75" customHeight="1">
      <c r="A2186" s="1">
        <v>2365.0</v>
      </c>
      <c r="B2186" s="2" t="s">
        <v>2515</v>
      </c>
      <c r="C2186" s="2" t="s">
        <v>2516</v>
      </c>
      <c r="D2186" s="2" t="s">
        <v>6</v>
      </c>
      <c r="E2186" s="2" t="str">
        <f>IFERROR(__xludf.DUMMYFUNCTION("GOOGLETRANSLATE(B2186, ""auto"",""en"")"),"World Championship senseless and merciless")</f>
        <v>World Championship senseless and merciless</v>
      </c>
    </row>
    <row r="2187" ht="15.75" customHeight="1">
      <c r="A2187" s="1">
        <v>2367.0</v>
      </c>
      <c r="B2187" s="2" t="s">
        <v>2517</v>
      </c>
      <c r="C2187" s="2" t="s">
        <v>2516</v>
      </c>
      <c r="D2187" s="2" t="s">
        <v>6</v>
      </c>
      <c r="E2187" s="2" t="str">
        <f>IFERROR(__xludf.DUMMYFUNCTION("GOOGLETRANSLATE(B2187, ""auto"",""en"")"),"Briefly on how to build a new stadium zenith")</f>
        <v>Briefly on how to build a new stadium zenith</v>
      </c>
    </row>
    <row r="2188" ht="15.75" customHeight="1">
      <c r="A2188" s="1">
        <v>2368.0</v>
      </c>
      <c r="B2188" s="2" t="s">
        <v>2518</v>
      </c>
      <c r="C2188" s="2" t="s">
        <v>273</v>
      </c>
      <c r="D2188" s="2" t="s">
        <v>6</v>
      </c>
      <c r="E2188" s="2" t="str">
        <f>IFERROR(__xludf.DUMMYFUNCTION("GOOGLETRANSLATE(B2188, ""auto"",""en"")"),"Ah schyas to skate round and not all of this is now Lera")</f>
        <v>Ah schyas to skate round and not all of this is now Lera</v>
      </c>
    </row>
    <row r="2189" ht="15.75" customHeight="1">
      <c r="A2189" s="1">
        <v>2369.0</v>
      </c>
      <c r="B2189" s="2" t="s">
        <v>2519</v>
      </c>
      <c r="C2189" s="2" t="s">
        <v>273</v>
      </c>
      <c r="D2189" s="2" t="s">
        <v>6</v>
      </c>
      <c r="E2189" s="2" t="str">
        <f>IFERROR(__xludf.DUMMYFUNCTION("GOOGLETRANSLATE(B2189, ""auto"",""en"")"),"profile for Thrasher Tipo part 2 closed season")</f>
        <v>profile for Thrasher Tipo part 2 closed season</v>
      </c>
    </row>
    <row r="2190" ht="15.75" customHeight="1">
      <c r="A2190" s="1">
        <v>2370.0</v>
      </c>
      <c r="B2190" s="2" t="s">
        <v>2520</v>
      </c>
      <c r="C2190" s="2" t="s">
        <v>273</v>
      </c>
      <c r="D2190" s="2" t="s">
        <v>6</v>
      </c>
      <c r="E2190" s="2" t="str">
        <f>IFERROR(__xludf.DUMMYFUNCTION("GOOGLETRANSLATE(B2190, ""auto"",""en"")"),"porn artist presents a new album, giving away two tickets to the presentation of the new album in Alma Ata, the conditions are very simple show completely")</f>
        <v>porn artist presents a new album, giving away two tickets to the presentation of the new album in Alma Ata, the conditions are very simple show completely</v>
      </c>
    </row>
    <row r="2191" ht="15.75" customHeight="1">
      <c r="A2191" s="1">
        <v>2371.0</v>
      </c>
      <c r="B2191" s="2" t="s">
        <v>2521</v>
      </c>
      <c r="C2191" s="2" t="s">
        <v>273</v>
      </c>
      <c r="D2191" s="2" t="s">
        <v>6</v>
      </c>
      <c r="E2191" s="2" t="str">
        <f>IFERROR(__xludf.DUMMYFUNCTION("GOOGLETRANSLATE(B2191, ""auto"",""en"")"),"if you are going to do to me what that gift then here is a hint of colored socks does not happen much")</f>
        <v>if you are going to do to me what that gift then here is a hint of colored socks does not happen much</v>
      </c>
    </row>
    <row r="2192" ht="15.75" customHeight="1">
      <c r="A2192" s="1">
        <v>2372.0</v>
      </c>
      <c r="B2192" s="2" t="s">
        <v>2522</v>
      </c>
      <c r="C2192" s="2" t="s">
        <v>273</v>
      </c>
      <c r="D2192" s="2" t="s">
        <v>6</v>
      </c>
      <c r="E2192" s="2" t="str">
        <f>IFERROR(__xludf.DUMMYFUNCTION("GOOGLETRANSLATE(B2192, ""auto"",""en"")"),"Kurt quotes on all occasions")</f>
        <v>Kurt quotes on all occasions</v>
      </c>
    </row>
    <row r="2193" ht="15.75" customHeight="1">
      <c r="A2193" s="1">
        <v>2373.0</v>
      </c>
      <c r="B2193" s="2" t="s">
        <v>2523</v>
      </c>
      <c r="C2193" s="2" t="s">
        <v>273</v>
      </c>
      <c r="D2193" s="2" t="s">
        <v>6</v>
      </c>
      <c r="E2193" s="2" t="str">
        <f>IFERROR(__xludf.DUMMYFUNCTION("GOOGLETRANSLATE(B2193, ""auto"",""en"")"),"achievement xn")</f>
        <v>achievement xn</v>
      </c>
    </row>
    <row r="2194" ht="15.75" customHeight="1">
      <c r="A2194" s="1">
        <v>2374.0</v>
      </c>
      <c r="B2194" s="2" t="s">
        <v>2524</v>
      </c>
      <c r="C2194" s="2" t="s">
        <v>2525</v>
      </c>
      <c r="D2194" s="2" t="s">
        <v>6</v>
      </c>
      <c r="E2194" s="2" t="str">
        <f>IFERROR(__xludf.DUMMYFUNCTION("GOOGLETRANSLATE(B2194, ""auto"",""en"")"),"The only rule in life is to stay human in any case necessary to live")</f>
        <v>The only rule in life is to stay human in any case necessary to live</v>
      </c>
    </row>
    <row r="2195" ht="15.75" customHeight="1">
      <c r="A2195" s="1">
        <v>2375.0</v>
      </c>
      <c r="B2195" s="2" t="s">
        <v>2526</v>
      </c>
      <c r="C2195" s="2" t="s">
        <v>2525</v>
      </c>
      <c r="D2195" s="2" t="s">
        <v>6</v>
      </c>
      <c r="E2195" s="2" t="str">
        <f>IFERROR(__xludf.DUMMYFUNCTION("GOOGLETRANSLATE(B2195, ""auto"",""en"")"),"what KTL KTL is when you're in grade 8 received the title Abi KTL is when in 22 30 Bald zhіgіter zhatamyz light oshіremіz KTL is when maklyube jacket pudding toast KTL is when all the general show completely")</f>
        <v>what KTL KTL is when you're in grade 8 received the title Abi KTL is when in 22 30 Bald zhіgіter zhatamyz light oshіremіz KTL is when maklyube jacket pudding toast KTL is when all the general show completely</v>
      </c>
    </row>
    <row r="2196" ht="15.75" customHeight="1">
      <c r="A2196" s="1">
        <v>2376.0</v>
      </c>
      <c r="B2196" s="2" t="s">
        <v>2527</v>
      </c>
      <c r="C2196" s="2" t="s">
        <v>2525</v>
      </c>
      <c r="D2196" s="2" t="s">
        <v>6</v>
      </c>
      <c r="E2196" s="2" t="str">
        <f>IFERROR(__xludf.DUMMYFUNCTION("GOOGLETRANSLATE(B2196, ""auto"",""en"")"),"many beautiful native should be one")</f>
        <v>many beautiful native should be one</v>
      </c>
    </row>
    <row r="2197" ht="15.75" customHeight="1">
      <c r="A2197" s="1">
        <v>2377.0</v>
      </c>
      <c r="B2197" s="2" t="s">
        <v>2528</v>
      </c>
      <c r="C2197" s="2" t="s">
        <v>2525</v>
      </c>
      <c r="D2197" s="2" t="s">
        <v>6</v>
      </c>
      <c r="E2197" s="2" t="str">
        <f>IFERROR(__xludf.DUMMYFUNCTION("GOOGLETRANSLATE(B2197, ""auto"",""en"")"),"a guy liked a girl, he goes up to her and wants to get acquainted and she answers him you have a BMW and a 2 storey house guy meets no conversation is over suitable man to his father and tells a father to him well, I can tell you certainly can cvoy Bentle"&amp;"y 2 BMW change but to demolish the third and fourth floor for women son is not serious")</f>
        <v>a guy liked a girl, he goes up to her and wants to get acquainted and she answers him you have a BMW and a 2 storey house guy meets no conversation is over suitable man to his father and tells a father to him well, I can tell you certainly can cvoy Bentley 2 BMW change but to demolish the third and fourth floor for women son is not serious</v>
      </c>
    </row>
    <row r="2198" ht="15.75" customHeight="1">
      <c r="A2198" s="1">
        <v>2378.0</v>
      </c>
      <c r="B2198" s="2" t="s">
        <v>2529</v>
      </c>
      <c r="C2198" s="2" t="s">
        <v>2525</v>
      </c>
      <c r="D2198" s="2" t="s">
        <v>6</v>
      </c>
      <c r="E2198" s="2" t="str">
        <f>IFERROR(__xludf.DUMMYFUNCTION("GOOGLETRANSLATE(B2198, ""auto"",""en"")")," there is no better place than home especially if there is it mom")</f>
        <v> there is no better place than home especially if there is it mom</v>
      </c>
    </row>
    <row r="2199" ht="15.75" customHeight="1">
      <c r="A2199" s="1">
        <v>2379.0</v>
      </c>
      <c r="B2199" s="2" t="s">
        <v>2530</v>
      </c>
      <c r="C2199" s="2" t="s">
        <v>2531</v>
      </c>
      <c r="D2199" s="2" t="s">
        <v>6</v>
      </c>
      <c r="E2199" s="2" t="str">
        <f>IFERROR(__xludf.DUMMYFUNCTION("GOOGLETRANSLATE(B2199, ""auto"",""en"")"),"I saw you in my love for the last time")</f>
        <v>I saw you in my love for the last time</v>
      </c>
    </row>
    <row r="2200" ht="15.75" customHeight="1">
      <c r="A2200" s="1">
        <v>2380.0</v>
      </c>
      <c r="B2200" s="2" t="s">
        <v>2532</v>
      </c>
      <c r="C2200" s="2" t="s">
        <v>2531</v>
      </c>
      <c r="D2200" s="2" t="s">
        <v>6</v>
      </c>
      <c r="E2200" s="2" t="str">
        <f>IFERROR(__xludf.DUMMYFUNCTION("GOOGLETRANSLATE(B2200, ""auto"",""en"")")," friendship is meaningless when there are feelings")</f>
        <v> friendship is meaningless when there are feelings</v>
      </c>
    </row>
    <row r="2201" ht="15.75" customHeight="1">
      <c r="A2201" s="1">
        <v>2381.0</v>
      </c>
      <c r="B2201" s="2" t="s">
        <v>2533</v>
      </c>
      <c r="C2201" s="2" t="s">
        <v>2534</v>
      </c>
      <c r="D2201" s="2" t="s">
        <v>6</v>
      </c>
      <c r="E2201" s="2" t="str">
        <f>IFERROR(__xludf.DUMMYFUNCTION("GOOGLETRANSLATE(B2201, ""auto"",""en"")"),"summer")</f>
        <v>summer</v>
      </c>
    </row>
    <row r="2202" ht="15.75" customHeight="1">
      <c r="A2202" s="1">
        <v>2382.0</v>
      </c>
      <c r="B2202" s="2" t="s">
        <v>2535</v>
      </c>
      <c r="C2202" s="2" t="s">
        <v>2534</v>
      </c>
      <c r="D2202" s="2" t="s">
        <v>6</v>
      </c>
      <c r="E2202" s="2" t="str">
        <f>IFERROR(__xludf.DUMMYFUNCTION("GOOGLETRANSLATE(B2202, ""auto"",""en"")"),"life stories that tell different people but they are united by one thought they all make you think and believe in a better")</f>
        <v>life stories that tell different people but they are united by one thought they all make you think and believe in a better</v>
      </c>
    </row>
    <row r="2203" ht="15.75" customHeight="1">
      <c r="A2203" s="1">
        <v>2383.0</v>
      </c>
      <c r="B2203" s="2" t="s">
        <v>2536</v>
      </c>
      <c r="C2203" s="2" t="s">
        <v>2534</v>
      </c>
      <c r="D2203" s="2" t="s">
        <v>6</v>
      </c>
      <c r="E2203" s="2" t="str">
        <f>IFERROR(__xludf.DUMMYFUNCTION("GOOGLETRANSLATE(B2203, ""auto"",""en"")"),"Climb on the wall as a reminder")</f>
        <v>Climb on the wall as a reminder</v>
      </c>
    </row>
    <row r="2204" ht="15.75" customHeight="1">
      <c r="A2204" s="1">
        <v>2384.0</v>
      </c>
      <c r="B2204" s="2" t="s">
        <v>2537</v>
      </c>
      <c r="C2204" s="2" t="s">
        <v>2534</v>
      </c>
      <c r="D2204" s="2" t="s">
        <v>6</v>
      </c>
      <c r="E2204" s="2" t="str">
        <f>IFERROR(__xludf.DUMMYFUNCTION("GOOGLETRANSLATE(B2204, ""auto"",""en"")"),"m uyghur muzyka sani sevayin 2014")</f>
        <v>m uyghur muzyka sani sevayin 2014</v>
      </c>
    </row>
    <row r="2205" ht="15.75" customHeight="1">
      <c r="A2205" s="1">
        <v>2385.0</v>
      </c>
      <c r="B2205" s="2" t="s">
        <v>2538</v>
      </c>
      <c r="C2205" s="2" t="s">
        <v>2539</v>
      </c>
      <c r="D2205" s="2" t="s">
        <v>6</v>
      </c>
      <c r="E2205" s="2" t="str">
        <f>IFERROR(__xludf.DUMMYFUNCTION("GOOGLETRANSLATE(B2205, ""auto"",""en"")"),"inst pylaevan7")</f>
        <v>inst pylaevan7</v>
      </c>
    </row>
    <row r="2206" ht="15.75" customHeight="1">
      <c r="A2206" s="1">
        <v>2387.0</v>
      </c>
      <c r="B2206" s="2" t="s">
        <v>2540</v>
      </c>
      <c r="C2206" s="2" t="s">
        <v>2539</v>
      </c>
      <c r="D2206" s="2" t="s">
        <v>6</v>
      </c>
      <c r="E2206" s="2" t="str">
        <f>IFERROR(__xludf.DUMMYFUNCTION("GOOGLETRANSLATE(B2206, ""auto"",""en"")"),"lizer production between us little big production director Alina pyazok prod by Victor sibrinin Guitar Eugene Ryakhovskiy https youtu be dfpbot rhdw")</f>
        <v>lizer production between us little big production director Alina pyazok prod by Victor sibrinin Guitar Eugene Ryakhovskiy https youtu be dfpbot rhdw</v>
      </c>
    </row>
    <row r="2207" ht="15.75" customHeight="1">
      <c r="A2207" s="1">
        <v>2388.0</v>
      </c>
      <c r="B2207" s="2" t="s">
        <v>2541</v>
      </c>
      <c r="C2207" s="2" t="s">
        <v>2539</v>
      </c>
      <c r="D2207" s="2" t="s">
        <v>6</v>
      </c>
      <c r="E2207" s="2" t="str">
        <f>IFERROR(__xludf.DUMMYFUNCTION("GOOGLETRANSLATE(B2207, ""auto"",""en"")"),"Billy aylish this style")</f>
        <v>Billy aylish this style</v>
      </c>
    </row>
    <row r="2208" ht="15.75" customHeight="1">
      <c r="A2208" s="1">
        <v>2389.0</v>
      </c>
      <c r="B2208" s="2" t="s">
        <v>2542</v>
      </c>
      <c r="C2208" s="2" t="s">
        <v>2543</v>
      </c>
      <c r="D2208" s="2" t="s">
        <v>6</v>
      </c>
      <c r="E2208" s="2" t="str">
        <f>IFERROR(__xludf.DUMMYFUNCTION("GOOGLETRANSLATE(B2208, ""auto"",""en"")"),"remember ghetto dogs")</f>
        <v>remember ghetto dogs</v>
      </c>
    </row>
    <row r="2209" ht="15.75" customHeight="1">
      <c r="A2209" s="1">
        <v>2390.0</v>
      </c>
      <c r="B2209" s="2" t="s">
        <v>2544</v>
      </c>
      <c r="C2209" s="2" t="s">
        <v>2545</v>
      </c>
      <c r="D2209" s="2" t="s">
        <v>6</v>
      </c>
      <c r="E2209" s="2" t="str">
        <f>IFERROR(__xludf.DUMMYFUNCTION("GOOGLETRANSLATE(B2209, ""auto"",""en"")"),"I love all 5 stages but many stop at third")</f>
        <v>I love all 5 stages but many stop at third</v>
      </c>
    </row>
    <row r="2210" ht="15.75" customHeight="1">
      <c r="A2210" s="1">
        <v>2391.0</v>
      </c>
      <c r="B2210" s="2" t="s">
        <v>279</v>
      </c>
      <c r="C2210" s="2" t="s">
        <v>2546</v>
      </c>
      <c r="D2210" s="2" t="s">
        <v>6</v>
      </c>
      <c r="E2210" s="2" t="str">
        <f>IFERROR(__xludf.DUMMYFUNCTION("GOOGLETRANSLATE(B2210, ""auto"",""en"")"),"live")</f>
        <v>live</v>
      </c>
    </row>
    <row r="2211" ht="15.75" customHeight="1">
      <c r="A2211" s="1">
        <v>2392.0</v>
      </c>
      <c r="B2211" s="2" t="s">
        <v>2547</v>
      </c>
      <c r="C2211" s="2" t="s">
        <v>2546</v>
      </c>
      <c r="D2211" s="2" t="s">
        <v>6</v>
      </c>
      <c r="E2211" s="2" t="str">
        <f>IFERROR(__xludf.DUMMYFUNCTION("GOOGLETRANSLATE(B2211, ""auto"",""en"")"),"many dymayu lately about the tracks that leave people in life drygih if any is left, and So why some leave and drygie no my collection of tracks is quite varied someone came in a short time and forced to change the world from what things and people who ha"&amp;"d left behind three four myzykalnyh a song or two or three words that became his suitcase or someone changed so naychil forever be faithful and who then explained the love that, even love would not want to say the word vslyh so it is now tainted with the "&amp;"komy BIM that was komy thank you that there is no more and who then disappeared as there was not a word about it or regret ydivitelno")</f>
        <v>many dymayu lately about the tracks that leave people in life drygih if any is left, and So why some leave and drygie no my collection of tracks is quite varied someone came in a short time and forced to change the world from what things and people who had left behind three four myzykalnyh a song or two or three words that became his suitcase or someone changed so naychil forever be faithful and who then explained the love that, even love would not want to say the word vslyh so it is now tainted with the komy BIM that was komy thank you that there is no more and who then disappeared as there was not a word about it or regret ydivitelno</v>
      </c>
    </row>
    <row r="2212" ht="15.75" customHeight="1">
      <c r="A2212" s="1">
        <v>2393.0</v>
      </c>
      <c r="B2212" s="2" t="s">
        <v>2548</v>
      </c>
      <c r="C2212" s="2" t="s">
        <v>2546</v>
      </c>
      <c r="D2212" s="2" t="s">
        <v>6</v>
      </c>
      <c r="E2212" s="2" t="str">
        <f>IFERROR(__xludf.DUMMYFUNCTION("GOOGLETRANSLATE(B2212, ""auto"",""en"")"),"not veshay labels are not znaya cheloveka byvaet bneshnost chasto obmanchivoy")</f>
        <v>not veshay labels are not znaya cheloveka byvaet bneshnost chasto obmanchivoy</v>
      </c>
    </row>
    <row r="2213" ht="15.75" customHeight="1">
      <c r="A2213" s="1">
        <v>2394.0</v>
      </c>
      <c r="B2213" s="2" t="s">
        <v>2549</v>
      </c>
      <c r="C2213" s="2" t="s">
        <v>2546</v>
      </c>
      <c r="D2213" s="2" t="s">
        <v>6</v>
      </c>
      <c r="E2213" s="2" t="str">
        <f>IFERROR(__xludf.DUMMYFUNCTION("GOOGLETRANSLATE(B2213, ""auto"",""en"")")," simplest barometer icctiny")</f>
        <v> simplest barometer icctiny</v>
      </c>
    </row>
    <row r="2214" ht="15.75" customHeight="1">
      <c r="A2214" s="1">
        <v>2395.0</v>
      </c>
      <c r="B2214" s="2" t="s">
        <v>2550</v>
      </c>
      <c r="C2214" s="2" t="s">
        <v>2546</v>
      </c>
      <c r="D2214" s="2" t="s">
        <v>6</v>
      </c>
      <c r="E2214" s="2" t="str">
        <f>IFERROR(__xludf.DUMMYFUNCTION("GOOGLETRANSLATE(B2214, ""auto"",""en"")"),"Yesterday I had a dream in it invaded leaf I came back to the platform and the wind takes us back color of sunsets and fires fell from the sky in our tale, and soon we will fly together with you in the autumn coloring")</f>
        <v>Yesterday I had a dream in it invaded leaf I came back to the platform and the wind takes us back color of sunsets and fires fell from the sky in our tale, and soon we will fly together with you in the autumn coloring</v>
      </c>
    </row>
    <row r="2215" ht="15.75" customHeight="1">
      <c r="A2215" s="1">
        <v>2396.0</v>
      </c>
      <c r="B2215" s="2" t="s">
        <v>2551</v>
      </c>
      <c r="C2215" s="2" t="s">
        <v>2552</v>
      </c>
      <c r="D2215" s="2" t="s">
        <v>6</v>
      </c>
      <c r="E2215" s="2" t="str">
        <f>IFERROR(__xludf.DUMMYFUNCTION("GOOGLETRANSLATE(B2215, ""auto"",""en"")"),"motivation to learn 9 tips will succeed")</f>
        <v>motivation to learn 9 tips will succeed</v>
      </c>
    </row>
    <row r="2216" ht="15.75" customHeight="1">
      <c r="A2216" s="1">
        <v>2397.0</v>
      </c>
      <c r="B2216" s="2" t="s">
        <v>2553</v>
      </c>
      <c r="C2216" s="2" t="s">
        <v>2552</v>
      </c>
      <c r="D2216" s="2" t="s">
        <v>6</v>
      </c>
      <c r="E2216" s="2" t="str">
        <f>IFERROR(__xludf.DUMMYFUNCTION("GOOGLETRANSLATE(B2216, ""auto"",""en"")"),"teplo and yyut")</f>
        <v>teplo and yyut</v>
      </c>
    </row>
    <row r="2217" ht="15.75" customHeight="1">
      <c r="A2217" s="1">
        <v>2398.0</v>
      </c>
      <c r="B2217" s="2" t="s">
        <v>2554</v>
      </c>
      <c r="C2217" s="2" t="s">
        <v>2552</v>
      </c>
      <c r="D2217" s="2" t="s">
        <v>6</v>
      </c>
      <c r="E2217" s="2" t="str">
        <f>IFERROR(__xludf.DUMMYFUNCTION("GOOGLETRANSLATE(B2217, ""auto"",""en"")"),"Alma Ata")</f>
        <v>Alma Ata</v>
      </c>
    </row>
    <row r="2218" ht="15.75" customHeight="1">
      <c r="A2218" s="1">
        <v>2399.0</v>
      </c>
      <c r="B2218" s="2" t="s">
        <v>2555</v>
      </c>
      <c r="C2218" s="2" t="s">
        <v>2556</v>
      </c>
      <c r="D2218" s="2" t="s">
        <v>6</v>
      </c>
      <c r="E2218" s="2" t="str">
        <f>IFERROR(__xludf.DUMMYFUNCTION("GOOGLETRANSLATE(B2218, ""auto"",""en"")"),"vkfeed for iphone")</f>
        <v>vkfeed for iphone</v>
      </c>
    </row>
    <row r="2219" ht="15.75" customHeight="1">
      <c r="A2219" s="1">
        <v>2400.0</v>
      </c>
      <c r="B2219" s="2" t="s">
        <v>2557</v>
      </c>
      <c r="C2219" s="2" t="s">
        <v>2556</v>
      </c>
      <c r="D2219" s="2" t="s">
        <v>6</v>
      </c>
      <c r="E2219" s="2" t="str">
        <f>IFERROR(__xludf.DUMMYFUNCTION("GOOGLETRANSLATE(B2219, ""auto"",""en"")"),"one mother asked what my son with a mother that loves son out of love with small children grow love kewdemdegi return my son and asked him I am in love with all my heart stops us be sincere love mothers survive")</f>
        <v>one mother asked what my son with a mother that loves son out of love with small children grow love kewdemdegi return my son and asked him I am in love with all my heart stops us be sincere love mothers survive</v>
      </c>
    </row>
    <row r="2220" ht="15.75" customHeight="1">
      <c r="A2220" s="1">
        <v>2401.0</v>
      </c>
      <c r="B2220" s="2" t="s">
        <v>2558</v>
      </c>
      <c r="C2220" s="2" t="s">
        <v>2559</v>
      </c>
      <c r="D2220" s="2" t="s">
        <v>6</v>
      </c>
      <c r="E2220" s="2" t="str">
        <f>IFERROR(__xludf.DUMMYFUNCTION("GOOGLETRANSLATE(B2220, ""auto"",""en"")"),"sometimes I think that would be better if you were not, and immediately understand that better than you, and no e Safarli if you knew")</f>
        <v>sometimes I think that would be better if you were not, and immediately understand that better than you, and no e Safarli if you knew</v>
      </c>
    </row>
    <row r="2221" ht="15.75" customHeight="1">
      <c r="A2221" s="1">
        <v>2402.0</v>
      </c>
      <c r="B2221" s="2" t="s">
        <v>2560</v>
      </c>
      <c r="C2221" s="2" t="s">
        <v>2559</v>
      </c>
      <c r="D2221" s="2" t="s">
        <v>6</v>
      </c>
      <c r="E2221" s="2" t="str">
        <f>IFERROR(__xludf.DUMMYFUNCTION("GOOGLETRANSLATE(B2221, ""auto"",""en"")"),"All I chto nuzhno it")</f>
        <v>All I chto nuzhno it</v>
      </c>
    </row>
    <row r="2222" ht="15.75" customHeight="1">
      <c r="A2222" s="1">
        <v>2403.0</v>
      </c>
      <c r="B2222" s="2" t="s">
        <v>2561</v>
      </c>
      <c r="C2222" s="2" t="s">
        <v>2559</v>
      </c>
      <c r="D2222" s="2" t="s">
        <v>6</v>
      </c>
      <c r="E2222" s="2" t="str">
        <f>IFERROR(__xludf.DUMMYFUNCTION("GOOGLETRANSLATE(B2222, ""auto"",""en"")"),"beautifully told")</f>
        <v>beautifully told</v>
      </c>
    </row>
    <row r="2223" ht="15.75" customHeight="1">
      <c r="A2223" s="1">
        <v>2404.0</v>
      </c>
      <c r="B2223" s="2" t="s">
        <v>2562</v>
      </c>
      <c r="C2223" s="2" t="s">
        <v>2559</v>
      </c>
      <c r="D2223" s="2" t="s">
        <v>6</v>
      </c>
      <c r="E2223" s="2" t="str">
        <f>IFERROR(__xludf.DUMMYFUNCTION("GOOGLETRANSLATE(B2223, ""auto"",""en"")"),"orrr khvkhakhakhakh")</f>
        <v>orrr khvkhakhakhakh</v>
      </c>
    </row>
    <row r="2224" ht="15.75" customHeight="1">
      <c r="A2224" s="1">
        <v>2405.0</v>
      </c>
      <c r="B2224" s="2" t="s">
        <v>2563</v>
      </c>
      <c r="C2224" s="2" t="s">
        <v>2559</v>
      </c>
      <c r="D2224" s="2" t="s">
        <v>6</v>
      </c>
      <c r="E2224" s="2" t="str">
        <f>IFERROR(__xludf.DUMMYFUNCTION("GOOGLETRANSLATE(B2224, ""auto"",""en"")")," tantsynatnt tantsytnt tantsy6sezon dancing")</f>
        <v> tantsynatnt tantsytnt tantsy6sezon dancing</v>
      </c>
    </row>
    <row r="2225" ht="15.75" customHeight="1">
      <c r="A2225" s="1">
        <v>2406.0</v>
      </c>
      <c r="B2225" s="2" t="s">
        <v>2564</v>
      </c>
      <c r="C2225" s="2" t="s">
        <v>2559</v>
      </c>
      <c r="D2225" s="2" t="s">
        <v>6</v>
      </c>
      <c r="E2225" s="2" t="str">
        <f>IFERROR(__xludf.DUMMYFUNCTION("GOOGLETRANSLATE(B2225, ""auto"",""en"")"),"the right words")</f>
        <v>the right words</v>
      </c>
    </row>
    <row r="2226" ht="15.75" customHeight="1">
      <c r="A2226" s="1">
        <v>2407.0</v>
      </c>
      <c r="B2226" s="2" t="s">
        <v>2565</v>
      </c>
      <c r="C2226" s="2" t="s">
        <v>2559</v>
      </c>
      <c r="D2226" s="2" t="s">
        <v>6</v>
      </c>
      <c r="E2226" s="2" t="str">
        <f>IFERROR(__xludf.DUMMYFUNCTION("GOOGLETRANSLATE(B2226, ""auto"",""en"")"),"she comes awake no one is talking about dreams of money words are absolutely of no importance to the head wave gently hugs the body stoned oh fool fool you do not understand fully show")</f>
        <v>she comes awake no one is talking about dreams of money words are absolutely of no importance to the head wave gently hugs the body stoned oh fool fool you do not understand fully show</v>
      </c>
    </row>
    <row r="2227" ht="15.75" customHeight="1">
      <c r="A2227" s="1">
        <v>2408.0</v>
      </c>
      <c r="B2227" s="2" t="s">
        <v>2566</v>
      </c>
      <c r="C2227" s="2" t="s">
        <v>2559</v>
      </c>
      <c r="D2227" s="2" t="s">
        <v>6</v>
      </c>
      <c r="E2227" s="2" t="str">
        <f>IFERROR(__xludf.DUMMYFUNCTION("GOOGLETRANSLATE(B2227, ""auto"",""en"")"),"quite skoro")</f>
        <v>quite skoro</v>
      </c>
    </row>
    <row r="2228" ht="15.75" customHeight="1">
      <c r="A2228" s="1">
        <v>2409.0</v>
      </c>
      <c r="B2228" s="2" t="s">
        <v>2567</v>
      </c>
      <c r="C2228" s="2" t="s">
        <v>2559</v>
      </c>
      <c r="D2228" s="2" t="s">
        <v>6</v>
      </c>
      <c r="E2228" s="2" t="str">
        <f>IFERROR(__xludf.DUMMYFUNCTION("GOOGLETRANSLATE(B2228, ""auto"",""en"")"),"Here is the love")</f>
        <v>Here is the love</v>
      </c>
    </row>
    <row r="2229" ht="15.75" customHeight="1">
      <c r="A2229" s="1">
        <v>2410.0</v>
      </c>
      <c r="B2229" s="2" t="s">
        <v>2568</v>
      </c>
      <c r="C2229" s="2" t="s">
        <v>2559</v>
      </c>
      <c r="D2229" s="2" t="s">
        <v>6</v>
      </c>
      <c r="E2229" s="2" t="str">
        <f>IFERROR(__xludf.DUMMYFUNCTION("GOOGLETRANSLATE(B2229, ""auto"",""en"")"),"should listen")</f>
        <v>should listen</v>
      </c>
    </row>
    <row r="2230" ht="15.75" customHeight="1">
      <c r="A2230" s="1">
        <v>2411.0</v>
      </c>
      <c r="B2230" s="2" t="s">
        <v>2569</v>
      </c>
      <c r="C2230" s="2" t="s">
        <v>2559</v>
      </c>
      <c r="D2230" s="2" t="s">
        <v>6</v>
      </c>
      <c r="E2230" s="2" t="str">
        <f>IFERROR(__xludf.DUMMYFUNCTION("GOOGLETRANSLATE(B2230, ""auto"",""en"")"),"hi guys all for a long time I went to it and this is the result I hope you will vote for the repost but I will be very much thankful")</f>
        <v>hi guys all for a long time I went to it and this is the result I hope you will vote for the repost but I will be very much thankful</v>
      </c>
    </row>
    <row r="2231" ht="15.75" customHeight="1">
      <c r="A2231" s="1">
        <v>2412.0</v>
      </c>
      <c r="B2231" s="2" t="s">
        <v>2570</v>
      </c>
      <c r="C2231" s="2" t="s">
        <v>2559</v>
      </c>
      <c r="D2231" s="2" t="s">
        <v>6</v>
      </c>
      <c r="E2231" s="2" t="str">
        <f>IFERROR(__xludf.DUMMYFUNCTION("GOOGLETRANSLATE(B2231, ""auto"",""en"")")," this same wonderful sostoyanie")</f>
        <v> this same wonderful sostoyanie</v>
      </c>
    </row>
    <row r="2232" ht="15.75" customHeight="1">
      <c r="A2232" s="1">
        <v>2413.0</v>
      </c>
      <c r="B2232" s="2" t="s">
        <v>2571</v>
      </c>
      <c r="C2232" s="2" t="s">
        <v>2572</v>
      </c>
      <c r="D2232" s="2" t="s">
        <v>6</v>
      </c>
      <c r="E2232" s="2" t="str">
        <f>IFERROR(__xludf.DUMMYFUNCTION("GOOGLETRANSLATE(B2232, ""auto"",""en"")"),"in general, Andrei and small children and I also want to eat so let plc")</f>
        <v>in general, Andrei and small children and I also want to eat so let plc</v>
      </c>
    </row>
    <row r="2233" ht="15.75" customHeight="1">
      <c r="A2233" s="1">
        <v>2414.0</v>
      </c>
      <c r="B2233" s="2" t="s">
        <v>2573</v>
      </c>
      <c r="C2233" s="2" t="s">
        <v>2572</v>
      </c>
      <c r="D2233" s="2" t="s">
        <v>6</v>
      </c>
      <c r="E2233" s="2" t="str">
        <f>IFERROR(__xludf.DUMMYFUNCTION("GOOGLETRANSLATE(B2233, ""auto"",""en"")"),"Penelope Cruz in 1992")</f>
        <v>Penelope Cruz in 1992</v>
      </c>
    </row>
    <row r="2234" ht="15.75" customHeight="1">
      <c r="A2234" s="1">
        <v>2415.0</v>
      </c>
      <c r="B2234" s="2" t="s">
        <v>2574</v>
      </c>
      <c r="C2234" s="2" t="s">
        <v>2572</v>
      </c>
      <c r="D2234" s="2" t="s">
        <v>6</v>
      </c>
      <c r="E2234" s="2" t="str">
        <f>IFERROR(__xludf.DUMMYFUNCTION("GOOGLETRANSLATE(B2234, ""auto"",""en"")"),"guys aesthetics from the past")</f>
        <v>guys aesthetics from the past</v>
      </c>
    </row>
    <row r="2235" ht="15.75" customHeight="1">
      <c r="A2235" s="1">
        <v>2416.0</v>
      </c>
      <c r="B2235" s="2" t="s">
        <v>2575</v>
      </c>
      <c r="C2235" s="2" t="s">
        <v>2572</v>
      </c>
      <c r="D2235" s="2" t="s">
        <v>6</v>
      </c>
      <c r="E2235" s="2" t="str">
        <f>IFERROR(__xludf.DUMMYFUNCTION("GOOGLETRANSLATE(B2235, ""auto"",""en"")"),"tomy pokoriteli cerdets")</f>
        <v>tomy pokoriteli cerdets</v>
      </c>
    </row>
    <row r="2236" ht="15.75" customHeight="1">
      <c r="A2236" s="1">
        <v>2417.0</v>
      </c>
      <c r="B2236" s="2" t="s">
        <v>2093</v>
      </c>
      <c r="C2236" s="2" t="s">
        <v>2572</v>
      </c>
      <c r="D2236" s="2" t="s">
        <v>6</v>
      </c>
      <c r="E2236" s="2" t="str">
        <f>IFERROR(__xludf.DUMMYFUNCTION("GOOGLETRANSLATE(B2236, ""auto"",""en"")"),"love")</f>
        <v>love</v>
      </c>
    </row>
    <row r="2237" ht="15.75" customHeight="1">
      <c r="A2237" s="1">
        <v>2418.0</v>
      </c>
      <c r="B2237" s="2" t="s">
        <v>2576</v>
      </c>
      <c r="C2237" s="2" t="s">
        <v>2572</v>
      </c>
      <c r="D2237" s="2" t="s">
        <v>6</v>
      </c>
      <c r="E2237" s="2" t="str">
        <f>IFERROR(__xludf.DUMMYFUNCTION("GOOGLETRANSLATE(B2237, ""auto"",""en"")"),"mr mrs grey ")</f>
        <v>mr mrs grey </v>
      </c>
    </row>
    <row r="2238" ht="15.75" customHeight="1">
      <c r="A2238" s="1">
        <v>2419.0</v>
      </c>
      <c r="B2238" s="2" t="s">
        <v>2577</v>
      </c>
      <c r="C2238" s="2" t="s">
        <v>2572</v>
      </c>
      <c r="D2238" s="2" t="s">
        <v>6</v>
      </c>
      <c r="E2238" s="2" t="str">
        <f>IFERROR(__xludf.DUMMYFUNCTION("GOOGLETRANSLATE(B2238, ""auto"",""en"")"),"Sambursky Buzova mediocrity ivleeva Buzova HYIP makes hu nude and trying to be silly Buzova")</f>
        <v>Sambursky Buzova mediocrity ivleeva Buzova HYIP makes hu nude and trying to be silly Buzova</v>
      </c>
    </row>
    <row r="2239" ht="15.75" customHeight="1">
      <c r="A2239" s="1">
        <v>2420.0</v>
      </c>
      <c r="B2239" s="2" t="s">
        <v>2578</v>
      </c>
      <c r="C2239" s="2" t="s">
        <v>2579</v>
      </c>
      <c r="D2239" s="2" t="s">
        <v>6</v>
      </c>
      <c r="E2239" s="2" t="str">
        <f>IFERROR(__xludf.DUMMYFUNCTION("GOOGLETRANSLATE(B2239, ""auto"",""en"")"),"in lageeer")</f>
        <v>in lageeer</v>
      </c>
    </row>
    <row r="2240" ht="15.75" customHeight="1">
      <c r="A2240" s="1">
        <v>2421.0</v>
      </c>
      <c r="B2240" s="2" t="s">
        <v>2580</v>
      </c>
      <c r="C2240" s="2" t="s">
        <v>2579</v>
      </c>
      <c r="D2240" s="2" t="s">
        <v>6</v>
      </c>
      <c r="E2240" s="2" t="str">
        <f>IFERROR(__xludf.DUMMYFUNCTION("GOOGLETRANSLATE(B2240, ""auto"",""en"")"),"forward human spider greater than its etc.")</f>
        <v>forward human spider greater than its etc.</v>
      </c>
    </row>
    <row r="2241" ht="15.75" customHeight="1">
      <c r="A2241" s="1">
        <v>2422.0</v>
      </c>
      <c r="B2241" s="2" t="s">
        <v>2581</v>
      </c>
      <c r="C2241" s="2" t="s">
        <v>2579</v>
      </c>
      <c r="D2241" s="2" t="s">
        <v>6</v>
      </c>
      <c r="E2241" s="2" t="str">
        <f>IFERROR(__xludf.DUMMYFUNCTION("GOOGLETRANSLATE(B2241, ""auto"",""en"")"),"I took my headphones director of SHK it is likely that they still have it and it will return them to me")</f>
        <v>I took my headphones director of SHK it is likely that they still have it and it will return them to me</v>
      </c>
    </row>
    <row r="2242" ht="15.75" customHeight="1">
      <c r="A2242" s="1">
        <v>2424.0</v>
      </c>
      <c r="B2242" s="2" t="s">
        <v>2582</v>
      </c>
      <c r="C2242" s="2" t="s">
        <v>2579</v>
      </c>
      <c r="D2242" s="2" t="s">
        <v>6</v>
      </c>
      <c r="E2242" s="2" t="str">
        <f>IFERROR(__xludf.DUMMYFUNCTION("GOOGLETRANSLATE(B2242, ""auto"",""en"")"),"forever in our hearts")</f>
        <v>forever in our hearts</v>
      </c>
    </row>
    <row r="2243" ht="15.75" customHeight="1">
      <c r="A2243" s="1">
        <v>2425.0</v>
      </c>
      <c r="B2243" s="2" t="s">
        <v>2583</v>
      </c>
      <c r="C2243" s="2" t="s">
        <v>2579</v>
      </c>
      <c r="D2243" s="2" t="s">
        <v>6</v>
      </c>
      <c r="E2243" s="2" t="str">
        <f>IFERROR(__xludf.DUMMYFUNCTION("GOOGLETRANSLATE(B2243, ""auto"",""en"")"),"n and with P o e n u y")</f>
        <v>n and with P o e n u y</v>
      </c>
    </row>
    <row r="2244" ht="15.75" customHeight="1">
      <c r="A2244" s="1">
        <v>2426.0</v>
      </c>
      <c r="B2244" s="2" t="s">
        <v>2584</v>
      </c>
      <c r="C2244" s="2" t="s">
        <v>2579</v>
      </c>
      <c r="D2244" s="2" t="s">
        <v>6</v>
      </c>
      <c r="E2244" s="2" t="str">
        <f>IFERROR(__xludf.DUMMYFUNCTION("GOOGLETRANSLATE(B2244, ""auto"",""en"")"),"All lyublyus new godooooom")</f>
        <v>All lyublyus new godooooom</v>
      </c>
    </row>
    <row r="2245" ht="15.75" customHeight="1">
      <c r="A2245" s="1">
        <v>2427.0</v>
      </c>
      <c r="B2245" s="2" t="s">
        <v>2585</v>
      </c>
      <c r="C2245" s="2" t="s">
        <v>2579</v>
      </c>
      <c r="D2245" s="2" t="s">
        <v>6</v>
      </c>
      <c r="E2245" s="2" t="str">
        <f>IFERROR(__xludf.DUMMYFUNCTION("GOOGLETRANSLATE(B2245, ""auto"",""en"")"),"as they say no again and again with braces")</f>
        <v>as they say no again and again with braces</v>
      </c>
    </row>
    <row r="2246" ht="15.75" customHeight="1">
      <c r="A2246" s="1">
        <v>2428.0</v>
      </c>
      <c r="B2246" s="2" t="s">
        <v>2586</v>
      </c>
      <c r="C2246" s="2" t="s">
        <v>2587</v>
      </c>
      <c r="D2246" s="2" t="s">
        <v>6</v>
      </c>
      <c r="E2246" s="2" t="str">
        <f>IFERROR(__xludf.DUMMYFUNCTION("GOOGLETRANSLATE(B2246, ""auto"",""en"")"),"10 06")</f>
        <v>10 06</v>
      </c>
    </row>
    <row r="2247" ht="15.75" customHeight="1">
      <c r="A2247" s="1">
        <v>2429.0</v>
      </c>
      <c r="B2247" s="2" t="s">
        <v>2588</v>
      </c>
      <c r="C2247" s="2" t="s">
        <v>2587</v>
      </c>
      <c r="D2247" s="2" t="s">
        <v>6</v>
      </c>
      <c r="E2247" s="2" t="str">
        <f>IFERROR(__xludf.DUMMYFUNCTION("GOOGLETRANSLATE(B2247, ""auto"",""en"")"),"better late than never is your most memorable year of life and it is still ongoing, I am proud of you crazy you're the best sequel to the FOIA, I have never doubted your best you umnichka achieve their goals you remain smart and sensible show completely")</f>
        <v>better late than never is your most memorable year of life and it is still ongoing, I am proud of you crazy you're the best sequel to the FOIA, I have never doubted your best you umnichka achieve their goals you remain smart and sensible show completely</v>
      </c>
    </row>
    <row r="2248" ht="15.75" customHeight="1">
      <c r="A2248" s="1">
        <v>2430.0</v>
      </c>
      <c r="B2248" s="2" t="s">
        <v>2589</v>
      </c>
      <c r="C2248" s="2" t="s">
        <v>2587</v>
      </c>
      <c r="D2248" s="2" t="s">
        <v>6</v>
      </c>
      <c r="E2248" s="2" t="str">
        <f>IFERROR(__xludf.DUMMYFUNCTION("GOOGLETRANSLATE(B2248, ""auto"",""en"")"),"sun kisses")</f>
        <v>sun kisses</v>
      </c>
    </row>
    <row r="2249" ht="15.75" customHeight="1">
      <c r="A2249" s="1">
        <v>2431.0</v>
      </c>
      <c r="B2249" s="2" t="s">
        <v>2590</v>
      </c>
      <c r="C2249" s="2" t="s">
        <v>2587</v>
      </c>
      <c r="D2249" s="2" t="s">
        <v>6</v>
      </c>
      <c r="E2249" s="2" t="str">
        <f>IFERROR(__xludf.DUMMYFUNCTION("GOOGLETRANSLATE(B2249, ""auto"",""en"")"),"Summer 2019 60 days at Camp 1 trip to Tau Spa 5250 pictures 450 videos show completely")</f>
        <v>Summer 2019 60 days at Camp 1 trip to Tau Spa 5250 pictures 450 videos show completely</v>
      </c>
    </row>
    <row r="2250" ht="15.75" customHeight="1">
      <c r="A2250" s="1">
        <v>2433.0</v>
      </c>
      <c r="B2250" s="2" t="s">
        <v>2591</v>
      </c>
      <c r="C2250" s="2" t="s">
        <v>2587</v>
      </c>
      <c r="D2250" s="2" t="s">
        <v>6</v>
      </c>
      <c r="E2250" s="2" t="str">
        <f>IFERROR(__xludf.DUMMYFUNCTION("GOOGLETRANSLATE(B2250, ""auto"",""en"")"),"Finally the last year")</f>
        <v>Finally the last year</v>
      </c>
    </row>
    <row r="2251" ht="15.75" customHeight="1">
      <c r="A2251" s="1">
        <v>2434.0</v>
      </c>
      <c r="B2251" s="2" t="s">
        <v>2592</v>
      </c>
      <c r="C2251" s="2" t="s">
        <v>2587</v>
      </c>
      <c r="D2251" s="2" t="s">
        <v>6</v>
      </c>
      <c r="E2251" s="2" t="str">
        <f>IFERROR(__xludf.DUMMYFUNCTION("GOOGLETRANSLATE(B2251, ""auto"",""en"")"),"fulfilling a dream")</f>
        <v>fulfilling a dream</v>
      </c>
    </row>
    <row r="2252" ht="15.75" customHeight="1">
      <c r="A2252" s="1">
        <v>2435.0</v>
      </c>
      <c r="B2252" s="2" t="s">
        <v>2593</v>
      </c>
      <c r="C2252" s="2" t="s">
        <v>2587</v>
      </c>
      <c r="D2252" s="2" t="s">
        <v>6</v>
      </c>
      <c r="E2252" s="2" t="str">
        <f>IFERROR(__xludf.DUMMYFUNCTION("GOOGLETRANSLATE(B2252, ""auto"",""en"")"),"the best completion of the summer")</f>
        <v>the best completion of the summer</v>
      </c>
    </row>
    <row r="2253" ht="15.75" customHeight="1">
      <c r="A2253" s="1">
        <v>2436.0</v>
      </c>
      <c r="B2253" s="2" t="s">
        <v>2594</v>
      </c>
      <c r="C2253" s="2" t="s">
        <v>2587</v>
      </c>
      <c r="D2253" s="2" t="s">
        <v>6</v>
      </c>
      <c r="E2253" s="2" t="str">
        <f>IFERROR(__xludf.DUMMYFUNCTION("GOOGLETRANSLATE(B2253, ""auto"",""en"")"),"it is not a flight this fall with the scope")</f>
        <v>it is not a flight this fall with the scope</v>
      </c>
    </row>
    <row r="2254" ht="15.75" customHeight="1">
      <c r="A2254" s="1">
        <v>2437.0</v>
      </c>
      <c r="B2254" s="2" t="s">
        <v>2595</v>
      </c>
      <c r="C2254" s="2" t="s">
        <v>2587</v>
      </c>
      <c r="D2254" s="2" t="s">
        <v>6</v>
      </c>
      <c r="E2254" s="2" t="str">
        <f>IFERROR(__xludf.DUMMYFUNCTION("GOOGLETRANSLATE(B2254, ""auto"",""en"")"),"memorize every moment")</f>
        <v>memorize every moment</v>
      </c>
    </row>
    <row r="2255" ht="15.75" customHeight="1">
      <c r="A2255" s="1">
        <v>2438.0</v>
      </c>
      <c r="B2255" s="2" t="s">
        <v>2596</v>
      </c>
      <c r="C2255" s="2" t="s">
        <v>2587</v>
      </c>
      <c r="D2255" s="2" t="s">
        <v>6</v>
      </c>
      <c r="E2255" s="2" t="str">
        <f>IFERROR(__xludf.DUMMYFUNCTION("GOOGLETRANSLATE(B2255, ""auto"",""en"")"),"Know that each of us is love")</f>
        <v>Know that each of us is love</v>
      </c>
    </row>
    <row r="2256" ht="15.75" customHeight="1">
      <c r="A2256" s="1">
        <v>2439.0</v>
      </c>
      <c r="B2256" s="2" t="s">
        <v>2597</v>
      </c>
      <c r="C2256" s="2" t="s">
        <v>2598</v>
      </c>
      <c r="D2256" s="2" t="s">
        <v>6</v>
      </c>
      <c r="E2256" s="2" t="str">
        <f>IFERROR(__xludf.DUMMYFUNCTION("GOOGLETRANSLATE(B2256, ""auto"",""en"")"),"Tell me about an important talk with hoarse throat of the person that tears are not from the cold wind of anguish paralyzes tell every body tell me why the most desired live away thousands of miles to show full")</f>
        <v>Tell me about an important talk with hoarse throat of the person that tears are not from the cold wind of anguish paralyzes tell every body tell me why the most desired live away thousands of miles to show full</v>
      </c>
    </row>
    <row r="2257" ht="15.75" customHeight="1">
      <c r="A2257" s="1">
        <v>2440.0</v>
      </c>
      <c r="B2257" s="2" t="s">
        <v>2599</v>
      </c>
      <c r="C2257" s="2" t="s">
        <v>2598</v>
      </c>
      <c r="D2257" s="2" t="s">
        <v>6</v>
      </c>
      <c r="E2257" s="2" t="str">
        <f>IFERROR(__xludf.DUMMYFUNCTION("GOOGLETRANSLATE(B2257, ""auto"",""en"")")," yunye and cchactlivye")</f>
        <v> yunye and cchactlivye</v>
      </c>
    </row>
    <row r="2258" ht="15.75" customHeight="1">
      <c r="A2258" s="1">
        <v>2441.0</v>
      </c>
      <c r="B2258" s="2" t="s">
        <v>2600</v>
      </c>
      <c r="C2258" s="2" t="s">
        <v>2598</v>
      </c>
      <c r="D2258" s="2" t="s">
        <v>6</v>
      </c>
      <c r="E2258" s="2" t="str">
        <f>IFERROR(__xludf.DUMMYFUNCTION("GOOGLETRANSLATE(B2258, ""auto"",""en"")"),"dirty time")</f>
        <v>dirty time</v>
      </c>
    </row>
    <row r="2259" ht="15.75" customHeight="1">
      <c r="A2259" s="1">
        <v>2442.0</v>
      </c>
      <c r="B2259" s="2" t="s">
        <v>2601</v>
      </c>
      <c r="C2259" s="2" t="s">
        <v>2598</v>
      </c>
      <c r="D2259" s="2" t="s">
        <v>6</v>
      </c>
      <c r="E2259" s="2" t="str">
        <f>IFERROR(__xludf.DUMMYFUNCTION("GOOGLETRANSLATE(B2259, ""auto"",""en"")"),"hello you 2 new guest 1 fan 1 0 shadowing confessions and 2 jealousy look urgently tuthttps vk com app2289330 149,199,457 im27 5u313164753")</f>
        <v>hello you 2 new guest 1 fan 1 0 shadowing confessions and 2 jealousy look urgently tuthttps vk com app2289330 149,199,457 im27 5u313164753</v>
      </c>
    </row>
    <row r="2260" ht="15.75" customHeight="1">
      <c r="A2260" s="1">
        <v>2443.0</v>
      </c>
      <c r="B2260" s="2" t="s">
        <v>2602</v>
      </c>
      <c r="C2260" s="2" t="s">
        <v>2598</v>
      </c>
      <c r="D2260" s="2" t="s">
        <v>6</v>
      </c>
      <c r="E2260" s="2" t="str">
        <f>IFERROR(__xludf.DUMMYFUNCTION("GOOGLETRANSLATE(B2260, ""auto"",""en"")"),"hello do you see new fan zdeshttps vk com app2289330 149,199,457 im27 6u313164753")</f>
        <v>hello do you see new fan zdeshttps vk com app2289330 149,199,457 im27 6u313164753</v>
      </c>
    </row>
    <row r="2261" ht="15.75" customHeight="1">
      <c r="A2261" s="1">
        <v>2444.0</v>
      </c>
      <c r="B2261" s="2" t="s">
        <v>2603</v>
      </c>
      <c r="C2261" s="2" t="s">
        <v>2598</v>
      </c>
      <c r="D2261" s="2" t="s">
        <v>6</v>
      </c>
      <c r="E2261" s="2" t="str">
        <f>IFERROR(__xludf.DUMMYFUNCTION("GOOGLETRANSLATE(B2261, ""auto"",""en"")"),"we are all the time one second can change your whole life radically only imagine the 7 billion people who now wakes someone only goes to bed who had just kissed my love for the first time someone did it for the last time who now is on his knees in tears i"&amp;"n front of hospital bed and someone was crying with happiness show completely")</f>
        <v>we are all the time one second can change your whole life radically only imagine the 7 billion people who now wakes someone only goes to bed who had just kissed my love for the first time someone did it for the last time who now is on his knees in tears in front of hospital bed and someone was crying with happiness show completely</v>
      </c>
    </row>
    <row r="2262" ht="15.75" customHeight="1">
      <c r="A2262" s="1">
        <v>2445.0</v>
      </c>
      <c r="B2262" s="2" t="s">
        <v>2604</v>
      </c>
      <c r="C2262" s="2" t="s">
        <v>2598</v>
      </c>
      <c r="D2262" s="2" t="s">
        <v>6</v>
      </c>
      <c r="E2262" s="2" t="str">
        <f>IFERROR(__xludf.DUMMYFUNCTION("GOOGLETRANSLATE(B2262, ""auto"",""en"")"),"darling")</f>
        <v>darling</v>
      </c>
    </row>
    <row r="2263" ht="15.75" customHeight="1">
      <c r="A2263" s="1">
        <v>2446.0</v>
      </c>
      <c r="B2263" s="2" t="s">
        <v>2605</v>
      </c>
      <c r="C2263" s="2" t="s">
        <v>2598</v>
      </c>
      <c r="D2263" s="2" t="s">
        <v>6</v>
      </c>
      <c r="E2263" s="2" t="str">
        <f>IFERROR(__xludf.DUMMYFUNCTION("GOOGLETRANSLATE(B2263, ""auto"",""en"")"),"each of us rano or pozdno izmenitsya first IT'S will neznachitelnye Change The in kakoy verily moment you perestanesh nosit kogda verily favorite shirt and sviter and smell favorite duhov uzhe ne budet tebya radovat you perestanesh listen pesnyu kotoruyu "&amp;"ranshe listened July 24 movie kotorye you Always reset peresmatrivala kogda tebe grustno bylo uzhe ne budet podnimat nastroenie show completely")</f>
        <v>each of us rano or pozdno izmenitsya first IT'S will neznachitelnye Change The in kakoy verily moment you perestanesh nosit kogda verily favorite shirt and sviter and smell favorite duhov uzhe ne budet tebya radovat you perestanesh listen pesnyu kotoruyu ranshe listened July 24 movie kotorye you Always reset peresmatrivala kogda tebe grustno bylo uzhe ne budet podnimat nastroenie show completely</v>
      </c>
    </row>
    <row r="2264" ht="15.75" customHeight="1">
      <c r="A2264" s="1">
        <v>2447.0</v>
      </c>
      <c r="B2264" s="2" t="s">
        <v>2606</v>
      </c>
      <c r="C2264" s="2" t="s">
        <v>2598</v>
      </c>
      <c r="D2264" s="2" t="s">
        <v>6</v>
      </c>
      <c r="E2264" s="2" t="str">
        <f>IFERROR(__xludf.DUMMYFUNCTION("GOOGLETRANSLATE(B2264, ""auto"",""en"")"),"at 5 am, the city is ideal not only of people but empty streets with cool air and singing birds walk at 5 am")</f>
        <v>at 5 am, the city is ideal not only of people but empty streets with cool air and singing birds walk at 5 am</v>
      </c>
    </row>
    <row r="2265" ht="15.75" customHeight="1">
      <c r="A2265" s="1">
        <v>2448.0</v>
      </c>
      <c r="B2265" s="2" t="s">
        <v>2607</v>
      </c>
      <c r="C2265" s="2" t="s">
        <v>2598</v>
      </c>
      <c r="D2265" s="2" t="s">
        <v>6</v>
      </c>
      <c r="E2265" s="2" t="str">
        <f>IFERROR(__xludf.DUMMYFUNCTION("GOOGLETRANSLATE(B2265, ""auto"",""en"")"),"so now we are children of adolescents but then we ever leave these sites we will grow the truth at all we will have family children will not have to think about the contact Skype ICQ, etc. show completely")</f>
        <v>so now we are children of adolescents but then we ever leave these sites we will grow the truth at all we will have family children will not have to think about the contact Skype ICQ, etc. show completely</v>
      </c>
    </row>
    <row r="2266" ht="15.75" customHeight="1">
      <c r="A2266" s="1">
        <v>2449.0</v>
      </c>
      <c r="B2266" s="2" t="s">
        <v>2608</v>
      </c>
      <c r="C2266" s="2" t="s">
        <v>2598</v>
      </c>
      <c r="D2266" s="2" t="s">
        <v>6</v>
      </c>
      <c r="E2266" s="2" t="str">
        <f>IFERROR(__xludf.DUMMYFUNCTION("GOOGLETRANSLATE(B2266, ""auto"",""en"")")," dream dream dream until your dream comes true")</f>
        <v> dream dream dream until your dream comes true</v>
      </c>
    </row>
    <row r="2267" ht="15.75" customHeight="1">
      <c r="A2267" s="1">
        <v>2450.0</v>
      </c>
      <c r="B2267" s="2" t="s">
        <v>2358</v>
      </c>
      <c r="C2267" s="2" t="s">
        <v>2598</v>
      </c>
      <c r="D2267" s="2" t="s">
        <v>6</v>
      </c>
      <c r="E2267" s="2" t="str">
        <f>IFERROR(__xludf.DUMMYFUNCTION("GOOGLETRANSLATE(B2267, ""auto"",""en"")")," slow steps confidently towards the dream")</f>
        <v> slow steps confidently towards the dream</v>
      </c>
    </row>
    <row r="2268" ht="15.75" customHeight="1">
      <c r="A2268" s="1">
        <v>2452.0</v>
      </c>
      <c r="B2268" s="2" t="s">
        <v>2609</v>
      </c>
      <c r="C2268" s="2" t="s">
        <v>2598</v>
      </c>
      <c r="D2268" s="2" t="s">
        <v>6</v>
      </c>
      <c r="E2268" s="2" t="str">
        <f>IFERROR(__xludf.DUMMYFUNCTION("GOOGLETRANSLATE(B2268, ""auto"",""en"")"),"any disappointment separation or loss over time will lead you to something beautiful and desired more important")</f>
        <v>any disappointment separation or loss over time will lead you to something beautiful and desired more important</v>
      </c>
    </row>
    <row r="2269" ht="15.75" customHeight="1">
      <c r="A2269" s="1">
        <v>2453.0</v>
      </c>
      <c r="B2269" s="2" t="s">
        <v>2610</v>
      </c>
      <c r="C2269" s="2" t="s">
        <v>2611</v>
      </c>
      <c r="D2269" s="2" t="s">
        <v>6</v>
      </c>
      <c r="E2269" s="2" t="str">
        <f>IFERROR(__xludf.DUMMYFUNCTION("GOOGLETRANSLATE(B2269, ""auto"",""en"")"),"I nashla eyes in kotopye xochetcya cmotpet vechno Nr they are normally cheptovcki daleko January 16")</f>
        <v>I nashla eyes in kotopye xochetcya cmotpet vechno Nr they are normally cheptovcki daleko January 16</v>
      </c>
    </row>
    <row r="2270" ht="15.75" customHeight="1">
      <c r="A2270" s="1">
        <v>2454.0</v>
      </c>
      <c r="B2270" s="2" t="s">
        <v>2612</v>
      </c>
      <c r="C2270" s="2" t="s">
        <v>2611</v>
      </c>
      <c r="D2270" s="2" t="s">
        <v>6</v>
      </c>
      <c r="E2270" s="2" t="str">
        <f>IFERROR(__xludf.DUMMYFUNCTION("GOOGLETRANSLATE(B2270, ""auto"",""en"")"),"I forget my girl")</f>
        <v>I forget my girl</v>
      </c>
    </row>
    <row r="2271" ht="15.75" customHeight="1">
      <c r="A2271" s="1">
        <v>2455.0</v>
      </c>
      <c r="B2271" s="2" t="s">
        <v>2613</v>
      </c>
      <c r="C2271" s="2" t="s">
        <v>2611</v>
      </c>
      <c r="D2271" s="2" t="s">
        <v>6</v>
      </c>
      <c r="E2271" s="2" t="str">
        <f>IFERROR(__xludf.DUMMYFUNCTION("GOOGLETRANSLATE(B2271, ""auto"",""en"")"),"poct for teh kto hochet zavoevat moe cerdechko")</f>
        <v>poct for teh kto hochet zavoevat moe cerdechko</v>
      </c>
    </row>
    <row r="2272" ht="15.75" customHeight="1">
      <c r="A2272" s="1">
        <v>2456.0</v>
      </c>
      <c r="B2272" s="2" t="s">
        <v>2614</v>
      </c>
      <c r="C2272" s="2" t="s">
        <v>2611</v>
      </c>
      <c r="D2272" s="2" t="s">
        <v>6</v>
      </c>
      <c r="E2272" s="2" t="str">
        <f>IFERROR(__xludf.DUMMYFUNCTION("GOOGLETRANSLATE(B2272, ""auto"",""en"")"),"if there is no tomorrow you will not be me")</f>
        <v>if there is no tomorrow you will not be me</v>
      </c>
    </row>
    <row r="2273" ht="15.75" customHeight="1">
      <c r="A2273" s="1">
        <v>2457.0</v>
      </c>
      <c r="B2273" s="2" t="s">
        <v>2615</v>
      </c>
      <c r="C2273" s="2" t="s">
        <v>2611</v>
      </c>
      <c r="D2273" s="2" t="s">
        <v>6</v>
      </c>
      <c r="E2273" s="2" t="str">
        <f>IFERROR(__xludf.DUMMYFUNCTION("GOOGLETRANSLATE(B2273, ""auto"",""en"")"),"all simply do not care about you and your feelings are nothing to do with an apology")</f>
        <v>all simply do not care about you and your feelings are nothing to do with an apology</v>
      </c>
    </row>
    <row r="2274" ht="15.75" customHeight="1">
      <c r="A2274" s="1">
        <v>2458.0</v>
      </c>
      <c r="B2274" s="2" t="s">
        <v>2616</v>
      </c>
      <c r="C2274" s="2" t="s">
        <v>2611</v>
      </c>
      <c r="D2274" s="2" t="s">
        <v>6</v>
      </c>
      <c r="E2274" s="2" t="str">
        <f>IFERROR(__xludf.DUMMYFUNCTION("GOOGLETRANSLATE(B2274, ""auto"",""en"")"),"amigo")</f>
        <v>amigo</v>
      </c>
    </row>
    <row r="2275" ht="15.75" customHeight="1">
      <c r="A2275" s="1">
        <v>2459.0</v>
      </c>
      <c r="B2275" s="2" t="s">
        <v>2617</v>
      </c>
      <c r="C2275" s="2" t="s">
        <v>2611</v>
      </c>
      <c r="D2275" s="2" t="s">
        <v>6</v>
      </c>
      <c r="E2275" s="2" t="str">
        <f>IFERROR(__xludf.DUMMYFUNCTION("GOOGLETRANSLATE(B2275, ""auto"",""en"")"),"I'm sorry I'm such a worthless one")</f>
        <v>I'm sorry I'm such a worthless one</v>
      </c>
    </row>
    <row r="2276" ht="15.75" customHeight="1">
      <c r="A2276" s="1">
        <v>2460.0</v>
      </c>
      <c r="B2276" s="2" t="s">
        <v>2618</v>
      </c>
      <c r="C2276" s="2" t="s">
        <v>2611</v>
      </c>
      <c r="D2276" s="2" t="s">
        <v>6</v>
      </c>
      <c r="E2276" s="2" t="str">
        <f>IFERROR(__xludf.DUMMYFUNCTION("GOOGLETRANSLATE(B2276, ""auto"",""en"")"),"shamilsynba")</f>
        <v>shamilsynba</v>
      </c>
    </row>
    <row r="2277" ht="15.75" customHeight="1">
      <c r="A2277" s="1">
        <v>2461.0</v>
      </c>
      <c r="B2277" s="2" t="s">
        <v>2619</v>
      </c>
      <c r="C2277" s="2" t="s">
        <v>2611</v>
      </c>
      <c r="D2277" s="2" t="s">
        <v>6</v>
      </c>
      <c r="E2277" s="2" t="str">
        <f>IFERROR(__xludf.DUMMYFUNCTION("GOOGLETRANSLATE(B2277, ""auto"",""en"")"),"in anticipation of the new year")</f>
        <v>in anticipation of the new year</v>
      </c>
    </row>
    <row r="2278" ht="15.75" customHeight="1">
      <c r="A2278" s="1">
        <v>2462.0</v>
      </c>
      <c r="B2278" s="2" t="s">
        <v>329</v>
      </c>
      <c r="C2278" s="2" t="s">
        <v>2620</v>
      </c>
      <c r="D2278" s="2" t="s">
        <v>6</v>
      </c>
      <c r="E2278" s="2" t="str">
        <f>IFERROR(__xludf.DUMMYFUNCTION("GOOGLETRANSLATE(B2278, ""auto"",""en"")"),"Read their fans in the android app https vk cc 6ymywu or application VKontakte vk com app4236781 925")</f>
        <v>Read their fans in the android app https vk cc 6ymywu or application VKontakte vk com app4236781 925</v>
      </c>
    </row>
    <row r="2279" ht="15.75" customHeight="1">
      <c r="A2279" s="1">
        <v>2463.0</v>
      </c>
      <c r="B2279" s="2" t="s">
        <v>2621</v>
      </c>
      <c r="C2279" s="2" t="s">
        <v>2620</v>
      </c>
      <c r="D2279" s="2" t="s">
        <v>6</v>
      </c>
      <c r="E2279" s="2" t="str">
        <f>IFERROR(__xludf.DUMMYFUNCTION("GOOGLETRANSLATE(B2279, ""auto"",""en"")"),"it's sad Jurassic good chat roulette")</f>
        <v>it's sad Jurassic good chat roulette</v>
      </c>
    </row>
    <row r="2280" ht="15.75" customHeight="1">
      <c r="A2280" s="1">
        <v>2464.0</v>
      </c>
      <c r="B2280" s="2" t="s">
        <v>2622</v>
      </c>
      <c r="C2280" s="2" t="s">
        <v>2620</v>
      </c>
      <c r="D2280" s="2" t="s">
        <v>6</v>
      </c>
      <c r="E2280" s="2" t="str">
        <f>IFERROR(__xludf.DUMMYFUNCTION("GOOGLETRANSLATE(B2280, ""auto"",""en"")"),"Snickers is one for two is one such as you goof friend is a constant rzhach friend is someone who tells a bitch is not one cry is when it will come with lousy booze friend is a moron with whom good")</f>
        <v>Snickers is one for two is one such as you goof friend is a constant rzhach friend is someone who tells a bitch is not one cry is when it will come with lousy booze friend is a moron with whom good</v>
      </c>
    </row>
    <row r="2281" ht="15.75" customHeight="1">
      <c r="A2281" s="1">
        <v>2468.0</v>
      </c>
      <c r="B2281" s="2" t="s">
        <v>2623</v>
      </c>
      <c r="C2281" s="2" t="s">
        <v>2624</v>
      </c>
      <c r="D2281" s="2" t="s">
        <v>6</v>
      </c>
      <c r="E2281" s="2" t="str">
        <f>IFERROR(__xludf.DUMMYFUNCTION("GOOGLETRANSLATE(B2281, ""auto"",""en"")"),"like ordinary people often have a beautiful soul")</f>
        <v>like ordinary people often have a beautiful soul</v>
      </c>
    </row>
    <row r="2282" ht="15.75" customHeight="1">
      <c r="A2282" s="1">
        <v>2473.0</v>
      </c>
      <c r="B2282" s="2" t="s">
        <v>2625</v>
      </c>
      <c r="C2282" s="2" t="s">
        <v>2626</v>
      </c>
      <c r="D2282" s="2" t="s">
        <v>6</v>
      </c>
      <c r="E2282" s="2" t="str">
        <f>IFERROR(__xludf.DUMMYFUNCTION("GOOGLETRANSLATE(B2282, ""auto"",""en"")"),"important people in my heart and not in your friends list")</f>
        <v>important people in my heart and not in your friends list</v>
      </c>
    </row>
    <row r="2283" ht="15.75" customHeight="1">
      <c r="A2283" s="1">
        <v>2474.0</v>
      </c>
      <c r="B2283" s="2" t="s">
        <v>2627</v>
      </c>
      <c r="C2283" s="2" t="s">
        <v>2628</v>
      </c>
      <c r="D2283" s="2" t="s">
        <v>6</v>
      </c>
      <c r="E2283" s="2" t="str">
        <f>IFERROR(__xludf.DUMMYFUNCTION("GOOGLETRANSLATE(B2283, ""auto"",""en"")"),"I think you know that I had eaten the brains of all my friends calling you my imperfect ideal")</f>
        <v>I think you know that I had eaten the brains of all my friends calling you my imperfect ideal</v>
      </c>
    </row>
    <row r="2284" ht="15.75" customHeight="1">
      <c r="A2284" s="1">
        <v>2475.0</v>
      </c>
      <c r="B2284" s="2" t="s">
        <v>2629</v>
      </c>
      <c r="C2284" s="2" t="s">
        <v>2628</v>
      </c>
      <c r="D2284" s="2" t="s">
        <v>6</v>
      </c>
      <c r="E2284" s="2" t="str">
        <f>IFERROR(__xludf.DUMMYFUNCTION("GOOGLETRANSLATE(B2284, ""auto"",""en"")"),"znachim kak kinger kupim mak I'm an adult and kak pogulyam GO 10 malenkaya")</f>
        <v>znachim kak kinger kupim mak I'm an adult and kak pogulyam GO 10 malenkaya</v>
      </c>
    </row>
    <row r="2285" ht="15.75" customHeight="1">
      <c r="A2285" s="1">
        <v>2476.0</v>
      </c>
      <c r="B2285" s="2" t="s">
        <v>2630</v>
      </c>
      <c r="C2285" s="2" t="s">
        <v>2628</v>
      </c>
      <c r="D2285" s="2" t="s">
        <v>6</v>
      </c>
      <c r="E2285" s="2" t="str">
        <f>IFERROR(__xludf.DUMMYFUNCTION("GOOGLETRANSLATE(B2285, ""auto"",""en"")"),"and NO can gruzheski vsmrechamsya")</f>
        <v>and NO can gruzheski vsmrechamsya</v>
      </c>
    </row>
    <row r="2286" ht="15.75" customHeight="1">
      <c r="A2286" s="1">
        <v>2477.0</v>
      </c>
      <c r="B2286" s="2" t="s">
        <v>2631</v>
      </c>
      <c r="C2286" s="2" t="s">
        <v>2628</v>
      </c>
      <c r="D2286" s="2" t="s">
        <v>6</v>
      </c>
      <c r="E2286" s="2" t="str">
        <f>IFERROR(__xludf.DUMMYFUNCTION("GOOGLETRANSLATE(B2286, ""auto"",""en"")"),"meow")</f>
        <v>meow</v>
      </c>
    </row>
    <row r="2287" ht="15.75" customHeight="1">
      <c r="A2287" s="1">
        <v>2478.0</v>
      </c>
      <c r="B2287" s="2" t="s">
        <v>2632</v>
      </c>
      <c r="C2287" s="2" t="s">
        <v>2628</v>
      </c>
      <c r="D2287" s="2" t="s">
        <v>6</v>
      </c>
      <c r="E2287" s="2" t="str">
        <f>IFERROR(__xludf.DUMMYFUNCTION("GOOGLETRANSLATE(B2287, ""auto"",""en"")"),"IT'S OK in October my Christmas mood")</f>
        <v>IT'S OK in October my Christmas mood</v>
      </c>
    </row>
    <row r="2288" ht="15.75" customHeight="1">
      <c r="A2288" s="1">
        <v>2479.0</v>
      </c>
      <c r="B2288" s="2" t="s">
        <v>2633</v>
      </c>
      <c r="C2288" s="2" t="s">
        <v>2628</v>
      </c>
      <c r="D2288" s="2" t="s">
        <v>6</v>
      </c>
      <c r="E2288" s="2" t="str">
        <f>IFERROR(__xludf.DUMMYFUNCTION("GOOGLETRANSLATE(B2288, ""auto"",""en"")"),"I want to have subbomu")</f>
        <v>I want to have subbomu</v>
      </c>
    </row>
    <row r="2289" ht="15.75" customHeight="1">
      <c r="A2289" s="1">
        <v>2480.0</v>
      </c>
      <c r="B2289" s="2" t="s">
        <v>2634</v>
      </c>
      <c r="C2289" s="2" t="s">
        <v>2628</v>
      </c>
      <c r="D2289" s="2" t="s">
        <v>6</v>
      </c>
      <c r="E2289" s="2" t="str">
        <f>IFERROR(__xludf.DUMMYFUNCTION("GOOGLETRANSLATE(B2289, ""auto"",""en"")"),"how can I bym evil smervoy I veg Bedelia")</f>
        <v>how can I bym evil smervoy I veg Bedelia</v>
      </c>
    </row>
    <row r="2290" ht="15.75" customHeight="1">
      <c r="A2290" s="1">
        <v>2481.0</v>
      </c>
      <c r="B2290" s="2" t="s">
        <v>2635</v>
      </c>
      <c r="C2290" s="2" t="s">
        <v>2628</v>
      </c>
      <c r="D2290" s="2" t="s">
        <v>6</v>
      </c>
      <c r="E2290" s="2" t="str">
        <f>IFERROR(__xludf.DUMMYFUNCTION("GOOGLETRANSLATE(B2290, ""auto"",""en"")"),"mupye uchimelya not mogum nrochimam my name")</f>
        <v>mupye uchimelya not mogum nrochimam my name</v>
      </c>
    </row>
    <row r="2291" ht="15.75" customHeight="1">
      <c r="A2291" s="1">
        <v>2482.0</v>
      </c>
      <c r="B2291" s="2" t="s">
        <v>2636</v>
      </c>
      <c r="C2291" s="2" t="s">
        <v>2637</v>
      </c>
      <c r="D2291" s="2" t="s">
        <v>6</v>
      </c>
      <c r="E2291" s="2" t="str">
        <f>IFERROR(__xludf.DUMMYFUNCTION("GOOGLETRANSLATE(B2291, ""auto"",""en"")"),"I am a hooligan I am a drug addict does not love me")</f>
        <v>I am a hooligan I am a drug addict does not love me</v>
      </c>
    </row>
    <row r="2292" ht="15.75" customHeight="1">
      <c r="A2292" s="1">
        <v>2483.0</v>
      </c>
      <c r="B2292" s="2" t="s">
        <v>2638</v>
      </c>
      <c r="C2292" s="2" t="s">
        <v>2639</v>
      </c>
      <c r="D2292" s="2" t="s">
        <v>6</v>
      </c>
      <c r="E2292" s="2" t="str">
        <f>IFERROR(__xludf.DUMMYFUNCTION("GOOGLETRANSLATE(B2292, ""auto"",""en"")"),"man is responsible for his words and the cloth will look for excuses")</f>
        <v>man is responsible for his words and the cloth will look for excuses</v>
      </c>
    </row>
    <row r="2293" ht="15.75" customHeight="1">
      <c r="A2293" s="1">
        <v>2484.0</v>
      </c>
      <c r="B2293" s="2" t="s">
        <v>2640</v>
      </c>
      <c r="C2293" s="2" t="s">
        <v>2639</v>
      </c>
      <c r="D2293" s="2" t="s">
        <v>6</v>
      </c>
      <c r="E2293" s="2" t="str">
        <f>IFERROR(__xludf.DUMMYFUNCTION("GOOGLETRANSLATE(B2293, ""auto"",""en"")"),"post for those who want to win my heart")</f>
        <v>post for those who want to win my heart</v>
      </c>
    </row>
    <row r="2294" ht="15.75" customHeight="1">
      <c r="A2294" s="1">
        <v>2485.0</v>
      </c>
      <c r="B2294" s="2" t="s">
        <v>2641</v>
      </c>
      <c r="C2294" s="2" t="s">
        <v>2639</v>
      </c>
      <c r="D2294" s="2" t="s">
        <v>6</v>
      </c>
      <c r="E2294" s="2" t="str">
        <f>IFERROR(__xludf.DUMMYFUNCTION("GOOGLETRANSLATE(B2294, ""auto"",""en"")"),"bow relevant moua")</f>
        <v>bow relevant moua</v>
      </c>
    </row>
    <row r="2295" ht="15.75" customHeight="1">
      <c r="A2295" s="1">
        <v>2486.0</v>
      </c>
      <c r="B2295" s="2" t="s">
        <v>2642</v>
      </c>
      <c r="C2295" s="2" t="s">
        <v>2639</v>
      </c>
      <c r="D2295" s="2" t="s">
        <v>6</v>
      </c>
      <c r="E2295" s="2" t="str">
        <f>IFERROR(__xludf.DUMMYFUNCTION("GOOGLETRANSLATE(B2295, ""auto"",""en"")"),"the best love we remember so that we will achieve all we want nothing will stop us from dreams forever in my heart and the best friendship you only mouaaa")</f>
        <v>the best love we remember so that we will achieve all we want nothing will stop us from dreams forever in my heart and the best friendship you only mouaaa</v>
      </c>
    </row>
    <row r="2296" ht="15.75" customHeight="1">
      <c r="A2296" s="1">
        <v>2487.0</v>
      </c>
      <c r="B2296" s="2" t="s">
        <v>2643</v>
      </c>
      <c r="C2296" s="2" t="s">
        <v>2639</v>
      </c>
      <c r="D2296" s="2" t="s">
        <v>6</v>
      </c>
      <c r="E2296" s="2" t="str">
        <f>IFERROR(__xludf.DUMMYFUNCTION("GOOGLETRANSLATE(B2296, ""auto"",""en"")")," samaya worthy of loyalty that which happens in the difficulty and the most unworthy predatelstvo something that happens during doveriya")</f>
        <v> samaya worthy of loyalty that which happens in the difficulty and the most unworthy predatelstvo something that happens during doveriya</v>
      </c>
    </row>
    <row r="2297" ht="15.75" customHeight="1">
      <c r="A2297" s="1">
        <v>2488.0</v>
      </c>
      <c r="B2297" s="2" t="s">
        <v>101</v>
      </c>
      <c r="C2297" s="2" t="s">
        <v>2639</v>
      </c>
      <c r="D2297" s="2" t="s">
        <v>6</v>
      </c>
      <c r="E2297" s="2" t="str">
        <f>IFERROR(__xludf.DUMMYFUNCTION("GOOGLETRANSLATE(B2297, ""auto"",""en"")"),"#VALUE!")</f>
        <v>#VALUE!</v>
      </c>
    </row>
    <row r="2298" ht="15.75" customHeight="1">
      <c r="A2298" s="1">
        <v>2489.0</v>
      </c>
      <c r="B2298" s="2" t="s">
        <v>2644</v>
      </c>
      <c r="C2298" s="2" t="s">
        <v>2639</v>
      </c>
      <c r="D2298" s="2" t="s">
        <v>6</v>
      </c>
      <c r="E2298" s="2" t="str">
        <f>IFERROR(__xludf.DUMMYFUNCTION("GOOGLETRANSLATE(B2298, ""auto"",""en"")"),"quotations")</f>
        <v>quotations</v>
      </c>
    </row>
    <row r="2299" ht="15.75" customHeight="1">
      <c r="A2299" s="1">
        <v>2490.0</v>
      </c>
      <c r="B2299" s="2" t="s">
        <v>2645</v>
      </c>
      <c r="C2299" s="2" t="s">
        <v>2639</v>
      </c>
      <c r="D2299" s="2" t="s">
        <v>6</v>
      </c>
      <c r="E2299" s="2" t="str">
        <f>IFERROR(__xludf.DUMMYFUNCTION("GOOGLETRANSLATE(B2299, ""auto"",""en"")"),"I nukogda not pokazhy as I bolno")</f>
        <v>I nukogda not pokazhy as I bolno</v>
      </c>
    </row>
    <row r="2300" ht="15.75" customHeight="1">
      <c r="A2300" s="1">
        <v>2491.0</v>
      </c>
      <c r="B2300" s="2" t="s">
        <v>2646</v>
      </c>
      <c r="C2300" s="2" t="s">
        <v>2639</v>
      </c>
      <c r="D2300" s="2" t="s">
        <v>6</v>
      </c>
      <c r="E2300" s="2" t="str">
        <f>IFERROR(__xludf.DUMMYFUNCTION("GOOGLETRANSLATE(B2300, ""auto"",""en"")"),"why the relationship crumble why people are so eager to be together when the parting There are many reasons but the main one they stop talking to each other and understand the most important thing they cease to respect each other and appreciate that they "&amp;"have")</f>
        <v>why the relationship crumble why people are so eager to be together when the parting There are many reasons but the main one they stop talking to each other and understand the most important thing they cease to respect each other and appreciate that they have</v>
      </c>
    </row>
    <row r="2301" ht="15.75" customHeight="1">
      <c r="A2301" s="1">
        <v>2492.0</v>
      </c>
      <c r="B2301" s="2" t="s">
        <v>2647</v>
      </c>
      <c r="C2301" s="2" t="s">
        <v>2648</v>
      </c>
      <c r="D2301" s="2" t="s">
        <v>6</v>
      </c>
      <c r="E2301" s="2" t="str">
        <f>IFERROR(__xludf.DUMMYFUNCTION("GOOGLETRANSLATE(B2301, ""auto"",""en"")"),"and no matter who you are if you are alone write me")</f>
        <v>and no matter who you are if you are alone write me</v>
      </c>
    </row>
    <row r="2302" ht="15.75" customHeight="1">
      <c r="A2302" s="1">
        <v>2493.0</v>
      </c>
      <c r="B2302" s="2" t="s">
        <v>2649</v>
      </c>
      <c r="C2302" s="2" t="s">
        <v>2648</v>
      </c>
      <c r="D2302" s="2" t="s">
        <v>6</v>
      </c>
      <c r="E2302" s="2" t="str">
        <f>IFERROR(__xludf.DUMMYFUNCTION("GOOGLETRANSLATE(B2302, ""auto"",""en"")"),"former loved one")</f>
        <v>former loved one</v>
      </c>
    </row>
    <row r="2303" ht="15.75" customHeight="1">
      <c r="A2303" s="1">
        <v>2494.0</v>
      </c>
      <c r="B2303" s="2" t="s">
        <v>2650</v>
      </c>
      <c r="C2303" s="2" t="s">
        <v>2648</v>
      </c>
      <c r="D2303" s="2" t="s">
        <v>6</v>
      </c>
      <c r="E2303" s="2" t="str">
        <f>IFERROR(__xludf.DUMMYFUNCTION("GOOGLETRANSLATE(B2303, ""auto"",""en"")"),"forward")</f>
        <v>forward</v>
      </c>
    </row>
    <row r="2304" ht="15.75" customHeight="1">
      <c r="A2304" s="1">
        <v>2495.0</v>
      </c>
      <c r="B2304" s="2" t="s">
        <v>2651</v>
      </c>
      <c r="C2304" s="2" t="s">
        <v>2648</v>
      </c>
      <c r="D2304" s="2" t="s">
        <v>6</v>
      </c>
      <c r="E2304" s="2" t="str">
        <f>IFERROR(__xludf.DUMMYFUNCTION("GOOGLETRANSLATE(B2304, ""auto"",""en"")"),"Once you vctpetish cheloveka that the entire team polyubit heart you")</f>
        <v>Once you vctpetish cheloveka that the entire team polyubit heart you</v>
      </c>
    </row>
    <row r="2305" ht="15.75" customHeight="1">
      <c r="A2305" s="1">
        <v>2496.0</v>
      </c>
      <c r="B2305" s="2" t="s">
        <v>2652</v>
      </c>
      <c r="C2305" s="2" t="s">
        <v>2648</v>
      </c>
      <c r="D2305" s="2" t="s">
        <v>6</v>
      </c>
      <c r="E2305" s="2" t="str">
        <f>IFERROR(__xludf.DUMMYFUNCTION("GOOGLETRANSLATE(B2305, ""auto"",""en"")"),"ydivitelno naskolko dpygim person I was pposhlogo avgucte I do not even vepitsya")</f>
        <v>ydivitelno naskolko dpygim person I was pposhlogo avgucte I do not even vepitsya</v>
      </c>
    </row>
    <row r="2306" ht="15.75" customHeight="1">
      <c r="A2306" s="1">
        <v>2497.0</v>
      </c>
      <c r="B2306" s="2" t="s">
        <v>2653</v>
      </c>
      <c r="C2306" s="2" t="s">
        <v>2648</v>
      </c>
      <c r="D2306" s="2" t="s">
        <v>6</v>
      </c>
      <c r="E2306" s="2" t="str">
        <f>IFERROR(__xludf.DUMMYFUNCTION("GOOGLETRANSLATE(B2306, ""auto"",""en"")"),"one has only to lift his head to look up at the stars and you're gone")</f>
        <v>one has only to lift his head to look up at the stars and you're gone</v>
      </c>
    </row>
    <row r="2307" ht="15.75" customHeight="1">
      <c r="A2307" s="1">
        <v>2498.0</v>
      </c>
      <c r="B2307" s="2" t="s">
        <v>2654</v>
      </c>
      <c r="C2307" s="2" t="s">
        <v>2648</v>
      </c>
      <c r="D2307" s="2" t="s">
        <v>6</v>
      </c>
      <c r="E2307" s="2" t="str">
        <f>IFERROR(__xludf.DUMMYFUNCTION("GOOGLETRANSLATE(B2307, ""auto"",""en"")"),"when we were younger")</f>
        <v>when we were younger</v>
      </c>
    </row>
    <row r="2308" ht="15.75" customHeight="1">
      <c r="A2308" s="1">
        <v>2499.0</v>
      </c>
      <c r="B2308" s="2" t="s">
        <v>2655</v>
      </c>
      <c r="C2308" s="2" t="s">
        <v>2648</v>
      </c>
      <c r="D2308" s="2" t="s">
        <v>6</v>
      </c>
      <c r="E2308" s="2" t="str">
        <f>IFERROR(__xludf.DUMMYFUNCTION("GOOGLETRANSLATE(B2308, ""auto"",""en"")"),"in each of us the whole world")</f>
        <v>in each of us the whole world</v>
      </c>
    </row>
    <row r="2309" ht="15.75" customHeight="1">
      <c r="A2309" s="1">
        <v>2500.0</v>
      </c>
      <c r="B2309" s="2" t="s">
        <v>279</v>
      </c>
      <c r="C2309" s="2" t="s">
        <v>2656</v>
      </c>
      <c r="D2309" s="2" t="s">
        <v>6</v>
      </c>
      <c r="E2309" s="2" t="str">
        <f>IFERROR(__xludf.DUMMYFUNCTION("GOOGLETRANSLATE(B2309, ""auto"",""en"")"),"live")</f>
        <v>live</v>
      </c>
    </row>
    <row r="2310" ht="15.75" customHeight="1">
      <c r="A2310" s="1">
        <v>2501.0</v>
      </c>
      <c r="B2310" s="2" t="s">
        <v>2657</v>
      </c>
      <c r="C2310" s="2" t="s">
        <v>2656</v>
      </c>
      <c r="D2310" s="2" t="s">
        <v>6</v>
      </c>
      <c r="E2310" s="2" t="str">
        <f>IFERROR(__xludf.DUMMYFUNCTION("GOOGLETRANSLATE(B2310, ""auto"",""en"")"),"I would like to write to you first think you want to be the first to say hello tied hands tied, I would like to express to you tongue tied")</f>
        <v>I would like to write to you first think you want to be the first to say hello tied hands tied, I would like to express to you tongue tied</v>
      </c>
    </row>
    <row r="2311" ht="15.75" customHeight="1">
      <c r="A2311" s="1">
        <v>2502.0</v>
      </c>
      <c r="B2311" s="2" t="s">
        <v>2658</v>
      </c>
      <c r="C2311" s="2" t="s">
        <v>2656</v>
      </c>
      <c r="D2311" s="2" t="s">
        <v>6</v>
      </c>
      <c r="E2311" s="2" t="str">
        <f>IFERROR(__xludf.DUMMYFUNCTION("GOOGLETRANSLATE(B2311, ""auto"",""en"")")," I do not like to share their men with whom else then my my")</f>
        <v> I do not like to share their men with whom else then my my</v>
      </c>
    </row>
    <row r="2312" ht="15.75" customHeight="1">
      <c r="A2312" s="1">
        <v>2503.0</v>
      </c>
      <c r="B2312" s="2" t="s">
        <v>2659</v>
      </c>
      <c r="C2312" s="2" t="s">
        <v>2656</v>
      </c>
      <c r="D2312" s="2" t="s">
        <v>6</v>
      </c>
      <c r="E2312" s="2" t="str">
        <f>IFERROR(__xludf.DUMMYFUNCTION("GOOGLETRANSLATE(B2312, ""auto"",""en"")")," I started as a birthday bïsmïlləh request and at the beginning of the beginning of the next one tilegimdi this time tilegimde ədemirek set Europe")</f>
        <v> I started as a birthday bïsmïlləh request and at the beginning of the beginning of the next one tilegimdi this time tilegimde ədemirek set Europe</v>
      </c>
    </row>
    <row r="2313" ht="15.75" customHeight="1">
      <c r="A2313" s="1">
        <v>2504.0</v>
      </c>
      <c r="B2313" s="2" t="s">
        <v>2660</v>
      </c>
      <c r="C2313" s="2" t="s">
        <v>2656</v>
      </c>
      <c r="D2313" s="2" t="s">
        <v>6</v>
      </c>
      <c r="E2313" s="2" t="str">
        <f>IFERROR(__xludf.DUMMYFUNCTION("GOOGLETRANSLATE(B2313, ""auto"",""en"")"),"only one person who pleases only one letter a letter jılatadı")</f>
        <v>only one person who pleases only one letter a letter jılatadı</v>
      </c>
    </row>
    <row r="2314" ht="15.75" customHeight="1">
      <c r="A2314" s="1">
        <v>2505.0</v>
      </c>
      <c r="B2314" s="2" t="s">
        <v>2661</v>
      </c>
      <c r="C2314" s="2" t="s">
        <v>2656</v>
      </c>
      <c r="D2314" s="2" t="s">
        <v>6</v>
      </c>
      <c r="E2314" s="2" t="str">
        <f>IFERROR(__xludf.DUMMYFUNCTION("GOOGLETRANSLATE(B2314, ""auto"",""en"")"),"your number in your photo on the page you can disable wrote letters but smile əlpetiñdi voice I think I could not turn off")</f>
        <v>your number in your photo on the page you can disable wrote letters but smile əlpetiñdi voice I think I could not turn off</v>
      </c>
    </row>
    <row r="2315" ht="15.75" customHeight="1">
      <c r="A2315" s="1">
        <v>2506.0</v>
      </c>
      <c r="B2315" s="2" t="s">
        <v>2662</v>
      </c>
      <c r="C2315" s="2" t="s">
        <v>2663</v>
      </c>
      <c r="D2315" s="2" t="s">
        <v>6</v>
      </c>
      <c r="E2315" s="2" t="str">
        <f>IFERROR(__xludf.DUMMYFUNCTION("GOOGLETRANSLATE(B2315, ""auto"",""en"")"),"Sleek https vk com id370708618")</f>
        <v>Sleek https vk com id370708618</v>
      </c>
    </row>
    <row r="2316" ht="15.75" customHeight="1">
      <c r="A2316" s="1">
        <v>2507.0</v>
      </c>
      <c r="B2316" s="2" t="s">
        <v>2664</v>
      </c>
      <c r="C2316" s="2" t="s">
        <v>2663</v>
      </c>
      <c r="D2316" s="2" t="s">
        <v>6</v>
      </c>
      <c r="E2316" s="2" t="str">
        <f>IFERROR(__xludf.DUMMYFUNCTION("GOOGLETRANSLATE(B2316, ""auto"",""en"")"),"apnold shvaptseneggep dzheki chan tayha pechati dpakoha 2019 new zhanp ppiklyucheniya anrluycky nuteshectvennuk dzhonatan gpun noluchaet From petpa pepvoro zakaz nA izrotovlenie C CHANGE dalnero boctoka poccii emu vnov npedctoit dolry nut nolny nevepoyatn"&amp;"yx npiklyucheny kotopy npivedet ero in kutay kaptorpaf ctolknetcya c maccoy rolovokpuzhitelnyx otkpytuy neozhudannyx vctpech c dukovunnymi cuschectvami kutayckimi ppuntseccami mactepami cmeptonocnyx 6oevyx ickucctv and camim moons ban tsapem vcex gpakonov"&amp;" chto mozhet be onacnee chem nocmotpet in the eyes buyu pazve chto vctpetutcya c it vnov chto nA etot paz okazhetcya culnee nenokolebimy ckentitsizm uchenoro or gpevnyaya chepnaya mariya uzhe gavno zaxvatuvshaya in act in boctochnyx zemlyax")</f>
        <v>apnold shvaptseneggep dzheki chan tayha pechati dpakoha 2019 new zhanp ppiklyucheniya anrluycky nuteshectvennuk dzhonatan gpun noluchaet From petpa pepvoro zakaz nA izrotovlenie C CHANGE dalnero boctoka poccii emu vnov npedctoit dolry nut nolny nevepoyatnyx npiklyucheny kotopy npivedet ero in kutay kaptorpaf ctolknetcya c maccoy rolovokpuzhitelnyx otkpytuy neozhudannyx vctpech c dukovunnymi cuschectvami kutayckimi ppuntseccami mactepami cmeptonocnyx 6oevyx ickucctv and camim moons ban tsapem vcex gpakonov chto mozhet be onacnee chem nocmotpet in the eyes buyu pazve chto vctpetutcya c it vnov chto nA etot paz okazhetcya culnee nenokolebimy ckentitsizm uchenoro or gpevnyaya chepnaya mariya uzhe gavno zaxvatuvshaya in act in boctochnyx zemlyax</v>
      </c>
    </row>
    <row r="2317" ht="15.75" customHeight="1">
      <c r="A2317" s="1">
        <v>2508.0</v>
      </c>
      <c r="B2317" s="2" t="s">
        <v>2665</v>
      </c>
      <c r="C2317" s="2" t="s">
        <v>2663</v>
      </c>
      <c r="D2317" s="2" t="s">
        <v>6</v>
      </c>
      <c r="E2317" s="2" t="str">
        <f>IFERROR(__xludf.DUMMYFUNCTION("GOOGLETRANSLATE(B2317, ""auto"",""en"")"),"yes it is tough")</f>
        <v>yes it is tough</v>
      </c>
    </row>
    <row r="2318" ht="15.75" customHeight="1">
      <c r="A2318" s="1">
        <v>2509.0</v>
      </c>
      <c r="B2318" s="2" t="s">
        <v>279</v>
      </c>
      <c r="C2318" s="2" t="s">
        <v>2663</v>
      </c>
      <c r="D2318" s="2" t="s">
        <v>6</v>
      </c>
      <c r="E2318" s="2" t="str">
        <f>IFERROR(__xludf.DUMMYFUNCTION("GOOGLETRANSLATE(B2318, ""auto"",""en"")"),"live")</f>
        <v>live</v>
      </c>
    </row>
    <row r="2319" ht="15.75" customHeight="1">
      <c r="A2319" s="1">
        <v>2510.0</v>
      </c>
      <c r="B2319" s="2" t="s">
        <v>2666</v>
      </c>
      <c r="C2319" s="2" t="s">
        <v>2663</v>
      </c>
      <c r="D2319" s="2" t="s">
        <v>6</v>
      </c>
      <c r="E2319" s="2" t="str">
        <f>IFERROR(__xludf.DUMMYFUNCTION("GOOGLETRANSLATE(B2319, ""auto"",""en"")"),"4 master")</f>
        <v>4 master</v>
      </c>
    </row>
    <row r="2320" ht="15.75" customHeight="1">
      <c r="A2320" s="1">
        <v>2512.0</v>
      </c>
      <c r="B2320" s="2" t="s">
        <v>2667</v>
      </c>
      <c r="C2320" s="2" t="s">
        <v>2668</v>
      </c>
      <c r="D2320" s="2" t="s">
        <v>6</v>
      </c>
      <c r="E2320" s="2" t="str">
        <f>IFERROR(__xludf.DUMMYFUNCTION("GOOGLETRANSLATE(B2320, ""auto"",""en"")"),"Briefly about my mood")</f>
        <v>Briefly about my mood</v>
      </c>
    </row>
    <row r="2321" ht="15.75" customHeight="1">
      <c r="A2321" s="1">
        <v>2513.0</v>
      </c>
      <c r="B2321" s="2" t="s">
        <v>2669</v>
      </c>
      <c r="C2321" s="2" t="s">
        <v>2670</v>
      </c>
      <c r="D2321" s="2" t="s">
        <v>6</v>
      </c>
      <c r="E2321" s="2" t="str">
        <f>IFERROR(__xludf.DUMMYFUNCTION("GOOGLETRANSLATE(B2321, ""auto"",""en"")"),"parallel class")</f>
        <v>parallel class</v>
      </c>
    </row>
    <row r="2322" ht="15.75" customHeight="1">
      <c r="A2322" s="1">
        <v>2514.0</v>
      </c>
      <c r="B2322" s="2" t="s">
        <v>2671</v>
      </c>
      <c r="C2322" s="2" t="s">
        <v>2670</v>
      </c>
      <c r="D2322" s="2" t="s">
        <v>6</v>
      </c>
      <c r="E2322" s="2" t="str">
        <f>IFERROR(__xludf.DUMMYFUNCTION("GOOGLETRANSLATE(B2322, ""auto"",""en"")"),"robe technician")</f>
        <v>robe technician</v>
      </c>
    </row>
    <row r="2323" ht="15.75" customHeight="1">
      <c r="A2323" s="1">
        <v>2517.0</v>
      </c>
      <c r="B2323" s="2" t="s">
        <v>2672</v>
      </c>
      <c r="C2323" s="2" t="s">
        <v>2670</v>
      </c>
      <c r="D2323" s="2" t="s">
        <v>6</v>
      </c>
      <c r="E2323" s="2" t="str">
        <f>IFERROR(__xludf.DUMMYFUNCTION("GOOGLETRANSLATE(B2323, ""auto"",""en"")"),"September 1")</f>
        <v>September 1</v>
      </c>
    </row>
    <row r="2324" ht="15.75" customHeight="1">
      <c r="A2324" s="1">
        <v>2518.0</v>
      </c>
      <c r="B2324" s="2" t="s">
        <v>2106</v>
      </c>
      <c r="C2324" s="2" t="s">
        <v>2670</v>
      </c>
      <c r="D2324" s="2" t="s">
        <v>6</v>
      </c>
      <c r="E2324" s="2" t="str">
        <f>IFERROR(__xludf.DUMMYFUNCTION("GOOGLETRANSLATE(B2324, ""auto"",""en"")"),"relatives")</f>
        <v>relatives</v>
      </c>
    </row>
    <row r="2325" ht="15.75" customHeight="1">
      <c r="A2325" s="1">
        <v>2519.0</v>
      </c>
      <c r="B2325" s="2" t="s">
        <v>2673</v>
      </c>
      <c r="C2325" s="2" t="s">
        <v>2670</v>
      </c>
      <c r="D2325" s="2" t="s">
        <v>6</v>
      </c>
      <c r="E2325" s="2" t="str">
        <f>IFERROR(__xludf.DUMMYFUNCTION("GOOGLETRANSLATE(B2325, ""auto"",""en"")")," I trust you and give freedom but act so that I did not walk with his head down father")</f>
        <v> I trust you and give freedom but act so that I did not walk with his head down father</v>
      </c>
    </row>
    <row r="2326" ht="15.75" customHeight="1">
      <c r="A2326" s="1">
        <v>2521.0</v>
      </c>
      <c r="B2326" s="2" t="s">
        <v>2674</v>
      </c>
      <c r="C2326" s="2" t="s">
        <v>2675</v>
      </c>
      <c r="D2326" s="2" t="s">
        <v>6</v>
      </c>
      <c r="E2326" s="2" t="str">
        <f>IFERROR(__xludf.DUMMYFUNCTION("GOOGLETRANSLATE(B2326, ""auto"",""en"")"),"мое открытие на nahide shazam shazam babashl the moon-faced https www com tracker yu 415830481 months zli")</f>
        <v>мое открытие на nahide shazam shazam babashl the moon-faced https www com tracker yu 415830481 months zli</v>
      </c>
    </row>
    <row r="2327" ht="15.75" customHeight="1">
      <c r="A2327" s="1">
        <v>2522.0</v>
      </c>
      <c r="B2327" s="2" t="s">
        <v>329</v>
      </c>
      <c r="C2327" s="2" t="s">
        <v>2675</v>
      </c>
      <c r="D2327" s="2" t="s">
        <v>6</v>
      </c>
      <c r="E2327" s="2" t="str">
        <f>IFERROR(__xludf.DUMMYFUNCTION("GOOGLETRANSLATE(B2327, ""auto"",""en"")"),"Read their fans in the android app https vk cc 6ymywu or application VKontakte vk com app4236781 925")</f>
        <v>Read their fans in the android app https vk cc 6ymywu or application VKontakte vk com app4236781 925</v>
      </c>
    </row>
    <row r="2328" ht="15.75" customHeight="1">
      <c r="A2328" s="1">
        <v>2523.0</v>
      </c>
      <c r="B2328" s="2" t="s">
        <v>329</v>
      </c>
      <c r="C2328" s="2" t="s">
        <v>2675</v>
      </c>
      <c r="D2328" s="2" t="s">
        <v>6</v>
      </c>
      <c r="E2328" s="2" t="str">
        <f>IFERROR(__xludf.DUMMYFUNCTION("GOOGLETRANSLATE(B2328, ""auto"",""en"")"),"Read their fans in the android app https vk cc 6ymywu or application VKontakte vk com app4236781 925")</f>
        <v>Read their fans in the android app https vk cc 6ymywu or application VKontakte vk com app4236781 925</v>
      </c>
    </row>
    <row r="2329" ht="15.75" customHeight="1">
      <c r="A2329" s="1">
        <v>2524.0</v>
      </c>
      <c r="B2329" s="2" t="s">
        <v>2676</v>
      </c>
      <c r="C2329" s="2" t="s">
        <v>2677</v>
      </c>
      <c r="D2329" s="2" t="s">
        <v>6</v>
      </c>
      <c r="E2329" s="2" t="str">
        <f>IFERROR(__xludf.DUMMYFUNCTION("GOOGLETRANSLATE(B2329, ""auto"",""en"")"),"I will achieve all their goals no matter whether you believe me or not")</f>
        <v>I will achieve all their goals no matter whether you believe me or not</v>
      </c>
    </row>
    <row r="2330" ht="15.75" customHeight="1">
      <c r="A2330" s="1">
        <v>2525.0</v>
      </c>
      <c r="B2330" s="2" t="s">
        <v>2678</v>
      </c>
      <c r="C2330" s="2" t="s">
        <v>2677</v>
      </c>
      <c r="D2330" s="2" t="s">
        <v>6</v>
      </c>
      <c r="E2330" s="2" t="str">
        <f>IFERROR(__xludf.DUMMYFUNCTION("GOOGLETRANSLATE(B2330, ""auto"",""en"")"),"if you want war again the hint we will repeat my victory")</f>
        <v>if you want war again the hint we will repeat my victory</v>
      </c>
    </row>
    <row r="2331" ht="15.75" customHeight="1">
      <c r="A2331" s="1">
        <v>2526.0</v>
      </c>
      <c r="B2331" s="2" t="s">
        <v>1463</v>
      </c>
      <c r="C2331" s="2" t="s">
        <v>2679</v>
      </c>
      <c r="D2331" s="2" t="s">
        <v>6</v>
      </c>
      <c r="E2331" s="2" t="str">
        <f>IFERROR(__xludf.DUMMYFUNCTION("GOOGLETRANSLATE(B2331, ""auto"",""en"")"),"you will be 16 years, only 365 days, and you can die at 17 when your mother asks you if you sleep with her in the same bed does not want to say yes one day she will be in the hospital and you can not do it does not cancel plans to go out and enjoy it your"&amp;" legs while you can not guarantee you anything stop to deny feelings show completely")</f>
        <v>you will be 16 years, only 365 days, and you can die at 17 when your mother asks you if you sleep with her in the same bed does not want to say yes one day she will be in the hospital and you can not do it does not cancel plans to go out and enjoy it your legs while you can not guarantee you anything stop to deny feelings show completely</v>
      </c>
    </row>
    <row r="2332" ht="15.75" customHeight="1">
      <c r="A2332" s="1">
        <v>2527.0</v>
      </c>
      <c r="B2332" s="2" t="s">
        <v>2680</v>
      </c>
      <c r="C2332" s="2" t="s">
        <v>2679</v>
      </c>
      <c r="D2332" s="2" t="s">
        <v>6</v>
      </c>
      <c r="E2332" s="2" t="str">
        <f>IFERROR(__xludf.DUMMYFUNCTION("GOOGLETRANSLATE(B2332, ""auto"",""en"")")," and said that happiness money can not buy")</f>
        <v> and said that happiness money can not buy</v>
      </c>
    </row>
    <row r="2333" ht="15.75" customHeight="1">
      <c r="A2333" s="1">
        <v>2528.0</v>
      </c>
      <c r="B2333" s="2" t="s">
        <v>2681</v>
      </c>
      <c r="C2333" s="2" t="s">
        <v>2679</v>
      </c>
      <c r="D2333" s="2" t="s">
        <v>6</v>
      </c>
      <c r="E2333" s="2" t="str">
        <f>IFERROR(__xludf.DUMMYFUNCTION("GOOGLETRANSLATE(B2333, ""auto"",""en"")"),"I never cease to love them")</f>
        <v>I never cease to love them</v>
      </c>
    </row>
    <row r="2334" ht="15.75" customHeight="1">
      <c r="A2334" s="1">
        <v>2529.0</v>
      </c>
      <c r="B2334" s="2" t="s">
        <v>2682</v>
      </c>
      <c r="C2334" s="2" t="s">
        <v>2679</v>
      </c>
      <c r="D2334" s="2" t="s">
        <v>6</v>
      </c>
      <c r="E2334" s="2" t="str">
        <f>IFERROR(__xludf.DUMMYFUNCTION("GOOGLETRANSLATE(B2334, ""auto"",""en"")"),"I delete this post as head of the dog and will be happy")</f>
        <v>I delete this post as head of the dog and will be happy</v>
      </c>
    </row>
    <row r="2335" ht="15.75" customHeight="1">
      <c r="A2335" s="1">
        <v>2530.0</v>
      </c>
      <c r="B2335" s="2" t="s">
        <v>2683</v>
      </c>
      <c r="C2335" s="2" t="s">
        <v>2679</v>
      </c>
      <c r="D2335" s="2" t="s">
        <v>6</v>
      </c>
      <c r="E2335" s="2" t="str">
        <f>IFERROR(__xludf.DUMMYFUNCTION("GOOGLETRANSLATE(B2335, ""auto"",""en"")"),"rain")</f>
        <v>rain</v>
      </c>
    </row>
    <row r="2336" ht="15.75" customHeight="1">
      <c r="A2336" s="1">
        <v>2531.0</v>
      </c>
      <c r="B2336" s="2" t="s">
        <v>2684</v>
      </c>
      <c r="C2336" s="2" t="s">
        <v>2685</v>
      </c>
      <c r="D2336" s="2" t="s">
        <v>6</v>
      </c>
      <c r="E2336" s="2" t="str">
        <f>IFERROR(__xludf.DUMMYFUNCTION("GOOGLETRANSLATE(B2336, ""auto"",""en"")"),"qädrïñnï bïlmïgän çüşänmïgän adämgä mehrïñdïn şorpa qaynïtïp bärsäñmw xäxtïn jwnda tïläp ïçïdw")</f>
        <v>qädrïñnï bïlmïgän çüşänmïgän adämgä mehrïñdïn şorpa qaynïtïp bärsäñmw xäxtïn jwnda tïläp ïçïdw</v>
      </c>
    </row>
    <row r="2337" ht="15.75" customHeight="1">
      <c r="A2337" s="1">
        <v>2532.0</v>
      </c>
      <c r="B2337" s="2" t="s">
        <v>2686</v>
      </c>
      <c r="C2337" s="2" t="s">
        <v>2685</v>
      </c>
      <c r="D2337" s="2" t="s">
        <v>6</v>
      </c>
      <c r="E2337" s="2" t="str">
        <f>IFERROR(__xludf.DUMMYFUNCTION("GOOGLETRANSLATE(B2337, ""auto"",""en"")"),"bәhitkә erişişniŋ әŋ yahşi yoli özidә barium қәdirlәş özidә carry forgot bolmiғanni")</f>
        <v>bәhitkә erişişniŋ әŋ yahşi yoli özidә barium қәdirlәş özidә carry forgot bolmiғanni</v>
      </c>
    </row>
    <row r="2338" ht="15.75" customHeight="1">
      <c r="A2338" s="1">
        <v>2533.0</v>
      </c>
      <c r="B2338" s="2" t="s">
        <v>2687</v>
      </c>
      <c r="C2338" s="2" t="s">
        <v>2685</v>
      </c>
      <c r="D2338" s="2" t="s">
        <v>6</v>
      </c>
      <c r="E2338" s="2" t="str">
        <f>IFERROR(__xludf.DUMMYFUNCTION("GOOGLETRANSLATE(B2338, ""auto"",""en"")"),"bağlanğan phone Omurbek phone bağlanğan Omurbek moşw mavzw häqtä thought qozğaştïkï sävävïm qolwmdïkï Yang had telefonïm çünkï menïñla ämäs pütkül adïmïzatnïñ yançwğïdïn tepïlïdïğan steam käşpïyatnïñ ïnsanlarğa paydïsïdïn resiting zïyïnïnïñmw ekänlïgïnï b"&amp;"eat twrsaqmw heç qaysïmïz pärva qïlmaydïğan boldwq nemïşkä däp oylaysïz set Europe")</f>
        <v>bağlanğan phone Omurbek phone bağlanğan Omurbek moşw mavzw häqtä thought qozğaştïkï sävävïm qolwmdïkï Yang had telefonïm çünkï menïñla ämäs pütkül adïmïzatnïñ yançwğïdïn tepïlïdïğan steam käşpïyatnïñ ïnsanlarğa paydïsïdïn resiting zïyïnïnïñmw ekänlïgïnï beat twrsaqmw heç qaysïmïz pärva qïlmaydïğan boldwq nemïşkä däp oylaysïz set Europe</v>
      </c>
    </row>
    <row r="2339" ht="15.75" customHeight="1">
      <c r="A2339" s="1">
        <v>2534.0</v>
      </c>
      <c r="B2339" s="2" t="s">
        <v>101</v>
      </c>
      <c r="C2339" s="2" t="s">
        <v>2688</v>
      </c>
      <c r="D2339" s="2" t="s">
        <v>6</v>
      </c>
      <c r="E2339" s="2" t="str">
        <f>IFERROR(__xludf.DUMMYFUNCTION("GOOGLETRANSLATE(B2339, ""auto"",""en"")"),"#VALUE!")</f>
        <v>#VALUE!</v>
      </c>
    </row>
    <row r="2340" ht="15.75" customHeight="1">
      <c r="A2340" s="1">
        <v>2535.0</v>
      </c>
      <c r="B2340" s="2" t="s">
        <v>2689</v>
      </c>
      <c r="C2340" s="2" t="s">
        <v>2688</v>
      </c>
      <c r="D2340" s="2" t="s">
        <v>6</v>
      </c>
      <c r="E2340" s="2" t="str">
        <f>IFERROR(__xludf.DUMMYFUNCTION("GOOGLETRANSLATE(B2340, ""auto"",""en"")"),"remember")</f>
        <v>remember</v>
      </c>
    </row>
    <row r="2341" ht="15.75" customHeight="1">
      <c r="A2341" s="1">
        <v>2536.0</v>
      </c>
      <c r="B2341" s="2" t="s">
        <v>2690</v>
      </c>
      <c r="C2341" s="2" t="s">
        <v>2691</v>
      </c>
      <c r="D2341" s="2" t="s">
        <v>6</v>
      </c>
      <c r="E2341" s="2" t="str">
        <f>IFERROR(__xludf.DUMMYFUNCTION("GOOGLETRANSLATE(B2341, ""auto"",""en"")"),"smile because it infuriates people")</f>
        <v>smile because it infuriates people</v>
      </c>
    </row>
    <row r="2342" ht="15.75" customHeight="1">
      <c r="A2342" s="1">
        <v>2537.0</v>
      </c>
      <c r="B2342" s="2" t="s">
        <v>2692</v>
      </c>
      <c r="C2342" s="2" t="s">
        <v>2691</v>
      </c>
      <c r="D2342" s="2" t="s">
        <v>6</v>
      </c>
      <c r="E2342" s="2" t="str">
        <f>IFERROR(__xludf.DUMMYFUNCTION("GOOGLETRANSLATE(B2342, ""auto"",""en"")"),"mood pictures ydalit stop to all talk to score on the social network and go to hell because vce infuriates and ustraivaet")</f>
        <v>mood pictures ydalit stop to all talk to score on the social network and go to hell because vce infuriates and ustraivaet</v>
      </c>
    </row>
    <row r="2343" ht="15.75" customHeight="1">
      <c r="A2343" s="1">
        <v>2538.0</v>
      </c>
      <c r="B2343" s="2" t="s">
        <v>2693</v>
      </c>
      <c r="C2343" s="2" t="s">
        <v>2691</v>
      </c>
      <c r="D2343" s="2" t="s">
        <v>6</v>
      </c>
      <c r="E2343" s="2" t="str">
        <f>IFERROR(__xludf.DUMMYFUNCTION("GOOGLETRANSLATE(B2343, ""auto"",""en"")"),"first they will cause you four stab and then say you've changed")</f>
        <v>first they will cause you four stab and then say you've changed</v>
      </c>
    </row>
    <row r="2344" ht="15.75" customHeight="1">
      <c r="A2344" s="1">
        <v>2539.0</v>
      </c>
      <c r="B2344" s="2" t="s">
        <v>2694</v>
      </c>
      <c r="C2344" s="2" t="s">
        <v>2695</v>
      </c>
      <c r="D2344" s="2" t="s">
        <v>6</v>
      </c>
      <c r="E2344" s="2" t="str">
        <f>IFERROR(__xludf.DUMMYFUNCTION("GOOGLETRANSLATE(B2344, ""auto"",""en"")")," nothing I")</f>
        <v> nothing I</v>
      </c>
    </row>
    <row r="2345" ht="15.75" customHeight="1">
      <c r="A2345" s="1">
        <v>2541.0</v>
      </c>
      <c r="B2345" s="2" t="s">
        <v>2696</v>
      </c>
      <c r="C2345" s="2" t="s">
        <v>2695</v>
      </c>
      <c r="D2345" s="2" t="s">
        <v>6</v>
      </c>
      <c r="E2345" s="2" t="str">
        <f>IFERROR(__xludf.DUMMYFUNCTION("GOOGLETRANSLATE(B2345, ""auto"",""en"")")," yes asked the Lord has let my soul at the same day of prayer")</f>
        <v> yes asked the Lord has let my soul at the same day of prayer</v>
      </c>
    </row>
    <row r="2346" ht="15.75" customHeight="1">
      <c r="A2346" s="1">
        <v>2542.0</v>
      </c>
      <c r="B2346" s="2" t="s">
        <v>2697</v>
      </c>
      <c r="C2346" s="2" t="s">
        <v>2695</v>
      </c>
      <c r="D2346" s="2" t="s">
        <v>6</v>
      </c>
      <c r="E2346" s="2" t="str">
        <f>IFERROR(__xludf.DUMMYFUNCTION("GOOGLETRANSLATE(B2346, ""auto"",""en"")"),"you have to be happy every day, do not wait for happiness, it will not come happiness is today the sun happiness sport happiness love happiness I find happiness in everything that surrounds me looking for his crumbs everywhere, and I find them I have no s"&amp;"uch feelings some unlucky day I every day happy we woke up we have found us someone phoned wrote how much joy the day came and I take away from it all and enjoy this day, and I advise everyone to know what will be the end of our life that we all have a be"&amp;"ginning and end of everything seems to be aware of this but the idea of ​​being driven can not be and you can not forget this is necessary to talk about it and when you will be happy to distribute your life before your eyes understand what part you have l"&amp;"ived approximately how much you have left to us of course their lives do not have only assume but try to make so that the days of the month during which you remained were the happiest")</f>
        <v>you have to be happy every day, do not wait for happiness, it will not come happiness is today the sun happiness sport happiness love happiness I find happiness in everything that surrounds me looking for his crumbs everywhere, and I find them I have no such feelings some unlucky day I every day happy we woke up we have found us someone phoned wrote how much joy the day came and I take away from it all and enjoy this day, and I advise everyone to know what will be the end of our life that we all have a beginning and end of everything seems to be aware of this but the idea of ​​being driven can not be and you can not forget this is necessary to talk about it and when you will be happy to distribute your life before your eyes understand what part you have lived approximately how much you have left to us of course their lives do not have only assume but try to make so that the days of the month during which you remained were the happiest</v>
      </c>
    </row>
    <row r="2347" ht="15.75" customHeight="1">
      <c r="A2347" s="1">
        <v>2543.0</v>
      </c>
      <c r="B2347" s="2" t="s">
        <v>2698</v>
      </c>
      <c r="C2347" s="2" t="s">
        <v>2699</v>
      </c>
      <c r="D2347" s="2" t="s">
        <v>6</v>
      </c>
      <c r="E2347" s="2" t="str">
        <f>IFERROR(__xludf.DUMMYFUNCTION("GOOGLETRANSLATE(B2347, ""auto"",""en"")"),"man finds time for all that he really wants fm Dostoyevsky")</f>
        <v>man finds time for all that he really wants fm Dostoyevsky</v>
      </c>
    </row>
    <row r="2348" ht="15.75" customHeight="1">
      <c r="A2348" s="1">
        <v>2544.0</v>
      </c>
      <c r="B2348" s="2" t="s">
        <v>2700</v>
      </c>
      <c r="C2348" s="2" t="s">
        <v>2701</v>
      </c>
      <c r="D2348" s="2" t="s">
        <v>6</v>
      </c>
      <c r="E2348" s="2" t="str">
        <f>IFERROR(__xludf.DUMMYFUNCTION("GOOGLETRANSLATE(B2348, ""auto"",""en"")"),"I delete this post when you're next to me while gone")</f>
        <v>I delete this post when you're next to me while gone</v>
      </c>
    </row>
    <row r="2349" ht="15.75" customHeight="1">
      <c r="A2349" s="1">
        <v>2545.0</v>
      </c>
      <c r="B2349" s="2" t="s">
        <v>2702</v>
      </c>
      <c r="C2349" s="2" t="s">
        <v>2701</v>
      </c>
      <c r="D2349" s="2" t="s">
        <v>6</v>
      </c>
      <c r="E2349" s="2" t="str">
        <f>IFERROR(__xludf.DUMMYFUNCTION("GOOGLETRANSLATE(B2349, ""auto"",""en"")"),"my brother on one milliard")</f>
        <v>my brother on one milliard</v>
      </c>
    </row>
    <row r="2350" ht="15.75" customHeight="1">
      <c r="A2350" s="1">
        <v>2546.0</v>
      </c>
      <c r="B2350" s="2" t="s">
        <v>2703</v>
      </c>
      <c r="C2350" s="2" t="s">
        <v>2704</v>
      </c>
      <c r="D2350" s="2" t="s">
        <v>6</v>
      </c>
      <c r="E2350" s="2" t="str">
        <f>IFERROR(__xludf.DUMMYFUNCTION("GOOGLETRANSLATE(B2350, ""auto"",""en"")"),"ahahaha")</f>
        <v>ahahaha</v>
      </c>
    </row>
    <row r="2351" ht="15.75" customHeight="1">
      <c r="A2351" s="1">
        <v>2547.0</v>
      </c>
      <c r="B2351" s="2" t="s">
        <v>2705</v>
      </c>
      <c r="C2351" s="2" t="s">
        <v>2704</v>
      </c>
      <c r="D2351" s="2" t="s">
        <v>6</v>
      </c>
      <c r="E2351" s="2" t="str">
        <f>IFERROR(__xludf.DUMMYFUNCTION("GOOGLETRANSLATE(B2351, ""auto"",""en"")"),"hihi")</f>
        <v>hihi</v>
      </c>
    </row>
    <row r="2352" ht="15.75" customHeight="1">
      <c r="A2352" s="1">
        <v>2548.0</v>
      </c>
      <c r="B2352" s="2" t="s">
        <v>2706</v>
      </c>
      <c r="C2352" s="2" t="s">
        <v>2704</v>
      </c>
      <c r="D2352" s="2" t="s">
        <v>6</v>
      </c>
      <c r="E2352" s="2" t="str">
        <f>IFERROR(__xludf.DUMMYFUNCTION("GOOGLETRANSLATE(B2352, ""auto"",""en"")"),"just so I admit my mistakes")</f>
        <v>just so I admit my mistakes</v>
      </c>
    </row>
    <row r="2353" ht="15.75" customHeight="1">
      <c r="A2353" s="1">
        <v>2550.0</v>
      </c>
      <c r="B2353" s="2" t="s">
        <v>2707</v>
      </c>
      <c r="C2353" s="2" t="s">
        <v>2704</v>
      </c>
      <c r="D2353" s="2" t="s">
        <v>6</v>
      </c>
      <c r="E2353" s="2" t="str">
        <f>IFERROR(__xludf.DUMMYFUNCTION("GOOGLETRANSLATE(B2353, ""auto"",""en"")"),"ahahahahahahhahaaaaaaa")</f>
        <v>ahahahahahahhahaaaaaaa</v>
      </c>
    </row>
    <row r="2354" ht="15.75" customHeight="1">
      <c r="A2354" s="1">
        <v>2551.0</v>
      </c>
      <c r="B2354" s="2" t="s">
        <v>2708</v>
      </c>
      <c r="C2354" s="2" t="s">
        <v>2704</v>
      </c>
      <c r="D2354" s="2" t="s">
        <v>6</v>
      </c>
      <c r="E2354" s="2" t="str">
        <f>IFERROR(__xludf.DUMMYFUNCTION("GOOGLETRANSLATE(B2354, ""auto"",""en"")"),"through the eyes of a person with poor eyesight glasses wearer")</f>
        <v>through the eyes of a person with poor eyesight glasses wearer</v>
      </c>
    </row>
    <row r="2355" ht="15.75" customHeight="1">
      <c r="A2355" s="1">
        <v>2552.0</v>
      </c>
      <c r="B2355" s="2" t="s">
        <v>101</v>
      </c>
      <c r="C2355" s="2" t="s">
        <v>2704</v>
      </c>
      <c r="D2355" s="2" t="s">
        <v>6</v>
      </c>
      <c r="E2355" s="2" t="str">
        <f>IFERROR(__xludf.DUMMYFUNCTION("GOOGLETRANSLATE(B2355, ""auto"",""en"")"),"#VALUE!")</f>
        <v>#VALUE!</v>
      </c>
    </row>
    <row r="2356" ht="15.75" customHeight="1">
      <c r="A2356" s="1">
        <v>2553.0</v>
      </c>
      <c r="B2356" s="2" t="s">
        <v>2709</v>
      </c>
      <c r="C2356" s="2" t="s">
        <v>2704</v>
      </c>
      <c r="D2356" s="2" t="s">
        <v>6</v>
      </c>
      <c r="E2356" s="2" t="str">
        <f>IFERROR(__xludf.DUMMYFUNCTION("GOOGLETRANSLATE(B2356, ""auto"",""en"")"),"smelye illyustpatsii modern obschectva")</f>
        <v>smelye illyustpatsii modern obschectva</v>
      </c>
    </row>
    <row r="2357" ht="15.75" customHeight="1">
      <c r="A2357" s="1">
        <v>2554.0</v>
      </c>
      <c r="B2357" s="2" t="s">
        <v>101</v>
      </c>
      <c r="C2357" s="2" t="s">
        <v>2704</v>
      </c>
      <c r="D2357" s="2" t="s">
        <v>6</v>
      </c>
      <c r="E2357" s="2" t="str">
        <f>IFERROR(__xludf.DUMMYFUNCTION("GOOGLETRANSLATE(B2357, ""auto"",""en"")"),"#VALUE!")</f>
        <v>#VALUE!</v>
      </c>
    </row>
    <row r="2358" ht="15.75" customHeight="1">
      <c r="A2358" s="1">
        <v>2556.0</v>
      </c>
      <c r="B2358" s="2" t="s">
        <v>2710</v>
      </c>
      <c r="C2358" s="2" t="s">
        <v>2704</v>
      </c>
      <c r="D2358" s="2" t="s">
        <v>6</v>
      </c>
      <c r="E2358" s="2" t="str">
        <f>IFERROR(__xludf.DUMMYFUNCTION("GOOGLETRANSLATE(B2358, ""auto"",""en"")"),"nado be able to enjoy even kogda you ostaoshsya alone soboy")</f>
        <v>nado be able to enjoy even kogda you ostaoshsya alone soboy</v>
      </c>
    </row>
    <row r="2359" ht="15.75" customHeight="1">
      <c r="A2359" s="1">
        <v>2559.0</v>
      </c>
      <c r="B2359" s="2" t="s">
        <v>2711</v>
      </c>
      <c r="C2359" s="2" t="s">
        <v>2704</v>
      </c>
      <c r="D2359" s="2" t="s">
        <v>6</v>
      </c>
      <c r="E2359" s="2" t="str">
        <f>IFERROR(__xludf.DUMMYFUNCTION("GOOGLETRANSLATE(B2359, ""auto"",""en"")"),"how to win my heart is very simple")</f>
        <v>how to win my heart is very simple</v>
      </c>
    </row>
    <row r="2360" ht="15.75" customHeight="1">
      <c r="A2360" s="1">
        <v>2561.0</v>
      </c>
      <c r="B2360" s="2" t="s">
        <v>2712</v>
      </c>
      <c r="C2360" s="2" t="s">
        <v>2713</v>
      </c>
      <c r="D2360" s="2" t="s">
        <v>6</v>
      </c>
      <c r="E2360" s="2" t="str">
        <f>IFERROR(__xludf.DUMMYFUNCTION("GOOGLETRANSLATE(B2360, ""auto"",""en"")"),"confidence is our most powerful weapon")</f>
        <v>confidence is our most powerful weapon</v>
      </c>
    </row>
    <row r="2361" ht="15.75" customHeight="1">
      <c r="A2361" s="1">
        <v>2562.0</v>
      </c>
      <c r="B2361" s="2" t="s">
        <v>2714</v>
      </c>
      <c r="C2361" s="2" t="s">
        <v>2713</v>
      </c>
      <c r="D2361" s="2" t="s">
        <v>6</v>
      </c>
      <c r="E2361" s="2" t="str">
        <f>IFERROR(__xludf.DUMMYFUNCTION("GOOGLETRANSLATE(B2361, ""auto"",""en"")"),"Conor about the conflict and Artem Habib")</f>
        <v>Conor about the conflict and Artem Habib</v>
      </c>
    </row>
    <row r="2362" ht="15.75" customHeight="1">
      <c r="A2362" s="1">
        <v>2563.0</v>
      </c>
      <c r="B2362" s="2" t="s">
        <v>2715</v>
      </c>
      <c r="C2362" s="2" t="s">
        <v>2713</v>
      </c>
      <c r="D2362" s="2" t="s">
        <v>6</v>
      </c>
      <c r="E2362" s="2" t="str">
        <f>IFERROR(__xludf.DUMMYFUNCTION("GOOGLETRANSLATE(B2362, ""auto"",""en"")"),"How about April 21 vs 26 March whose record on April 21 and 26 March guess")</f>
        <v>How about April 21 vs 26 March whose record on April 21 and 26 March guess</v>
      </c>
    </row>
    <row r="2363" ht="15.75" customHeight="1">
      <c r="A2363" s="1">
        <v>2564.0</v>
      </c>
      <c r="B2363" s="2" t="s">
        <v>2716</v>
      </c>
      <c r="C2363" s="2" t="s">
        <v>2713</v>
      </c>
      <c r="D2363" s="2" t="s">
        <v>6</v>
      </c>
      <c r="E2363" s="2" t="str">
        <f>IFERROR(__xludf.DUMMYFUNCTION("GOOGLETRANSLATE(B2363, ""auto"",""en"")"),"I believe that what does not kill you makes you a steel ha ha ha ha")</f>
        <v>I believe that what does not kill you makes you a steel ha ha ha ha</v>
      </c>
    </row>
    <row r="2364" ht="15.75" customHeight="1">
      <c r="A2364" s="1">
        <v>2565.0</v>
      </c>
      <c r="B2364" s="2" t="s">
        <v>2717</v>
      </c>
      <c r="C2364" s="2" t="s">
        <v>2713</v>
      </c>
      <c r="D2364" s="2" t="s">
        <v>6</v>
      </c>
      <c r="E2364" s="2" t="str">
        <f>IFERROR(__xludf.DUMMYFUNCTION("GOOGLETRANSLATE(B2364, ""auto"",""en"")"),"training ")</f>
        <v>training </v>
      </c>
    </row>
    <row r="2365" ht="15.75" customHeight="1">
      <c r="A2365" s="1">
        <v>2566.0</v>
      </c>
      <c r="B2365" s="2" t="s">
        <v>2718</v>
      </c>
      <c r="C2365" s="2" t="s">
        <v>2713</v>
      </c>
      <c r="D2365" s="2" t="s">
        <v>6</v>
      </c>
      <c r="E2365" s="2" t="str">
        <f>IFERROR(__xludf.DUMMYFUNCTION("GOOGLETRANSLATE(B2365, ""auto"",""en"")"),"documentary about Conor McGregor the notorious hd voice my life is mma")</f>
        <v>documentary about Conor McGregor the notorious hd voice my life is mma</v>
      </c>
    </row>
    <row r="2366" ht="15.75" customHeight="1">
      <c r="A2366" s="1">
        <v>2567.0</v>
      </c>
      <c r="B2366" s="2" t="s">
        <v>2719</v>
      </c>
      <c r="C2366" s="2" t="s">
        <v>2713</v>
      </c>
      <c r="D2366" s="2" t="s">
        <v>6</v>
      </c>
      <c r="E2366" s="2" t="str">
        <f>IFERROR(__xludf.DUMMYFUNCTION("GOOGLETRANSLATE(B2366, ""auto"",""en"")"),"Aries November 4 I am angry neeeet bitch come here")</f>
        <v>Aries November 4 I am angry neeeet bitch come here</v>
      </c>
    </row>
    <row r="2367" ht="15.75" customHeight="1">
      <c r="A2367" s="1">
        <v>2568.0</v>
      </c>
      <c r="B2367" s="2" t="s">
        <v>2720</v>
      </c>
      <c r="C2367" s="2" t="s">
        <v>2713</v>
      </c>
      <c r="D2367" s="2" t="s">
        <v>6</v>
      </c>
      <c r="E2367" s="2" t="str">
        <f>IFERROR(__xludf.DUMMYFUNCTION("GOOGLETRANSLATE(B2367, ""auto"",""en"")"),"Pablo Escobar")</f>
        <v>Pablo Escobar</v>
      </c>
    </row>
    <row r="2368" ht="15.75" customHeight="1">
      <c r="A2368" s="1">
        <v>2569.0</v>
      </c>
      <c r="B2368" s="2" t="s">
        <v>2721</v>
      </c>
      <c r="C2368" s="2" t="s">
        <v>2713</v>
      </c>
      <c r="D2368" s="2" t="s">
        <v>6</v>
      </c>
      <c r="E2368" s="2" t="str">
        <f>IFERROR(__xludf.DUMMYFUNCTION("GOOGLETRANSLATE(B2368, ""auto"",""en"")"),"waiting ufc244")</f>
        <v>waiting ufc244</v>
      </c>
    </row>
    <row r="2369" ht="15.75" customHeight="1">
      <c r="A2369" s="1">
        <v>2570.0</v>
      </c>
      <c r="B2369" s="2" t="s">
        <v>2722</v>
      </c>
      <c r="C2369" s="2" t="s">
        <v>2713</v>
      </c>
      <c r="D2369" s="2" t="s">
        <v>6</v>
      </c>
      <c r="E2369" s="2" t="str">
        <f>IFERROR(__xludf.DUMMYFUNCTION("GOOGLETRANSLATE(B2369, ""auto"",""en"")"),"when we were brothers")</f>
        <v>when we were brothers</v>
      </c>
    </row>
    <row r="2370" ht="15.75" customHeight="1">
      <c r="A2370" s="1">
        <v>2571.0</v>
      </c>
      <c r="B2370" s="2" t="s">
        <v>2723</v>
      </c>
      <c r="C2370" s="2" t="s">
        <v>2724</v>
      </c>
      <c r="D2370" s="2" t="s">
        <v>6</v>
      </c>
      <c r="E2370" s="2" t="str">
        <f>IFERROR(__xludf.DUMMYFUNCTION("GOOGLETRANSLATE(B2370, ""auto"",""en"")"),"again as cute on my page")</f>
        <v>again as cute on my page</v>
      </c>
    </row>
    <row r="2371" ht="15.75" customHeight="1">
      <c r="A2371" s="1">
        <v>2573.0</v>
      </c>
      <c r="B2371" s="2" t="s">
        <v>2725</v>
      </c>
      <c r="C2371" s="2" t="s">
        <v>2724</v>
      </c>
      <c r="D2371" s="2" t="s">
        <v>6</v>
      </c>
      <c r="E2371" s="2" t="str">
        <f>IFERROR(__xludf.DUMMYFUNCTION("GOOGLETRANSLATE(B2371, ""auto"",""en"")"),"hellou")</f>
        <v>hellou</v>
      </c>
    </row>
    <row r="2372" ht="15.75" customHeight="1">
      <c r="A2372" s="1">
        <v>2574.0</v>
      </c>
      <c r="B2372" s="2" t="s">
        <v>2726</v>
      </c>
      <c r="C2372" s="2" t="s">
        <v>2724</v>
      </c>
      <c r="D2372" s="2" t="s">
        <v>6</v>
      </c>
      <c r="E2372" s="2" t="str">
        <f>IFERROR(__xludf.DUMMYFUNCTION("GOOGLETRANSLATE(B2372, ""auto"",""en"")"),"fresh footage of Season 2 Foot end of the world premiere on November 5")</f>
        <v>fresh footage of Season 2 Foot end of the world premiere on November 5</v>
      </c>
    </row>
    <row r="2373" ht="15.75" customHeight="1">
      <c r="A2373" s="1">
        <v>2575.0</v>
      </c>
      <c r="B2373" s="2" t="s">
        <v>2727</v>
      </c>
      <c r="C2373" s="2" t="s">
        <v>2724</v>
      </c>
      <c r="D2373" s="2" t="s">
        <v>6</v>
      </c>
      <c r="E2373" s="2" t="str">
        <f>IFERROR(__xludf.DUMMYFUNCTION("GOOGLETRANSLATE(B2373, ""auto"",""en"")"),"hahahahha")</f>
        <v>hahahahha</v>
      </c>
    </row>
    <row r="2374" ht="15.75" customHeight="1">
      <c r="A2374" s="1">
        <v>2576.0</v>
      </c>
      <c r="B2374" s="2" t="s">
        <v>2728</v>
      </c>
      <c r="C2374" s="2" t="s">
        <v>2724</v>
      </c>
      <c r="D2374" s="2" t="s">
        <v>6</v>
      </c>
      <c r="E2374" s="2" t="str">
        <f>IFERROR(__xludf.DUMMYFUNCTION("GOOGLETRANSLATE(B2374, ""auto"",""en"")"),"learn how to boys")</f>
        <v>learn how to boys</v>
      </c>
    </row>
    <row r="2375" ht="15.75" customHeight="1">
      <c r="A2375" s="1">
        <v>2579.0</v>
      </c>
      <c r="B2375" s="2" t="s">
        <v>2729</v>
      </c>
      <c r="C2375" s="2" t="s">
        <v>2724</v>
      </c>
      <c r="D2375" s="2" t="s">
        <v>6</v>
      </c>
      <c r="E2375" s="2" t="str">
        <f>IFERROR(__xludf.DUMMYFUNCTION("GOOGLETRANSLATE(B2375, ""auto"",""en"")"),"favorite Bill Skarsgard")</f>
        <v>favorite Bill Skarsgard</v>
      </c>
    </row>
    <row r="2376" ht="15.75" customHeight="1">
      <c r="A2376" s="1">
        <v>2580.0</v>
      </c>
      <c r="B2376" s="2" t="s">
        <v>2730</v>
      </c>
      <c r="C2376" s="2" t="s">
        <v>2724</v>
      </c>
      <c r="D2376" s="2" t="s">
        <v>6</v>
      </c>
      <c r="E2376" s="2" t="str">
        <f>IFERROR(__xludf.DUMMYFUNCTION("GOOGLETRANSLATE(B2376, ""auto"",""en"")"),"life I Nick Jonas")</f>
        <v>life I Nick Jonas</v>
      </c>
    </row>
    <row r="2377" ht="15.75" customHeight="1">
      <c r="A2377" s="1">
        <v>2582.0</v>
      </c>
      <c r="B2377" s="2" t="s">
        <v>2731</v>
      </c>
      <c r="C2377" s="2" t="s">
        <v>2732</v>
      </c>
      <c r="D2377" s="2" t="s">
        <v>6</v>
      </c>
      <c r="E2377" s="2" t="str">
        <f>IFERROR(__xludf.DUMMYFUNCTION("GOOGLETRANSLATE(B2377, ""auto"",""en"")"),"smile")</f>
        <v>smile</v>
      </c>
    </row>
    <row r="2378" ht="15.75" customHeight="1">
      <c r="A2378" s="1">
        <v>2583.0</v>
      </c>
      <c r="B2378" s="2" t="s">
        <v>1948</v>
      </c>
      <c r="C2378" s="2" t="s">
        <v>2732</v>
      </c>
      <c r="D2378" s="2" t="s">
        <v>6</v>
      </c>
      <c r="E2378" s="2" t="str">
        <f>IFERROR(__xludf.DUMMYFUNCTION("GOOGLETRANSLATE(B2378, ""auto"",""en"")"),"no love, no relationship")</f>
        <v>no love, no relationship</v>
      </c>
    </row>
    <row r="2379" ht="15.75" customHeight="1">
      <c r="A2379" s="1">
        <v>2585.0</v>
      </c>
      <c r="B2379" s="2" t="s">
        <v>2733</v>
      </c>
      <c r="C2379" s="2" t="s">
        <v>2732</v>
      </c>
      <c r="D2379" s="2" t="s">
        <v>6</v>
      </c>
      <c r="E2379" s="2" t="str">
        <f>IFERROR(__xludf.DUMMYFUNCTION("GOOGLETRANSLATE(B2379, ""auto"",""en"")"),"in humans there are only 2 ways to progress or degradation")</f>
        <v>in humans there are only 2 ways to progress or degradation</v>
      </c>
    </row>
    <row r="2380" ht="15.75" customHeight="1">
      <c r="A2380" s="1">
        <v>2586.0</v>
      </c>
      <c r="B2380" s="2" t="s">
        <v>2734</v>
      </c>
      <c r="C2380" s="2" t="s">
        <v>2732</v>
      </c>
      <c r="D2380" s="2" t="s">
        <v>6</v>
      </c>
      <c r="E2380" s="2" t="str">
        <f>IFERROR(__xludf.DUMMYFUNCTION("GOOGLETRANSLATE(B2380, ""auto"",""en"")")," I'll wait for you because honestly I do not want anyone else")</f>
        <v> I'll wait for you because honestly I do not want anyone else</v>
      </c>
    </row>
    <row r="2381" ht="15.75" customHeight="1">
      <c r="A2381" s="1">
        <v>2587.0</v>
      </c>
      <c r="B2381" s="2" t="s">
        <v>2735</v>
      </c>
      <c r="C2381" s="2" t="s">
        <v>2732</v>
      </c>
      <c r="D2381" s="2" t="s">
        <v>6</v>
      </c>
      <c r="E2381" s="2" t="str">
        <f>IFERROR(__xludf.DUMMYFUNCTION("GOOGLETRANSLATE(B2381, ""auto"",""en"")"),"not suffer that I love you is not the one I love suffer worse")</f>
        <v>not suffer that I love you is not the one I love suffer worse</v>
      </c>
    </row>
    <row r="2382" ht="15.75" customHeight="1">
      <c r="A2382" s="1">
        <v>2588.0</v>
      </c>
      <c r="B2382" s="2" t="s">
        <v>2736</v>
      </c>
      <c r="C2382" s="2" t="s">
        <v>2732</v>
      </c>
      <c r="D2382" s="2" t="s">
        <v>6</v>
      </c>
      <c r="E2382" s="2" t="str">
        <f>IFERROR(__xludf.DUMMYFUNCTION("GOOGLETRANSLATE(B2382, ""auto"",""en"")")," do not be sad dear soon the snow melts then at hand to May we promise together")</f>
        <v> do not be sad dear soon the snow melts then at hand to May we promise together</v>
      </c>
    </row>
    <row r="2383" ht="15.75" customHeight="1">
      <c r="A2383" s="1">
        <v>2589.0</v>
      </c>
      <c r="B2383" s="2" t="s">
        <v>2737</v>
      </c>
      <c r="C2383" s="2" t="s">
        <v>2732</v>
      </c>
      <c r="D2383" s="2" t="s">
        <v>6</v>
      </c>
      <c r="E2383" s="2" t="str">
        <f>IFERROR(__xludf.DUMMYFUNCTION("GOOGLETRANSLATE(B2383, ""auto"",""en"")"),"Do not forget that you are so not alone")</f>
        <v>Do not forget that you are so not alone</v>
      </c>
    </row>
    <row r="2384" ht="15.75" customHeight="1">
      <c r="A2384" s="1">
        <v>2590.0</v>
      </c>
      <c r="B2384" s="2" t="s">
        <v>2738</v>
      </c>
      <c r="C2384" s="2" t="s">
        <v>2739</v>
      </c>
      <c r="D2384" s="2" t="s">
        <v>6</v>
      </c>
      <c r="E2384" s="2" t="str">
        <f>IFERROR(__xludf.DUMMYFUNCTION("GOOGLETRANSLATE(B2384, ""auto"",""en"")"),"leave aizeka26 a tell ")</f>
        <v>leave aizeka26 a tell </v>
      </c>
    </row>
    <row r="2385" ht="15.75" customHeight="1">
      <c r="A2385" s="1">
        <v>2592.0</v>
      </c>
      <c r="B2385" s="2" t="s">
        <v>2740</v>
      </c>
      <c r="C2385" s="2" t="s">
        <v>2739</v>
      </c>
      <c r="D2385" s="2" t="s">
        <v>6</v>
      </c>
      <c r="E2385" s="2" t="str">
        <f>IFERROR(__xludf.DUMMYFUNCTION("GOOGLETRANSLATE(B2385, ""auto"",""en"")"),"everyone should have malenkaya ayzere")</f>
        <v>everyone should have malenkaya ayzere</v>
      </c>
    </row>
    <row r="2386" ht="15.75" customHeight="1">
      <c r="A2386" s="1">
        <v>2593.0</v>
      </c>
      <c r="B2386" s="2" t="s">
        <v>2741</v>
      </c>
      <c r="C2386" s="2" t="s">
        <v>2739</v>
      </c>
      <c r="D2386" s="2" t="s">
        <v>6</v>
      </c>
      <c r="E2386" s="2" t="str">
        <f>IFERROR(__xludf.DUMMYFUNCTION("GOOGLETRANSLATE(B2386, ""auto"",""en"")"),"best friends need not quarrel because they awaken the best in each other")</f>
        <v>best friends need not quarrel because they awaken the best in each other</v>
      </c>
    </row>
    <row r="2387" ht="15.75" customHeight="1">
      <c r="A2387" s="1">
        <v>2594.0</v>
      </c>
      <c r="B2387" s="2" t="s">
        <v>2742</v>
      </c>
      <c r="C2387" s="2" t="s">
        <v>2743</v>
      </c>
      <c r="D2387" s="2" t="s">
        <v>6</v>
      </c>
      <c r="E2387" s="2" t="str">
        <f>IFERROR(__xludf.DUMMYFUNCTION("GOOGLETRANSLATE(B2387, ""auto"",""en"")")," Speak with a short version of the tone of voice, it is clear many small of your back, your actions speak to listen to the gossip paralysis of the soul to catch a random affiliated try to be amputated if not dealt with set Europe")</f>
        <v> Speak with a short version of the tone of voice, it is clear many small of your back, your actions speak to listen to the gossip paralysis of the soul to catch a random affiliated try to be amputated if not dealt with set Europe</v>
      </c>
    </row>
    <row r="2388" ht="15.75" customHeight="1">
      <c r="A2388" s="1">
        <v>2595.0</v>
      </c>
      <c r="B2388" s="2" t="s">
        <v>2744</v>
      </c>
      <c r="C2388" s="2" t="s">
        <v>2743</v>
      </c>
      <c r="D2388" s="2" t="s">
        <v>6</v>
      </c>
      <c r="E2388" s="2" t="str">
        <f>IFERROR(__xludf.DUMMYFUNCTION("GOOGLETRANSLATE(B2388, ""auto"",""en"")"),"I can not associate with people who do not like me I do not flatter them")</f>
        <v>I can not associate with people who do not like me I do not flatter them</v>
      </c>
    </row>
    <row r="2389" ht="15.75" customHeight="1">
      <c r="A2389" s="1">
        <v>2596.0</v>
      </c>
      <c r="B2389" s="2" t="s">
        <v>2745</v>
      </c>
      <c r="C2389" s="2" t="s">
        <v>2743</v>
      </c>
      <c r="D2389" s="2" t="s">
        <v>6</v>
      </c>
      <c r="E2389" s="2" t="str">
        <f>IFERROR(__xludf.DUMMYFUNCTION("GOOGLETRANSLATE(B2389, ""auto"",""en"")"),"full of hatred should be able to lay claim to know the world is full of evil in the world to be able to dream the world is full of hopelessness in the world to be able to count on full suspended")</f>
        <v>full of hatred should be able to lay claim to know the world is full of evil in the world to be able to dream the world is full of hopelessness in the world to be able to count on full suspended</v>
      </c>
    </row>
    <row r="2390" ht="15.75" customHeight="1">
      <c r="A2390" s="1">
        <v>2597.0</v>
      </c>
      <c r="B2390" s="2" t="s">
        <v>2746</v>
      </c>
      <c r="C2390" s="2" t="s">
        <v>2743</v>
      </c>
      <c r="D2390" s="2" t="s">
        <v>6</v>
      </c>
      <c r="E2390" s="2" t="str">
        <f>IFERROR(__xludf.DUMMYFUNCTION("GOOGLETRANSLATE(B2390, ""auto"",""en"")"),"really strong men and women delicate but know that women can not withstand the pain any man who says")</f>
        <v>really strong men and women delicate but know that women can not withstand the pain any man who says</v>
      </c>
    </row>
    <row r="2391" ht="15.75" customHeight="1">
      <c r="A2391" s="1">
        <v>2598.0</v>
      </c>
      <c r="B2391" s="2" t="s">
        <v>2747</v>
      </c>
      <c r="C2391" s="2" t="s">
        <v>2743</v>
      </c>
      <c r="D2391" s="2" t="s">
        <v>6</v>
      </c>
      <c r="E2391" s="2" t="str">
        <f>IFERROR(__xludf.DUMMYFUNCTION("GOOGLETRANSLATE(B2391, ""auto"",""en"")"),"If you love someone and you found one answer to a question he does not like you love yourself and you can not see good and I have studied a lot of the reason for this is that today will be the first love for the first time in the life of each person for t"&amp;"he first interpretation of what love makes love how much time later the word welcome warmth a tactile map set")</f>
        <v>If you love someone and you found one answer to a question he does not like you love yourself and you can not see good and I have studied a lot of the reason for this is that today will be the first love for the first time in the life of each person for the first interpretation of what love makes love how much time later the word welcome warmth a tactile map set</v>
      </c>
    </row>
    <row r="2392" ht="15.75" customHeight="1">
      <c r="A2392" s="1">
        <v>2599.0</v>
      </c>
      <c r="B2392" s="2" t="s">
        <v>2748</v>
      </c>
      <c r="C2392" s="2" t="s">
        <v>2743</v>
      </c>
      <c r="D2392" s="2" t="s">
        <v>6</v>
      </c>
      <c r="E2392" s="2" t="str">
        <f>IFERROR(__xludf.DUMMYFUNCTION("GOOGLETRANSLATE(B2392, ""auto"",""en"")"),"worthless things that make the heart of man is faithful in love")</f>
        <v>worthless things that make the heart of man is faithful in love</v>
      </c>
    </row>
    <row r="2393" ht="15.75" customHeight="1">
      <c r="A2393" s="1">
        <v>2600.0</v>
      </c>
      <c r="B2393" s="2" t="s">
        <v>2749</v>
      </c>
      <c r="C2393" s="2" t="s">
        <v>2743</v>
      </c>
      <c r="D2393" s="2" t="s">
        <v>6</v>
      </c>
      <c r="E2393" s="2" t="str">
        <f>IFERROR(__xludf.DUMMYFUNCTION("GOOGLETRANSLATE(B2393, ""auto"",""en"")")," bolsamda girls want to go to the military")</f>
        <v> bolsamda girls want to go to the military</v>
      </c>
    </row>
    <row r="2394" ht="15.75" customHeight="1">
      <c r="A2394" s="1">
        <v>2601.0</v>
      </c>
      <c r="B2394" s="2" t="s">
        <v>2750</v>
      </c>
      <c r="C2394" s="2" t="s">
        <v>2743</v>
      </c>
      <c r="D2394" s="2" t="s">
        <v>6</v>
      </c>
      <c r="E2394" s="2" t="str">
        <f>IFERROR(__xludf.DUMMYFUNCTION("GOOGLETRANSLATE(B2394, ""auto"",""en"")"),"I beat beating shot to give my grandfather gave short in some hi am and Answer")</f>
        <v>I beat beating shot to give my grandfather gave short in some hi am and Answer</v>
      </c>
    </row>
    <row r="2395" ht="15.75" customHeight="1">
      <c r="A2395" s="1">
        <v>2602.0</v>
      </c>
      <c r="B2395" s="2" t="s">
        <v>2751</v>
      </c>
      <c r="C2395" s="2" t="s">
        <v>2743</v>
      </c>
      <c r="D2395" s="2" t="s">
        <v>6</v>
      </c>
      <c r="E2395" s="2" t="str">
        <f>IFERROR(__xludf.DUMMYFUNCTION("GOOGLETRANSLATE(B2395, ""auto"",""en"")")," Senior éto When a vessel of Ms. Senior éto When expert help with senior éto When mə socks Ms. Senior éto When the house is not going senior éto When tea sheep senior éto When Read lesson brothers survived")</f>
        <v> Senior éto When a vessel of Ms. Senior éto When expert help with senior éto When mə socks Ms. Senior éto When the house is not going senior éto When tea sheep senior éto When Read lesson brothers survived</v>
      </c>
    </row>
    <row r="2396" ht="15.75" customHeight="1">
      <c r="A2396" s="1">
        <v>2603.0</v>
      </c>
      <c r="B2396" s="2" t="s">
        <v>2752</v>
      </c>
      <c r="C2396" s="2" t="s">
        <v>2753</v>
      </c>
      <c r="D2396" s="2" t="s">
        <v>6</v>
      </c>
      <c r="E2396" s="2" t="str">
        <f>IFERROR(__xludf.DUMMYFUNCTION("GOOGLETRANSLATE(B2396, ""auto"",""en"")")," where as you fly the brother to school late brother")</f>
        <v> where as you fly the brother to school late brother</v>
      </c>
    </row>
    <row r="2397" ht="15.75" customHeight="1">
      <c r="A2397" s="1">
        <v>2604.0</v>
      </c>
      <c r="B2397" s="2" t="s">
        <v>2754</v>
      </c>
      <c r="C2397" s="2" t="s">
        <v>2753</v>
      </c>
      <c r="D2397" s="2" t="s">
        <v>6</v>
      </c>
      <c r="E2397" s="2" t="str">
        <f>IFERROR(__xludf.DUMMYFUNCTION("GOOGLETRANSLATE(B2397, ""auto"",""en"")"),"someone you do have a hobby I")</f>
        <v>someone you do have a hobby I</v>
      </c>
    </row>
    <row r="2398" ht="15.75" customHeight="1">
      <c r="A2398" s="1">
        <v>2605.0</v>
      </c>
      <c r="B2398" s="2" t="s">
        <v>2755</v>
      </c>
      <c r="C2398" s="2" t="s">
        <v>2756</v>
      </c>
      <c r="D2398" s="2" t="s">
        <v>6</v>
      </c>
      <c r="E2398" s="2" t="str">
        <f>IFERROR(__xludf.DUMMYFUNCTION("GOOGLETRANSLATE(B2398, ""auto"",""en"")"),"hi 2k19")</f>
        <v>hi 2k19</v>
      </c>
    </row>
    <row r="2399" ht="15.75" customHeight="1">
      <c r="A2399" s="1">
        <v>2606.0</v>
      </c>
      <c r="B2399" s="2" t="s">
        <v>2757</v>
      </c>
      <c r="C2399" s="2" t="s">
        <v>2756</v>
      </c>
      <c r="D2399" s="2" t="s">
        <v>6</v>
      </c>
      <c r="E2399" s="2" t="str">
        <f>IFERROR(__xludf.DUMMYFUNCTION("GOOGLETRANSLATE(B2399, ""auto"",""en"")"),"i m lonely ")</f>
        <v>i m lonely </v>
      </c>
    </row>
    <row r="2400" ht="15.75" customHeight="1">
      <c r="A2400" s="1">
        <v>2607.0</v>
      </c>
      <c r="B2400" s="2" t="s">
        <v>2758</v>
      </c>
      <c r="C2400" s="2" t="s">
        <v>2756</v>
      </c>
      <c r="D2400" s="2" t="s">
        <v>6</v>
      </c>
      <c r="E2400" s="2" t="str">
        <f>IFERROR(__xludf.DUMMYFUNCTION("GOOGLETRANSLATE(B2400, ""auto"",""en"")"),"Stay with me for a little bit I do not leave a lot of yourself")</f>
        <v>Stay with me for a little bit I do not leave a lot of yourself</v>
      </c>
    </row>
    <row r="2401" ht="15.75" customHeight="1">
      <c r="A2401" s="1">
        <v>2608.0</v>
      </c>
      <c r="B2401" s="2" t="s">
        <v>2759</v>
      </c>
      <c r="C2401" s="2" t="s">
        <v>2756</v>
      </c>
      <c r="D2401" s="2" t="s">
        <v>6</v>
      </c>
      <c r="E2401" s="2" t="str">
        <f>IFERROR(__xludf.DUMMYFUNCTION("GOOGLETRANSLATE(B2401, ""auto"",""en"")"),"insta arsgrammy subscribe")</f>
        <v>insta arsgrammy subscribe</v>
      </c>
    </row>
    <row r="2402" ht="15.75" customHeight="1">
      <c r="A2402" s="1">
        <v>2609.0</v>
      </c>
      <c r="B2402" s="2" t="s">
        <v>2760</v>
      </c>
      <c r="C2402" s="2" t="s">
        <v>2756</v>
      </c>
      <c r="D2402" s="2" t="s">
        <v>6</v>
      </c>
      <c r="E2402" s="2" t="str">
        <f>IFERROR(__xludf.DUMMYFUNCTION("GOOGLETRANSLATE(B2402, ""auto"",""en"")"),"where are you happy end")</f>
        <v>where are you happy end</v>
      </c>
    </row>
    <row r="2403" ht="15.75" customHeight="1">
      <c r="A2403" s="1">
        <v>2610.0</v>
      </c>
      <c r="B2403" s="2" t="s">
        <v>2761</v>
      </c>
      <c r="C2403" s="2" t="s">
        <v>2756</v>
      </c>
      <c r="D2403" s="2" t="s">
        <v>6</v>
      </c>
      <c r="E2403" s="2" t="str">
        <f>IFERROR(__xludf.DUMMYFUNCTION("GOOGLETRANSLATE(B2403, ""auto"",""en"")"),"The purpose of their qualifications on paper senın scrotum")</f>
        <v>The purpose of their qualifications on paper senın scrotum</v>
      </c>
    </row>
    <row r="2404" ht="15.75" customHeight="1">
      <c r="A2404" s="1">
        <v>2612.0</v>
      </c>
      <c r="B2404" s="2" t="s">
        <v>2762</v>
      </c>
      <c r="C2404" s="2" t="s">
        <v>2756</v>
      </c>
      <c r="D2404" s="2" t="s">
        <v>6</v>
      </c>
      <c r="E2404" s="2" t="str">
        <f>IFERROR(__xludf.DUMMYFUNCTION("GOOGLETRANSLATE(B2404, ""auto"",""en"")"),"kalai")</f>
        <v>kalai</v>
      </c>
    </row>
    <row r="2405" ht="15.75" customHeight="1">
      <c r="A2405" s="1">
        <v>2613.0</v>
      </c>
      <c r="B2405" s="2" t="s">
        <v>2763</v>
      </c>
      <c r="C2405" s="2" t="s">
        <v>2756</v>
      </c>
      <c r="D2405" s="2" t="s">
        <v>6</v>
      </c>
      <c r="E2405" s="2" t="str">
        <f>IFERROR(__xludf.DUMMYFUNCTION("GOOGLETRANSLATE(B2405, ""auto"",""en"")"),"I smile through the power")</f>
        <v>I smile through the power</v>
      </c>
    </row>
    <row r="2406" ht="15.75" customHeight="1">
      <c r="A2406" s="1">
        <v>2614.0</v>
      </c>
      <c r="B2406" s="2" t="s">
        <v>2764</v>
      </c>
      <c r="C2406" s="2" t="s">
        <v>2765</v>
      </c>
      <c r="D2406" s="2" t="s">
        <v>6</v>
      </c>
      <c r="E2406" s="2" t="str">
        <f>IFERROR(__xludf.DUMMYFUNCTION("GOOGLETRANSLATE(B2406, ""auto"",""en"")"),"carefully CDA persona")</f>
        <v>carefully CDA persona</v>
      </c>
    </row>
    <row r="2407" ht="15.75" customHeight="1">
      <c r="A2407" s="1">
        <v>2615.0</v>
      </c>
      <c r="B2407" s="2" t="s">
        <v>2766</v>
      </c>
      <c r="C2407" s="2" t="s">
        <v>2765</v>
      </c>
      <c r="D2407" s="2" t="s">
        <v>6</v>
      </c>
      <c r="E2407" s="2" t="str">
        <f>IFERROR(__xludf.DUMMYFUNCTION("GOOGLETRANSLATE(B2407, ""auto"",""en"")"),"Check out the new track")</f>
        <v>Check out the new track</v>
      </c>
    </row>
    <row r="2408" ht="15.75" customHeight="1">
      <c r="A2408" s="1">
        <v>2616.0</v>
      </c>
      <c r="B2408" s="2" t="s">
        <v>2767</v>
      </c>
      <c r="C2408" s="2" t="s">
        <v>2765</v>
      </c>
      <c r="D2408" s="2" t="s">
        <v>6</v>
      </c>
      <c r="E2408" s="2" t="str">
        <f>IFERROR(__xludf.DUMMYFUNCTION("GOOGLETRANSLATE(B2408, ""auto"",""en"")"),"suspensionwack on da shoot nice soundcloud https soundcloud com user 977417114 instagram https www instagram com suspensionw track tracy")</f>
        <v>suspensionwack on da shoot nice soundcloud https soundcloud com user 977417114 instagram https www instagram com suspensionw track tracy</v>
      </c>
    </row>
    <row r="2409" ht="15.75" customHeight="1">
      <c r="A2409" s="1">
        <v>2617.0</v>
      </c>
      <c r="B2409" s="2" t="s">
        <v>2768</v>
      </c>
      <c r="C2409" s="2" t="s">
        <v>2765</v>
      </c>
      <c r="D2409" s="2" t="s">
        <v>6</v>
      </c>
      <c r="E2409" s="2" t="str">
        <f>IFERROR(__xludf.DUMMYFUNCTION("GOOGLETRANSLATE(B2409, ""auto"",""en"")"),"all night sleep the whole house is asleep the whole city sleeps and sleeps the whole country I think about life")</f>
        <v>all night sleep the whole house is asleep the whole city sleeps and sleeps the whole country I think about life</v>
      </c>
    </row>
    <row r="2410" ht="15.75" customHeight="1">
      <c r="A2410" s="1">
        <v>2618.0</v>
      </c>
      <c r="B2410" s="2" t="s">
        <v>2769</v>
      </c>
      <c r="C2410" s="2" t="s">
        <v>2765</v>
      </c>
      <c r="D2410" s="2" t="s">
        <v>6</v>
      </c>
      <c r="E2410" s="2" t="str">
        <f>IFERROR(__xludf.DUMMYFUNCTION("GOOGLETRANSLATE(B2410, ""auto"",""en"")"),"I can kiss you but I can not promise to love")</f>
        <v>I can kiss you but I can not promise to love</v>
      </c>
    </row>
    <row r="2411" ht="15.75" customHeight="1">
      <c r="A2411" s="1">
        <v>2619.0</v>
      </c>
      <c r="B2411" s="2" t="s">
        <v>2770</v>
      </c>
      <c r="C2411" s="2" t="s">
        <v>2765</v>
      </c>
      <c r="D2411" s="2" t="s">
        <v>6</v>
      </c>
      <c r="E2411" s="2" t="str">
        <f>IFERROR(__xludf.DUMMYFUNCTION("GOOGLETRANSLATE(B2411, ""auto"",""en"")"),"I feel sad and hurt but I am happy and pleased")</f>
        <v>I feel sad and hurt but I am happy and pleased</v>
      </c>
    </row>
    <row r="2412" ht="15.75" customHeight="1">
      <c r="A2412" s="1">
        <v>2620.0</v>
      </c>
      <c r="B2412" s="2" t="s">
        <v>2771</v>
      </c>
      <c r="C2412" s="2" t="s">
        <v>2765</v>
      </c>
      <c r="D2412" s="2" t="s">
        <v>6</v>
      </c>
      <c r="E2412" s="2" t="str">
        <f>IFERROR(__xludf.DUMMYFUNCTION("GOOGLETRANSLATE(B2412, ""auto"",""en"")"),"the best day")</f>
        <v>the best day</v>
      </c>
    </row>
    <row r="2413" ht="15.75" customHeight="1">
      <c r="A2413" s="1">
        <v>2621.0</v>
      </c>
      <c r="B2413" s="2" t="s">
        <v>2772</v>
      </c>
      <c r="C2413" s="2" t="s">
        <v>2765</v>
      </c>
      <c r="D2413" s="2" t="s">
        <v>6</v>
      </c>
      <c r="E2413" s="2" t="str">
        <f>IFERROR(__xludf.DUMMYFUNCTION("GOOGLETRANSLATE(B2413, ""auto"",""en"")"),"the abolition of paid music in vk Please support the petition https vk com app6890792 p 3061")</f>
        <v>the abolition of paid music in vk Please support the petition https vk com app6890792 p 3061</v>
      </c>
    </row>
    <row r="2414" ht="15.75" customHeight="1">
      <c r="A2414" s="1">
        <v>2622.0</v>
      </c>
      <c r="B2414" s="2" t="s">
        <v>2773</v>
      </c>
      <c r="C2414" s="2" t="s">
        <v>2765</v>
      </c>
      <c r="D2414" s="2" t="s">
        <v>6</v>
      </c>
      <c r="E2414" s="2" t="str">
        <f>IFERROR(__xludf.DUMMYFUNCTION("GOOGLETRANSLATE(B2414, ""auto"",""en"")"),"dnyuhay with me")</f>
        <v>dnyuhay with me</v>
      </c>
    </row>
    <row r="2415" ht="15.75" customHeight="1">
      <c r="A2415" s="1">
        <v>2623.0</v>
      </c>
      <c r="B2415" s="2" t="s">
        <v>2774</v>
      </c>
      <c r="C2415" s="2" t="s">
        <v>2775</v>
      </c>
      <c r="D2415" s="2" t="s">
        <v>6</v>
      </c>
      <c r="E2415" s="2" t="str">
        <f>IFERROR(__xludf.DUMMYFUNCTION("GOOGLETRANSLATE(B2415, ""auto"",""en"")"),"photoproject 9 ppavil HOW cpacti cvoyu life")</f>
        <v>photoproject 9 ppavil HOW cpacti cvoyu life</v>
      </c>
    </row>
    <row r="2416" ht="15.75" customHeight="1">
      <c r="A2416" s="1">
        <v>2624.0</v>
      </c>
      <c r="B2416" s="2" t="s">
        <v>2776</v>
      </c>
      <c r="C2416" s="2" t="s">
        <v>2775</v>
      </c>
      <c r="D2416" s="2" t="s">
        <v>6</v>
      </c>
      <c r="E2416" s="2" t="str">
        <f>IFERROR(__xludf.DUMMYFUNCTION("GOOGLETRANSLATE(B2416, ""auto"",""en"")"),"briefly about my condition")</f>
        <v>briefly about my condition</v>
      </c>
    </row>
    <row r="2417" ht="15.75" customHeight="1">
      <c r="A2417" s="1">
        <v>2625.0</v>
      </c>
      <c r="B2417" s="2" t="s">
        <v>2777</v>
      </c>
      <c r="C2417" s="2" t="s">
        <v>2778</v>
      </c>
      <c r="D2417" s="2" t="s">
        <v>6</v>
      </c>
      <c r="E2417" s="2" t="str">
        <f>IFERROR(__xludf.DUMMYFUNCTION("GOOGLETRANSLATE(B2417, ""auto"",""en"")"),"I feel about you makes my heart alone to be free")</f>
        <v>I feel about you makes my heart alone to be free</v>
      </c>
    </row>
    <row r="2418" ht="15.75" customHeight="1">
      <c r="A2418" s="1">
        <v>2626.0</v>
      </c>
      <c r="B2418" s="2" t="s">
        <v>2779</v>
      </c>
      <c r="C2418" s="2" t="s">
        <v>2778</v>
      </c>
      <c r="D2418" s="2" t="s">
        <v>6</v>
      </c>
      <c r="E2418" s="2" t="str">
        <f>IFERROR(__xludf.DUMMYFUNCTION("GOOGLETRANSLATE(B2418, ""auto"",""en"")"),"let's make a pleasant way we humans Challenge you have to shell out 20 can be less friends nicknames on your page with which you want to chat forever and never let them throw the one I mention must make the same record and if again I'll be there, I do not"&amp;" have to write it Erke Ibragimov John Shelby kumisay zeynaddin show completely")</f>
        <v>let's make a pleasant way we humans Challenge you have to shell out 20 can be less friends nicknames on your page with which you want to chat forever and never let them throw the one I mention must make the same record and if again I'll be there, I do not have to write it Erke Ibragimov John Shelby kumisay zeynaddin show completely</v>
      </c>
    </row>
    <row r="2419" ht="15.75" customHeight="1">
      <c r="A2419" s="1">
        <v>2627.0</v>
      </c>
      <c r="B2419" s="2" t="s">
        <v>2780</v>
      </c>
      <c r="C2419" s="2" t="s">
        <v>2778</v>
      </c>
      <c r="D2419" s="2" t="s">
        <v>6</v>
      </c>
      <c r="E2419" s="2" t="str">
        <f>IFERROR(__xludf.DUMMYFUNCTION("GOOGLETRANSLATE(B2419, ""auto"",""en"")"),"if something hurts shut up otherwise it will strike back")</f>
        <v>if something hurts shut up otherwise it will strike back</v>
      </c>
    </row>
    <row r="2420" ht="15.75" customHeight="1">
      <c r="A2420" s="1">
        <v>2628.0</v>
      </c>
      <c r="B2420" s="2" t="s">
        <v>2781</v>
      </c>
      <c r="C2420" s="2" t="s">
        <v>2778</v>
      </c>
      <c r="D2420" s="2" t="s">
        <v>6</v>
      </c>
      <c r="E2420" s="2" t="str">
        <f>IFERROR(__xludf.DUMMYFUNCTION("GOOGLETRANSLATE(B2420, ""auto"",""en"")"),"and when I would not cry mother, friends will understand and have friends there exists a new friend")</f>
        <v>and when I would not cry mother, friends will understand and have friends there exists a new friend</v>
      </c>
    </row>
    <row r="2421" ht="15.75" customHeight="1">
      <c r="A2421" s="1">
        <v>2629.0</v>
      </c>
      <c r="B2421" s="2" t="s">
        <v>2782</v>
      </c>
      <c r="C2421" s="2" t="s">
        <v>2783</v>
      </c>
      <c r="D2421" s="2" t="s">
        <v>6</v>
      </c>
      <c r="E2421" s="2" t="str">
        <f>IFERROR(__xludf.DUMMYFUNCTION("GOOGLETRANSLATE(B2421, ""auto"",""en"")"),"1 jetkızeyık friends")</f>
        <v>1 jetkızeyık friends</v>
      </c>
    </row>
    <row r="2422" ht="15.75" customHeight="1">
      <c r="A2422" s="1">
        <v>2630.0</v>
      </c>
      <c r="B2422" s="2" t="s">
        <v>2784</v>
      </c>
      <c r="C2422" s="2" t="s">
        <v>2783</v>
      </c>
      <c r="D2422" s="2" t="s">
        <v>6</v>
      </c>
      <c r="E2422" s="2" t="str">
        <f>IFERROR(__xludf.DUMMYFUNCTION("GOOGLETRANSLATE(B2422, ""auto"",""en"")"),"Application of friends jıberınızderş 1 jetkızeyık")</f>
        <v>Application of friends jıberınızderş 1 jetkızeyık</v>
      </c>
    </row>
    <row r="2423" ht="15.75" customHeight="1">
      <c r="A2423" s="1">
        <v>2631.0</v>
      </c>
      <c r="B2423" s="2" t="s">
        <v>2785</v>
      </c>
      <c r="C2423" s="2" t="s">
        <v>2783</v>
      </c>
      <c r="D2423" s="2" t="s">
        <v>6</v>
      </c>
      <c r="E2423" s="2" t="str">
        <f>IFERROR(__xludf.DUMMYFUNCTION("GOOGLETRANSLATE(B2423, ""auto"",""en"")"),"Nurbol nuralıulıga tastandarş unitary enterprise applications")</f>
        <v>Nurbol nuralıulıga tastandarş unitary enterprise applications</v>
      </c>
    </row>
    <row r="2424" ht="15.75" customHeight="1">
      <c r="A2424" s="1">
        <v>2632.0</v>
      </c>
      <c r="B2424" s="2" t="s">
        <v>2786</v>
      </c>
      <c r="C2424" s="2" t="s">
        <v>2783</v>
      </c>
      <c r="D2424" s="2" t="s">
        <v>6</v>
      </c>
      <c r="E2424" s="2" t="str">
        <f>IFERROR(__xludf.DUMMYFUNCTION("GOOGLETRANSLATE(B2424, ""auto"",""en"")"),"treasures dark fortress now my elf knight ring of fire, too, have a gift for you rather click on a link to the game http vk com app3644106 ad id topevent post 5739e595")</f>
        <v>treasures dark fortress now my elf knight ring of fire, too, have a gift for you rather click on a link to the game http vk com app3644106 ad id topevent post 5739e595</v>
      </c>
    </row>
    <row r="2425" ht="15.75" customHeight="1">
      <c r="A2425" s="1">
        <v>2633.0</v>
      </c>
      <c r="B2425" s="2" t="s">
        <v>2787</v>
      </c>
      <c r="C2425" s="2" t="s">
        <v>2783</v>
      </c>
      <c r="D2425" s="2" t="s">
        <v>6</v>
      </c>
      <c r="E2425" s="2" t="str">
        <f>IFERROR(__xludf.DUMMYFUNCTION("GOOGLETRANSLATE(B2425, ""auto"",""en"")"),"I was able to even the bastion of terror to the land and earn 2 stars fight the forces of darkness http vk com app3644106 ad id p citadelbattlewin")</f>
        <v>I was able to even the bastion of terror to the land and earn 2 stars fight the forces of darkness http vk com app3644106 ad id p citadelbattlewin</v>
      </c>
    </row>
    <row r="2426" ht="15.75" customHeight="1">
      <c r="A2426" s="1">
        <v>2634.0</v>
      </c>
      <c r="B2426" s="2" t="s">
        <v>2788</v>
      </c>
      <c r="C2426" s="2" t="s">
        <v>2783</v>
      </c>
      <c r="D2426" s="2" t="s">
        <v>6</v>
      </c>
      <c r="E2426" s="2" t="str">
        <f>IFERROR(__xludf.DUMMYFUNCTION("GOOGLETRANSLATE(B2426, ""auto"",""en"")"),"ghostly portal is fraught with wonderful gifts arrows of pestilence and what gifts do you get http vk com app3644106 ad id p citadelgifts")</f>
        <v>ghostly portal is fraught with wonderful gifts arrows of pestilence and what gifts do you get http vk com app3644106 ad id p citadelgifts</v>
      </c>
    </row>
    <row r="2427" ht="15.75" customHeight="1">
      <c r="A2427" s="1">
        <v>2635.0</v>
      </c>
      <c r="B2427" s="2" t="s">
        <v>2789</v>
      </c>
      <c r="C2427" s="2" t="s">
        <v>2783</v>
      </c>
      <c r="D2427" s="2" t="s">
        <v>6</v>
      </c>
      <c r="E2427" s="2" t="str">
        <f>IFERROR(__xludf.DUMMYFUNCTION("GOOGLETRANSLATE(B2427, ""auto"",""en"")"),"my fans to see their the last month here http vk com app2289330 320 758 640")</f>
        <v>my fans to see their the last month here http vk com app2289330 320 758 640</v>
      </c>
    </row>
    <row r="2428" ht="15.75" customHeight="1">
      <c r="A2428" s="1">
        <v>2636.0</v>
      </c>
      <c r="B2428" s="2" t="s">
        <v>2788</v>
      </c>
      <c r="C2428" s="2" t="s">
        <v>2783</v>
      </c>
      <c r="D2428" s="2" t="s">
        <v>6</v>
      </c>
      <c r="E2428" s="2" t="str">
        <f>IFERROR(__xludf.DUMMYFUNCTION("GOOGLETRANSLATE(B2428, ""auto"",""en"")"),"ghostly portal is fraught with wonderful gifts arrows of pestilence and what gifts do you get http vk com app3644106 ad id p citadelgifts")</f>
        <v>ghostly portal is fraught with wonderful gifts arrows of pestilence and what gifts do you get http vk com app3644106 ad id p citadelgifts</v>
      </c>
    </row>
    <row r="2429" ht="15.75" customHeight="1">
      <c r="A2429" s="1">
        <v>2637.0</v>
      </c>
      <c r="B2429" s="2" t="s">
        <v>2790</v>
      </c>
      <c r="C2429" s="2" t="s">
        <v>2783</v>
      </c>
      <c r="D2429" s="2" t="s">
        <v>6</v>
      </c>
      <c r="E2429" s="2" t="str">
        <f>IFERROR(__xludf.DUMMYFUNCTION("GOOGLETRANSLATE(B2429, ""auto"",""en"")"),"I was able to release the prisoners Things to follow the link and get reinforcements in the battle http vk com app3644106 ad id help post 5710e423d01ff")</f>
        <v>I was able to release the prisoners Things to follow the link and get reinforcements in the battle http vk com app3644106 ad id help post 5710e423d01ff</v>
      </c>
    </row>
    <row r="2430" ht="15.75" customHeight="1">
      <c r="A2430" s="1">
        <v>2638.0</v>
      </c>
      <c r="B2430" s="2" t="s">
        <v>2791</v>
      </c>
      <c r="C2430" s="2" t="s">
        <v>2792</v>
      </c>
      <c r="D2430" s="2" t="s">
        <v>6</v>
      </c>
      <c r="E2430" s="2" t="str">
        <f>IFERROR(__xludf.DUMMYFUNCTION("GOOGLETRANSLATE(B2430, ""auto"",""en"")"),"friendship is possible only between good people")</f>
        <v>friendship is possible only between good people</v>
      </c>
    </row>
    <row r="2431" ht="15.75" customHeight="1">
      <c r="A2431" s="1">
        <v>2639.0</v>
      </c>
      <c r="B2431" s="2" t="s">
        <v>2793</v>
      </c>
      <c r="C2431" s="2" t="s">
        <v>2792</v>
      </c>
      <c r="D2431" s="2" t="s">
        <v>6</v>
      </c>
      <c r="E2431" s="2" t="str">
        <f>IFERROR(__xludf.DUMMYFUNCTION("GOOGLETRANSLATE(B2431, ""auto"",""en"")"),"one very strong word, and not everyone deserves to be called their")</f>
        <v>one very strong word, and not everyone deserves to be called their</v>
      </c>
    </row>
    <row r="2432" ht="15.75" customHeight="1">
      <c r="A2432" s="1">
        <v>2640.0</v>
      </c>
      <c r="B2432" s="2" t="s">
        <v>2794</v>
      </c>
      <c r="C2432" s="2" t="s">
        <v>2792</v>
      </c>
      <c r="D2432" s="2" t="s">
        <v>6</v>
      </c>
      <c r="E2432" s="2" t="str">
        <f>IFERROR(__xludf.DUMMYFUNCTION("GOOGLETRANSLATE(B2432, ""auto"",""en"")")," Good-humored qaljınbas my brothers, and no one")</f>
        <v> Good-humored qaljınbas my brothers, and no one</v>
      </c>
    </row>
    <row r="2433" ht="15.75" customHeight="1">
      <c r="A2433" s="1">
        <v>2641.0</v>
      </c>
      <c r="B2433" s="2" t="s">
        <v>2795</v>
      </c>
      <c r="C2433" s="2" t="s">
        <v>2792</v>
      </c>
      <c r="D2433" s="2" t="s">
        <v>6</v>
      </c>
      <c r="E2433" s="2" t="str">
        <f>IFERROR(__xludf.DUMMYFUNCTION("GOOGLETRANSLATE(B2433, ""auto"",""en"")"),"vazhno not as important as strength courage")</f>
        <v>vazhno not as important as strength courage</v>
      </c>
    </row>
    <row r="2434" ht="15.75" customHeight="1">
      <c r="A2434" s="1">
        <v>2642.0</v>
      </c>
      <c r="B2434" s="2" t="s">
        <v>2796</v>
      </c>
      <c r="C2434" s="2" t="s">
        <v>2792</v>
      </c>
      <c r="D2434" s="2" t="s">
        <v>6</v>
      </c>
      <c r="E2434" s="2" t="str">
        <f>IFERROR(__xludf.DUMMYFUNCTION("GOOGLETRANSLATE(B2434, ""auto"",""en"")"),"one must live so that everyone who talked to you then sorry that you are not near")</f>
        <v>one must live so that everyone who talked to you then sorry that you are not near</v>
      </c>
    </row>
    <row r="2435" ht="15.75" customHeight="1">
      <c r="A2435" s="1">
        <v>2643.0</v>
      </c>
      <c r="B2435" s="2" t="s">
        <v>2797</v>
      </c>
      <c r="C2435" s="2" t="s">
        <v>2792</v>
      </c>
      <c r="D2435" s="2" t="s">
        <v>6</v>
      </c>
      <c r="E2435" s="2" t="str">
        <f>IFERROR(__xludf.DUMMYFUNCTION("GOOGLETRANSLATE(B2435, ""auto"",""en"")")," viktortsoy alive")</f>
        <v> viktortsoy alive</v>
      </c>
    </row>
    <row r="2436" ht="15.75" customHeight="1">
      <c r="A2436" s="1">
        <v>2644.0</v>
      </c>
      <c r="B2436" s="2" t="s">
        <v>477</v>
      </c>
      <c r="C2436" s="2" t="s">
        <v>2798</v>
      </c>
      <c r="D2436" s="2" t="s">
        <v>6</v>
      </c>
      <c r="E2436" s="2" t="str">
        <f>IFERROR(__xludf.DUMMYFUNCTION("GOOGLETRANSLATE(B2436, ""auto"",""en"")"),"Know your fans in android app https vk cc 6ymywu or application VKontakte vk com app4236781 925")</f>
        <v>Know your fans in android app https vk cc 6ymywu or application VKontakte vk com app4236781 925</v>
      </c>
    </row>
    <row r="2437" ht="15.75" customHeight="1">
      <c r="A2437" s="1">
        <v>2645.0</v>
      </c>
      <c r="B2437" s="2" t="s">
        <v>477</v>
      </c>
      <c r="C2437" s="2" t="s">
        <v>2798</v>
      </c>
      <c r="D2437" s="2" t="s">
        <v>6</v>
      </c>
      <c r="E2437" s="2" t="str">
        <f>IFERROR(__xludf.DUMMYFUNCTION("GOOGLETRANSLATE(B2437, ""auto"",""en"")"),"Know your fans in android app https vk cc 6ymywu or application VKontakte vk com app4236781 925")</f>
        <v>Know your fans in android app https vk cc 6ymywu or application VKontakte vk com app4236781 925</v>
      </c>
    </row>
    <row r="2438" ht="15.75" customHeight="1">
      <c r="A2438" s="1">
        <v>2646.0</v>
      </c>
      <c r="B2438" s="2" t="s">
        <v>477</v>
      </c>
      <c r="C2438" s="2" t="s">
        <v>2798</v>
      </c>
      <c r="D2438" s="2" t="s">
        <v>6</v>
      </c>
      <c r="E2438" s="2" t="str">
        <f>IFERROR(__xludf.DUMMYFUNCTION("GOOGLETRANSLATE(B2438, ""auto"",""en"")"),"Know your fans in android app https vk cc 6ymywu or application VKontakte vk com app4236781 925")</f>
        <v>Know your fans in android app https vk cc 6ymywu or application VKontakte vk com app4236781 925</v>
      </c>
    </row>
    <row r="2439" ht="15.75" customHeight="1">
      <c r="A2439" s="1">
        <v>2647.0</v>
      </c>
      <c r="B2439" s="2" t="s">
        <v>477</v>
      </c>
      <c r="C2439" s="2" t="s">
        <v>2798</v>
      </c>
      <c r="D2439" s="2" t="s">
        <v>6</v>
      </c>
      <c r="E2439" s="2" t="str">
        <f>IFERROR(__xludf.DUMMYFUNCTION("GOOGLETRANSLATE(B2439, ""auto"",""en"")"),"Know your fans in android app https vk cc 6ymywu or application VKontakte vk com app4236781 925")</f>
        <v>Know your fans in android app https vk cc 6ymywu or application VKontakte vk com app4236781 925</v>
      </c>
    </row>
    <row r="2440" ht="15.75" customHeight="1">
      <c r="A2440" s="1">
        <v>2648.0</v>
      </c>
      <c r="B2440" s="2" t="s">
        <v>477</v>
      </c>
      <c r="C2440" s="2" t="s">
        <v>2798</v>
      </c>
      <c r="D2440" s="2" t="s">
        <v>6</v>
      </c>
      <c r="E2440" s="2" t="str">
        <f>IFERROR(__xludf.DUMMYFUNCTION("GOOGLETRANSLATE(B2440, ""auto"",""en"")"),"Know your fans in android app https vk cc 6ymywu or application VKontakte vk com app4236781 925")</f>
        <v>Know your fans in android app https vk cc 6ymywu or application VKontakte vk com app4236781 925</v>
      </c>
    </row>
    <row r="2441" ht="15.75" customHeight="1">
      <c r="A2441" s="1">
        <v>2649.0</v>
      </c>
      <c r="B2441" s="2" t="s">
        <v>2799</v>
      </c>
      <c r="C2441" s="2" t="s">
        <v>2798</v>
      </c>
      <c r="D2441" s="2" t="s">
        <v>6</v>
      </c>
      <c r="E2441" s="2" t="str">
        <f>IFERROR(__xludf.DUMMYFUNCTION("GOOGLETRANSLATE(B2441, ""auto"",""en"")"),"Know your fans vk com app4236781 437,246,218 cf3dostupno on android https vk cc 6ymywu")</f>
        <v>Know your fans vk com app4236781 437,246,218 cf3dostupno on android https vk cc 6ymywu</v>
      </c>
    </row>
    <row r="2442" ht="15.75" customHeight="1">
      <c r="A2442" s="1">
        <v>2650.0</v>
      </c>
      <c r="B2442" s="2" t="s">
        <v>477</v>
      </c>
      <c r="C2442" s="2" t="s">
        <v>2798</v>
      </c>
      <c r="D2442" s="2" t="s">
        <v>6</v>
      </c>
      <c r="E2442" s="2" t="str">
        <f>IFERROR(__xludf.DUMMYFUNCTION("GOOGLETRANSLATE(B2442, ""auto"",""en"")"),"Know your fans in android app https vk cc 6ymywu or application VKontakte vk com app4236781 925")</f>
        <v>Know your fans in android app https vk cc 6ymywu or application VKontakte vk com app4236781 925</v>
      </c>
    </row>
    <row r="2443" ht="15.75" customHeight="1">
      <c r="A2443" s="1">
        <v>2651.0</v>
      </c>
      <c r="B2443" s="2" t="s">
        <v>2800</v>
      </c>
      <c r="C2443" s="2" t="s">
        <v>2798</v>
      </c>
      <c r="D2443" s="2" t="s">
        <v>6</v>
      </c>
      <c r="E2443" s="2" t="str">
        <f>IFERROR(__xludf.DUMMYFUNCTION("GOOGLETRANSLATE(B2443, ""auto"",""en"")"),"date of birth you had more that 17 million babies born to you in high school 10 years, your friend will be 17, but 40 years later, only 2 of which are just 950 kilometers to the end of your life you will live to laugh 18 times a day until the end of your "&amp;"life you grow hair and place 3 times detour and get walking distance that it set Europe")</f>
        <v>date of birth you had more that 17 million babies born to you in high school 10 years, your friend will be 17, but 40 years later, only 2 of which are just 950 kilometers to the end of your life you will live to laugh 18 times a day until the end of your life you grow hair and place 3 times detour and get walking distance that it set Europe</v>
      </c>
    </row>
    <row r="2444" ht="15.75" customHeight="1">
      <c r="A2444" s="1">
        <v>2652.0</v>
      </c>
      <c r="B2444" s="2" t="s">
        <v>2801</v>
      </c>
      <c r="C2444" s="2" t="s">
        <v>2798</v>
      </c>
      <c r="D2444" s="2" t="s">
        <v>6</v>
      </c>
      <c r="E2444" s="2" t="str">
        <f>IFERROR(__xludf.DUMMYFUNCTION("GOOGLETRANSLATE(B2444, ""auto"",""en"")")," parents are the only people on the planet who do not all just the same to you to them you can apply to any request only they will take you all at any time no matter how you may be soon as they you will love this as you are, they will not abandon you once"&amp;" they your support and the support they sometimes let us criticize forbid something but with the years you realize that they wanted only good for us, so let's love and care for their parents while they are young and beautiful because a moment will come wh"&amp;"en it will be too late")</f>
        <v> parents are the only people on the planet who do not all just the same to you to them you can apply to any request only they will take you all at any time no matter how you may be soon as they you will love this as you are, they will not abandon you once they your support and the support they sometimes let us criticize forbid something but with the years you realize that they wanted only good for us, so let's love and care for their parents while they are young and beautiful because a moment will come when it will be too late</v>
      </c>
    </row>
    <row r="2445" ht="15.75" customHeight="1">
      <c r="A2445" s="1">
        <v>2653.0</v>
      </c>
      <c r="B2445" s="2" t="s">
        <v>2802</v>
      </c>
      <c r="C2445" s="2" t="s">
        <v>2798</v>
      </c>
      <c r="D2445" s="2" t="s">
        <v>6</v>
      </c>
      <c r="E2445" s="2" t="str">
        <f>IFERROR(__xludf.DUMMYFUNCTION("GOOGLETRANSLATE(B2445, ""auto"",""en"")"),"The words I speak podrwgalarım Che Aug nestevatsın endı brain kirdima you ayttıkko speaks set Europe")</f>
        <v>The words I speak podrwgalarım Che Aug nestevatsın endı brain kirdima you ayttıkko speaks set Europe</v>
      </c>
    </row>
    <row r="2446" ht="15.75" customHeight="1">
      <c r="A2446" s="1">
        <v>2654.0</v>
      </c>
      <c r="B2446" s="2" t="s">
        <v>2803</v>
      </c>
      <c r="C2446" s="2" t="s">
        <v>2798</v>
      </c>
      <c r="D2446" s="2" t="s">
        <v>6</v>
      </c>
      <c r="E2446" s="2" t="str">
        <f>IFERROR(__xludf.DUMMYFUNCTION("GOOGLETRANSLATE(B2446, ""auto"",""en"")")," krasavitsalar Like bassyn shustryylar repost zhasasyn lohtar general Like that show completely")</f>
        <v> krasavitsalar Like bassyn shustryylar repost zhasasyn lohtar general Like that show completely</v>
      </c>
    </row>
    <row r="2447" ht="15.75" customHeight="1">
      <c r="A2447" s="1">
        <v>2655.0</v>
      </c>
      <c r="B2447" s="2" t="s">
        <v>2804</v>
      </c>
      <c r="C2447" s="2" t="s">
        <v>2798</v>
      </c>
      <c r="D2447" s="2" t="s">
        <v>6</v>
      </c>
      <c r="E2447" s="2" t="str">
        <f>IFERROR(__xludf.DUMMYFUNCTION("GOOGLETRANSLATE(B2447, ""auto"",""en"")"),"What I want to say something but I can not tell you do not understand me many times but pride did not want to tell you now this time you must say, 'Show set")</f>
        <v>What I want to say something but I can not tell you do not understand me many times but pride did not want to tell you now this time you must say, 'Show set</v>
      </c>
    </row>
    <row r="2448" ht="15.75" customHeight="1">
      <c r="A2448" s="1">
        <v>2656.0</v>
      </c>
      <c r="B2448" s="2" t="s">
        <v>2805</v>
      </c>
      <c r="C2448" s="2" t="s">
        <v>2798</v>
      </c>
      <c r="D2448" s="2" t="s">
        <v>6</v>
      </c>
      <c r="E2448" s="2" t="str">
        <f>IFERROR(__xludf.DUMMYFUNCTION("GOOGLETRANSLATE(B2448, ""auto"",""en"")"),"Yes, I'm such a smile when tears flow offend me not difficult to show full")</f>
        <v>Yes, I'm such a smile when tears flow offend me not difficult to show full</v>
      </c>
    </row>
    <row r="2449" ht="15.75" customHeight="1">
      <c r="A2449" s="1">
        <v>2657.0</v>
      </c>
      <c r="B2449" s="2" t="s">
        <v>2806</v>
      </c>
      <c r="C2449" s="2" t="s">
        <v>2807</v>
      </c>
      <c r="D2449" s="2" t="s">
        <v>6</v>
      </c>
      <c r="E2449" s="2" t="str">
        <f>IFERROR(__xludf.DUMMYFUNCTION("GOOGLETRANSLATE(B2449, ""auto"",""en"")"),"physics of all things and as your Dila devachki")</f>
        <v>physics of all things and as your Dila devachki</v>
      </c>
    </row>
    <row r="2450" ht="15.75" customHeight="1">
      <c r="A2450" s="1">
        <v>2658.0</v>
      </c>
      <c r="B2450" s="2" t="s">
        <v>2808</v>
      </c>
      <c r="C2450" s="2" t="s">
        <v>2807</v>
      </c>
      <c r="D2450" s="2" t="s">
        <v>6</v>
      </c>
      <c r="E2450" s="2" t="str">
        <f>IFERROR(__xludf.DUMMYFUNCTION("GOOGLETRANSLATE(B2450, ""auto"",""en"")"),"all general sau Anastasia Romanova")</f>
        <v>all general sau Anastasia Romanova</v>
      </c>
    </row>
    <row r="2451" ht="15.75" customHeight="1">
      <c r="A2451" s="1">
        <v>2659.0</v>
      </c>
      <c r="B2451" s="2" t="s">
        <v>2809</v>
      </c>
      <c r="C2451" s="2" t="s">
        <v>2807</v>
      </c>
      <c r="D2451" s="2" t="s">
        <v>6</v>
      </c>
      <c r="E2451" s="2" t="str">
        <f>IFERROR(__xludf.DUMMYFUNCTION("GOOGLETRANSLATE(B2451, ""auto"",""en"")"),"buckets steep")</f>
        <v>buckets steep</v>
      </c>
    </row>
    <row r="2452" ht="15.75" customHeight="1">
      <c r="A2452" s="1">
        <v>2660.0</v>
      </c>
      <c r="B2452" s="2" t="s">
        <v>2810</v>
      </c>
      <c r="C2452" s="2" t="s">
        <v>2807</v>
      </c>
      <c r="D2452" s="2" t="s">
        <v>6</v>
      </c>
      <c r="E2452" s="2" t="str">
        <f>IFERROR(__xludf.DUMMYFUNCTION("GOOGLETRANSLATE(B2452, ""auto"",""en"")"),"and finally I lublu Bilardo Igate Igate")</f>
        <v>and finally I lublu Bilardo Igate Igate</v>
      </c>
    </row>
    <row r="2453" ht="15.75" customHeight="1">
      <c r="A2453" s="1">
        <v>2661.0</v>
      </c>
      <c r="B2453" s="2" t="s">
        <v>2811</v>
      </c>
      <c r="C2453" s="2" t="s">
        <v>2807</v>
      </c>
      <c r="D2453" s="2" t="s">
        <v>6</v>
      </c>
      <c r="E2453" s="2" t="str">
        <f>IFERROR(__xludf.DUMMYFUNCTION("GOOGLETRANSLATE(B2453, ""auto"",""en"")"),"Hi I am Darius, who first puts Like doffed 1000 grivin 10 chelaveka")</f>
        <v>Hi I am Darius, who first puts Like doffed 1000 grivin 10 chelaveka</v>
      </c>
    </row>
    <row r="2454" ht="15.75" customHeight="1">
      <c r="A2454" s="1">
        <v>2662.0</v>
      </c>
      <c r="B2454" s="2" t="s">
        <v>2812</v>
      </c>
      <c r="C2454" s="2" t="s">
        <v>2807</v>
      </c>
      <c r="D2454" s="2" t="s">
        <v>6</v>
      </c>
      <c r="E2454" s="2" t="str">
        <f>IFERROR(__xludf.DUMMYFUNCTION("GOOGLETRANSLATE(B2454, ""auto"",""en"")"),"halloween")</f>
        <v>halloween</v>
      </c>
    </row>
    <row r="2455" ht="15.75" customHeight="1">
      <c r="A2455" s="1">
        <v>2663.0</v>
      </c>
      <c r="B2455" s="2" t="s">
        <v>2813</v>
      </c>
      <c r="C2455" s="2" t="s">
        <v>2807</v>
      </c>
      <c r="D2455" s="2" t="s">
        <v>6</v>
      </c>
      <c r="E2455" s="2" t="str">
        <f>IFERROR(__xludf.DUMMYFUNCTION("GOOGLETRANSLATE(B2455, ""auto"",""en"")"),"you can say anything but your actions show your real attitude")</f>
        <v>you can say anything but your actions show your real attitude</v>
      </c>
    </row>
    <row r="2456" ht="15.75" customHeight="1">
      <c r="A2456" s="1">
        <v>2664.0</v>
      </c>
      <c r="B2456" s="2" t="s">
        <v>2814</v>
      </c>
      <c r="C2456" s="2" t="s">
        <v>2807</v>
      </c>
      <c r="D2456" s="2" t="s">
        <v>6</v>
      </c>
      <c r="E2456" s="2" t="str">
        <f>IFERROR(__xludf.DUMMYFUNCTION("GOOGLETRANSLATE(B2456, ""auto"",""en"")"),"WE WILL tsenim kogda tepyaem")</f>
        <v>WE WILL tsenim kogda tepyaem</v>
      </c>
    </row>
    <row r="2457" ht="15.75" customHeight="1">
      <c r="A2457" s="1">
        <v>2665.0</v>
      </c>
      <c r="B2457" s="2" t="s">
        <v>2815</v>
      </c>
      <c r="C2457" s="2" t="s">
        <v>2816</v>
      </c>
      <c r="D2457" s="2" t="s">
        <v>6</v>
      </c>
      <c r="E2457" s="2" t="str">
        <f>IFERROR(__xludf.DUMMYFUNCTION("GOOGLETRANSLATE(B2457, ""auto"",""en"")"),"the loss of loved ones here that the worst and not your bad love")</f>
        <v>the loss of loved ones here that the worst and not your bad love</v>
      </c>
    </row>
    <row r="2458" ht="15.75" customHeight="1">
      <c r="A2458" s="1">
        <v>2666.0</v>
      </c>
      <c r="B2458" s="2" t="s">
        <v>2725</v>
      </c>
      <c r="C2458" s="2" t="s">
        <v>2816</v>
      </c>
      <c r="D2458" s="2" t="s">
        <v>6</v>
      </c>
      <c r="E2458" s="2" t="str">
        <f>IFERROR(__xludf.DUMMYFUNCTION("GOOGLETRANSLATE(B2458, ""auto"",""en"")"),"hellou")</f>
        <v>hellou</v>
      </c>
    </row>
    <row r="2459" ht="15.75" customHeight="1">
      <c r="A2459" s="1">
        <v>2667.0</v>
      </c>
      <c r="B2459" s="2" t="s">
        <v>2817</v>
      </c>
      <c r="C2459" s="2" t="s">
        <v>2816</v>
      </c>
      <c r="D2459" s="2" t="s">
        <v>6</v>
      </c>
      <c r="E2459" s="2" t="str">
        <f>IFERROR(__xludf.DUMMYFUNCTION("GOOGLETRANSLATE(B2459, ""auto"",""en"")"),"it's unbelievable")</f>
        <v>it's unbelievable</v>
      </c>
    </row>
    <row r="2460" ht="15.75" customHeight="1">
      <c r="A2460" s="1">
        <v>2668.0</v>
      </c>
      <c r="B2460" s="2" t="s">
        <v>2818</v>
      </c>
      <c r="C2460" s="2" t="s">
        <v>2816</v>
      </c>
      <c r="D2460" s="2" t="s">
        <v>6</v>
      </c>
      <c r="E2460" s="2" t="str">
        <f>IFERROR(__xludf.DUMMYFUNCTION("GOOGLETRANSLATE(B2460, ""auto"",""en"")"),"there comes a time when you think what it would be like if your life is your man will go first out of this world")</f>
        <v>there comes a time when you think what it would be like if your life is your man will go first out of this world</v>
      </c>
    </row>
    <row r="2461" ht="15.75" customHeight="1">
      <c r="A2461" s="1">
        <v>2669.0</v>
      </c>
      <c r="B2461" s="2" t="s">
        <v>2819</v>
      </c>
      <c r="C2461" s="2" t="s">
        <v>2816</v>
      </c>
      <c r="D2461" s="2" t="s">
        <v>6</v>
      </c>
      <c r="E2461" s="2" t="str">
        <f>IFERROR(__xludf.DUMMYFUNCTION("GOOGLETRANSLATE(B2461, ""auto"",""en"")"),"To hell with the world, I Panda")</f>
        <v>To hell with the world, I Panda</v>
      </c>
    </row>
    <row r="2462" ht="15.75" customHeight="1">
      <c r="A2462" s="1">
        <v>2670.0</v>
      </c>
      <c r="B2462" s="2" t="s">
        <v>2820</v>
      </c>
      <c r="C2462" s="2" t="s">
        <v>2816</v>
      </c>
      <c r="D2462" s="2" t="s">
        <v>6</v>
      </c>
      <c r="E2462" s="2" t="str">
        <f>IFERROR(__xludf.DUMMYFUNCTION("GOOGLETRANSLATE(B2462, ""auto"",""en"")"),"I fell out of love itself that would love you more")</f>
        <v>I fell out of love itself that would love you more</v>
      </c>
    </row>
    <row r="2463" ht="15.75" customHeight="1">
      <c r="A2463" s="1">
        <v>2671.0</v>
      </c>
      <c r="B2463" s="2" t="s">
        <v>2821</v>
      </c>
      <c r="C2463" s="2" t="s">
        <v>2816</v>
      </c>
      <c r="D2463" s="2" t="s">
        <v>6</v>
      </c>
      <c r="E2463" s="2" t="str">
        <f>IFERROR(__xludf.DUMMYFUNCTION("GOOGLETRANSLATE(B2463, ""auto"",""en"")")," almaty kazakhstan")</f>
        <v> almaty kazakhstan</v>
      </c>
    </row>
    <row r="2464" ht="15.75" customHeight="1">
      <c r="A2464" s="1">
        <v>2672.0</v>
      </c>
      <c r="B2464" s="2" t="s">
        <v>2822</v>
      </c>
      <c r="C2464" s="2" t="s">
        <v>2816</v>
      </c>
      <c r="D2464" s="2" t="s">
        <v>6</v>
      </c>
      <c r="E2464" s="2" t="str">
        <f>IFERROR(__xludf.DUMMYFUNCTION("GOOGLETRANSLATE(B2464, ""auto"",""en"")"),"I was not happy but smiling")</f>
        <v>I was not happy but smiling</v>
      </c>
    </row>
    <row r="2465" ht="15.75" customHeight="1">
      <c r="A2465" s="1">
        <v>2673.0</v>
      </c>
      <c r="B2465" s="2" t="s">
        <v>2823</v>
      </c>
      <c r="C2465" s="2" t="s">
        <v>2816</v>
      </c>
      <c r="D2465" s="2" t="s">
        <v>6</v>
      </c>
      <c r="E2465" s="2" t="str">
        <f>IFERROR(__xludf.DUMMYFUNCTION("GOOGLETRANSLATE(B2465, ""auto"",""en"")")," the one who should be at least every day to visit the one who should be in spite of the employment find 5 minutes a day to listen to you that anyone should call early and ask to go to bed because I still call back the one who will have to not lie, if onl"&amp;"y because he has nothing to hide the who should not allow you to sit up all night online that anyone should not do not forget about your birthday he will spend it with you that people should not allow you to have a new friend of the people should not give"&amp;" reason to think that he no longer loves the one who I do not need sex INH tube until it is clear everything and you do not make peace the one who will have to memorize what you did today, do do, he will always be close even if he will be sure to you and "&amp;"give you the same thing because it is really necessary between you kilometers")</f>
        <v> the one who should be at least every day to visit the one who should be in spite of the employment find 5 minutes a day to listen to you that anyone should call early and ask to go to bed because I still call back the one who will have to not lie, if only because he has nothing to hide the who should not allow you to sit up all night online that anyone should not do not forget about your birthday he will spend it with you that people should not allow you to have a new friend of the people should not give reason to think that he no longer loves the one who I do not need sex INH tube until it is clear everything and you do not make peace the one who will have to memorize what you did today, do do, he will always be close even if he will be sure to you and give you the same thing because it is really necessary between you kilometers</v>
      </c>
    </row>
    <row r="2466" ht="15.75" customHeight="1">
      <c r="A2466" s="1">
        <v>2674.0</v>
      </c>
      <c r="B2466" s="2" t="s">
        <v>2824</v>
      </c>
      <c r="C2466" s="2" t="s">
        <v>2816</v>
      </c>
      <c r="D2466" s="2" t="s">
        <v>6</v>
      </c>
      <c r="E2466" s="2" t="str">
        <f>IFERROR(__xludf.DUMMYFUNCTION("GOOGLETRANSLATE(B2466, ""auto"",""en"")")," sister is the one who is sincerely happy for you")</f>
        <v> sister is the one who is sincerely happy for you</v>
      </c>
    </row>
    <row r="2467" ht="15.75" customHeight="1">
      <c r="A2467" s="1">
        <v>2675.0</v>
      </c>
      <c r="B2467" s="2" t="s">
        <v>2825</v>
      </c>
      <c r="C2467" s="2" t="s">
        <v>2826</v>
      </c>
      <c r="D2467" s="2" t="s">
        <v>6</v>
      </c>
      <c r="E2467" s="2" t="str">
        <f>IFERROR(__xludf.DUMMYFUNCTION("GOOGLETRANSLATE(B2467, ""auto"",""en"")"),"some people just need to give five in the face of a chair")</f>
        <v>some people just need to give five in the face of a chair</v>
      </c>
    </row>
    <row r="2468" ht="15.75" customHeight="1">
      <c r="A2468" s="1">
        <v>2676.0</v>
      </c>
      <c r="B2468" s="2" t="s">
        <v>2827</v>
      </c>
      <c r="C2468" s="2" t="s">
        <v>2826</v>
      </c>
      <c r="D2468" s="2" t="s">
        <v>6</v>
      </c>
      <c r="E2468" s="2" t="str">
        <f>IFERROR(__xludf.DUMMYFUNCTION("GOOGLETRANSLATE(B2468, ""auto"",""en"")"),"Employee of the Month")</f>
        <v>Employee of the Month</v>
      </c>
    </row>
    <row r="2469" ht="15.75" customHeight="1">
      <c r="A2469" s="1">
        <v>2677.0</v>
      </c>
      <c r="B2469" s="2" t="s">
        <v>2828</v>
      </c>
      <c r="C2469" s="2" t="s">
        <v>2826</v>
      </c>
      <c r="D2469" s="2" t="s">
        <v>6</v>
      </c>
      <c r="E2469" s="2" t="str">
        <f>IFERROR(__xludf.DUMMYFUNCTION("GOOGLETRANSLATE(B2469, ""auto"",""en"")")," if we were in literature Rowling Tolkien King Conan Doyle about Henry is a online children learned lessons learned")</f>
        <v> if we were in literature Rowling Tolkien King Conan Doyle about Henry is a online children learned lessons learned</v>
      </c>
    </row>
    <row r="2470" ht="15.75" customHeight="1">
      <c r="A2470" s="1">
        <v>2678.0</v>
      </c>
      <c r="B2470" s="2" t="s">
        <v>2829</v>
      </c>
      <c r="C2470" s="2" t="s">
        <v>2826</v>
      </c>
      <c r="D2470" s="2" t="s">
        <v>6</v>
      </c>
      <c r="E2470" s="2" t="str">
        <f>IFERROR(__xludf.DUMMYFUNCTION("GOOGLETRANSLATE(B2470, ""auto"",""en"")"),"or you just me forgetting about the other or you are with the other but without me")</f>
        <v>or you just me forgetting about the other or you are with the other but without me</v>
      </c>
    </row>
    <row r="2471" ht="15.75" customHeight="1">
      <c r="A2471" s="1">
        <v>2679.0</v>
      </c>
      <c r="B2471" s="2" t="s">
        <v>2830</v>
      </c>
      <c r="C2471" s="2" t="s">
        <v>2826</v>
      </c>
      <c r="D2471" s="2" t="s">
        <v>6</v>
      </c>
      <c r="E2471" s="2" t="str">
        <f>IFERROR(__xludf.DUMMYFUNCTION("GOOGLETRANSLATE(B2471, ""auto"",""en"")"),"kind of account your only")</f>
        <v>kind of account your only</v>
      </c>
    </row>
    <row r="2472" ht="15.75" customHeight="1">
      <c r="A2472" s="1">
        <v>2680.0</v>
      </c>
      <c r="B2472" s="2" t="s">
        <v>2831</v>
      </c>
      <c r="C2472" s="2" t="s">
        <v>2826</v>
      </c>
      <c r="D2472" s="2" t="s">
        <v>6</v>
      </c>
      <c r="E2472" s="2" t="str">
        <f>IFERROR(__xludf.DUMMYFUNCTION("GOOGLETRANSLATE(B2472, ""auto"",""en"")"),"I will not say it twice is not my first time to delve")</f>
        <v>I will not say it twice is not my first time to delve</v>
      </c>
    </row>
    <row r="2473" ht="15.75" customHeight="1">
      <c r="A2473" s="1">
        <v>2681.0</v>
      </c>
      <c r="B2473" s="2" t="s">
        <v>2832</v>
      </c>
      <c r="C2473" s="2" t="s">
        <v>2826</v>
      </c>
      <c r="D2473" s="2" t="s">
        <v>6</v>
      </c>
      <c r="E2473" s="2" t="str">
        <f>IFERROR(__xludf.DUMMYFUNCTION("GOOGLETRANSLATE(B2473, ""auto"",""en"")")," papnya letter that made me zadymatsya")</f>
        <v> papnya letter that made me zadymatsya</v>
      </c>
    </row>
    <row r="2474" ht="15.75" customHeight="1">
      <c r="A2474" s="1">
        <v>2682.0</v>
      </c>
      <c r="B2474" s="2" t="s">
        <v>2833</v>
      </c>
      <c r="C2474" s="2" t="s">
        <v>2834</v>
      </c>
      <c r="D2474" s="2" t="s">
        <v>6</v>
      </c>
      <c r="E2474" s="2" t="str">
        <f>IFERROR(__xludf.DUMMYFUNCTION("GOOGLETRANSLATE(B2474, ""auto"",""en"")")," Know qadirimdi talk tomorrow look")</f>
        <v> Know qadirimdi talk tomorrow look</v>
      </c>
    </row>
    <row r="2475" ht="15.75" customHeight="1">
      <c r="A2475" s="1">
        <v>2683.0</v>
      </c>
      <c r="B2475" s="2" t="s">
        <v>2835</v>
      </c>
      <c r="C2475" s="2" t="s">
        <v>2836</v>
      </c>
      <c r="D2475" s="2" t="s">
        <v>6</v>
      </c>
      <c r="E2475" s="2" t="str">
        <f>IFERROR(__xludf.DUMMYFUNCTION("GOOGLETRANSLATE(B2475, ""auto"",""en"")")," yarkokross2017 bmxfristyleshow Afanasyev Artem https vk com artyom tyapa")</f>
        <v> yarkokross2017 bmxfristyleshow Afanasyev Artem https vk com artyom tyapa</v>
      </c>
    </row>
    <row r="2476" ht="15.75" customHeight="1">
      <c r="A2476" s="1">
        <v>2684.0</v>
      </c>
      <c r="B2476" s="2" t="s">
        <v>2837</v>
      </c>
      <c r="C2476" s="2" t="s">
        <v>2836</v>
      </c>
      <c r="D2476" s="2" t="s">
        <v>6</v>
      </c>
      <c r="E2476" s="2" t="str">
        <f>IFERROR(__xludf.DUMMYFUNCTION("GOOGLETRANSLATE(B2476, ""auto"",""en"")"),"those people who hate me, you know, I tried")</f>
        <v>those people who hate me, you know, I tried</v>
      </c>
    </row>
    <row r="2477" ht="15.75" customHeight="1">
      <c r="A2477" s="1">
        <v>2685.0</v>
      </c>
      <c r="B2477" s="2" t="s">
        <v>2838</v>
      </c>
      <c r="C2477" s="2" t="s">
        <v>2836</v>
      </c>
      <c r="D2477" s="2" t="s">
        <v>6</v>
      </c>
      <c r="E2477" s="2" t="str">
        <f>IFERROR(__xludf.DUMMYFUNCTION("GOOGLETRANSLATE(B2477, ""auto"",""en"")"),"mini competition in honor of the launch clash royale bot vk me bot croyale who will tell you about any player what his gems when will fall next steep trunks and even a lot of interesting disk imaging on its hashtag tag give you gems account or steep deck "&amp;"so we decided to make this mini competition the winner will receive as many as 10 000 crystals from the clash royale bot show completely")</f>
        <v>mini competition in honor of the launch clash royale bot vk me bot croyale who will tell you about any player what his gems when will fall next steep trunks and even a lot of interesting disk imaging on its hashtag tag give you gems account or steep deck so we decided to make this mini competition the winner will receive as many as 10 000 crystals from the clash royale bot show completely</v>
      </c>
    </row>
    <row r="2478" ht="15.75" customHeight="1">
      <c r="A2478" s="1">
        <v>2686.0</v>
      </c>
      <c r="B2478" s="2" t="s">
        <v>2839</v>
      </c>
      <c r="C2478" s="2" t="s">
        <v>2836</v>
      </c>
      <c r="D2478" s="2" t="s">
        <v>6</v>
      </c>
      <c r="E2478" s="2" t="str">
        <f>IFERROR(__xludf.DUMMYFUNCTION("GOOGLETRANSLATE(B2478, ""auto"",""en"")"),"we launch the long-awaited mega competition from fuckbet ru where giving away 300 prizes worth more than 5 million rubles, we have collected the most coveted gifts porsche cayenne 1 place 2 place a ticket to Dubai for two 3rd place macbook show completely")</f>
        <v>we launch the long-awaited mega competition from fuckbet ru where giving away 300 prizes worth more than 5 million rubles, we have collected the most coveted gifts porsche cayenne 1 place 2 place a ticket to Dubai for two 3rd place macbook show completely</v>
      </c>
    </row>
    <row r="2479" ht="15.75" customHeight="1">
      <c r="A2479" s="1">
        <v>2687.0</v>
      </c>
      <c r="B2479" s="2" t="s">
        <v>2840</v>
      </c>
      <c r="C2479" s="2" t="s">
        <v>2836</v>
      </c>
      <c r="D2479" s="2" t="s">
        <v>6</v>
      </c>
      <c r="E2479" s="2" t="str">
        <f>IFERROR(__xludf.DUMMYFUNCTION("GOOGLETRANSLATE(B2479, ""auto"",""en"")"),"Well, here we are launching a new contest for you prizes 1st place gaming PC card gtx 1060 processor i5 7600 May 3 ghz ram 8gb show completely")</f>
        <v>Well, here we are launching a new contest for you prizes 1st place gaming PC card gtx 1060 processor i5 7600 May 3 ghz ram 8gb show completely</v>
      </c>
    </row>
    <row r="2480" ht="15.75" customHeight="1">
      <c r="A2480" s="1">
        <v>2688.0</v>
      </c>
      <c r="B2480" s="2" t="s">
        <v>2841</v>
      </c>
      <c r="C2480" s="2" t="s">
        <v>2836</v>
      </c>
      <c r="D2480" s="2" t="s">
        <v>6</v>
      </c>
      <c r="E2480" s="2" t="str">
        <f>IFERROR(__xludf.DUMMYFUNCTION("GOOGLETRANSLATE(B2480, ""auto"",""en"")")," competition from mega lion bets, we selected 300 best gifts 1 seat bmw x5 m 2 seat ticket to Bali for two full show")</f>
        <v> competition from mega lion bets, we selected 300 best gifts 1 seat bmw x5 m 2 seat ticket to Bali for two full show</v>
      </c>
    </row>
    <row r="2481" ht="15.75" customHeight="1">
      <c r="A2481" s="1">
        <v>2689.0</v>
      </c>
      <c r="B2481" s="2" t="s">
        <v>2842</v>
      </c>
      <c r="C2481" s="2" t="s">
        <v>2836</v>
      </c>
      <c r="D2481" s="2" t="s">
        <v>6</v>
      </c>
      <c r="E2481" s="2" t="str">
        <f>IFERROR(__xludf.DUMMYFUNCTION("GOOGLETRANSLATE(B2481, ""auto"",""en"")"),"that feeling when there is no BMX and skate want")</f>
        <v>that feeling when there is no BMX and skate want</v>
      </c>
    </row>
    <row r="2482" ht="15.75" customHeight="1">
      <c r="A2482" s="1">
        <v>2690.0</v>
      </c>
      <c r="B2482" s="2" t="s">
        <v>2843</v>
      </c>
      <c r="C2482" s="2" t="s">
        <v>2836</v>
      </c>
      <c r="D2482" s="2" t="s">
        <v>6</v>
      </c>
      <c r="E2482" s="2" t="str">
        <f>IFERROR(__xludf.DUMMYFUNCTION("GOOGLETRANSLATE(B2482, ""auto"",""en"")"),"gathering miyagi ending 31 April 17 perfectly walked")</f>
        <v>gathering miyagi ending 31 April 17 perfectly walked</v>
      </c>
    </row>
    <row r="2483" ht="15.75" customHeight="1">
      <c r="A2483" s="1">
        <v>2691.0</v>
      </c>
      <c r="B2483" s="2" t="s">
        <v>2844</v>
      </c>
      <c r="C2483" s="2" t="s">
        <v>2836</v>
      </c>
      <c r="D2483" s="2" t="s">
        <v>6</v>
      </c>
      <c r="E2483" s="2" t="str">
        <f>IFERROR(__xludf.DUMMYFUNCTION("GOOGLETRANSLATE(B2483, ""auto"",""en"")")," pretty boy")</f>
        <v> pretty boy</v>
      </c>
    </row>
    <row r="2484" ht="15.75" customHeight="1">
      <c r="A2484" s="1">
        <v>2693.0</v>
      </c>
      <c r="B2484" s="2" t="s">
        <v>2845</v>
      </c>
      <c r="C2484" s="2" t="s">
        <v>2846</v>
      </c>
      <c r="D2484" s="2" t="s">
        <v>6</v>
      </c>
      <c r="E2484" s="2" t="str">
        <f>IFERROR(__xludf.DUMMYFUNCTION("GOOGLETRANSLATE(B2484, ""auto"",""en"")"),"I miss those who are in heaven")</f>
        <v>I miss those who are in heaven</v>
      </c>
    </row>
    <row r="2485" ht="15.75" customHeight="1">
      <c r="A2485" s="1">
        <v>2695.0</v>
      </c>
      <c r="B2485" s="2" t="s">
        <v>2847</v>
      </c>
      <c r="C2485" s="2" t="s">
        <v>2846</v>
      </c>
      <c r="D2485" s="2" t="s">
        <v>6</v>
      </c>
      <c r="E2485" s="2" t="str">
        <f>IFERROR(__xludf.DUMMYFUNCTION("GOOGLETRANSLATE(B2485, ""auto"",""en"")"),"everything has an end")</f>
        <v>everything has an end</v>
      </c>
    </row>
    <row r="2486" ht="15.75" customHeight="1">
      <c r="A2486" s="1">
        <v>2696.0</v>
      </c>
      <c r="B2486" s="2" t="s">
        <v>2848</v>
      </c>
      <c r="C2486" s="2" t="s">
        <v>2846</v>
      </c>
      <c r="D2486" s="2" t="s">
        <v>6</v>
      </c>
      <c r="E2486" s="2" t="str">
        <f>IFERROR(__xludf.DUMMYFUNCTION("GOOGLETRANSLATE(B2486, ""auto"",""en"")"),"touched")</f>
        <v>touched</v>
      </c>
    </row>
    <row r="2487" ht="15.75" customHeight="1">
      <c r="A2487" s="1">
        <v>2697.0</v>
      </c>
      <c r="B2487" s="2" t="s">
        <v>2849</v>
      </c>
      <c r="C2487" s="2" t="s">
        <v>2850</v>
      </c>
      <c r="D2487" s="2" t="s">
        <v>6</v>
      </c>
      <c r="E2487" s="2" t="str">
        <f>IFERROR(__xludf.DUMMYFUNCTION("GOOGLETRANSLATE(B2487, ""auto"",""en"")"),"Deep down, deep water boiler and a mysterious person who invented the Abai Qunanbayuli")</f>
        <v>Deep down, deep water boiler and a mysterious person who invented the Abai Qunanbayuli</v>
      </c>
    </row>
    <row r="2488" ht="15.75" customHeight="1">
      <c r="A2488" s="1">
        <v>2698.0</v>
      </c>
      <c r="B2488" s="2" t="s">
        <v>2851</v>
      </c>
      <c r="C2488" s="2" t="s">
        <v>2850</v>
      </c>
      <c r="D2488" s="2" t="s">
        <v>6</v>
      </c>
      <c r="E2488" s="2" t="str">
        <f>IFERROR(__xludf.DUMMYFUNCTION("GOOGLETRANSLATE(B2488, ""auto"",""en"")"),"https vk com id334945571 new page")</f>
        <v>https vk com id334945571 new page</v>
      </c>
    </row>
    <row r="2489" ht="15.75" customHeight="1">
      <c r="A2489" s="1">
        <v>2699.0</v>
      </c>
      <c r="B2489" s="2" t="s">
        <v>2852</v>
      </c>
      <c r="C2489" s="2" t="s">
        <v>2850</v>
      </c>
      <c r="D2489" s="2" t="s">
        <v>6</v>
      </c>
      <c r="E2489" s="2" t="str">
        <f>IFERROR(__xludf.DUMMYFUNCTION("GOOGLETRANSLATE(B2489, ""auto"",""en"")")," that this fall was the best in life")</f>
        <v> that this fall was the best in life</v>
      </c>
    </row>
    <row r="2490" ht="15.75" customHeight="1">
      <c r="A2490" s="1">
        <v>2700.0</v>
      </c>
      <c r="B2490" s="2" t="s">
        <v>2853</v>
      </c>
      <c r="C2490" s="2" t="s">
        <v>2850</v>
      </c>
      <c r="D2490" s="2" t="s">
        <v>6</v>
      </c>
      <c r="E2490" s="2" t="str">
        <f>IFERROR(__xludf.DUMMYFUNCTION("GOOGLETRANSLATE(B2490, ""auto"",""en"")")," None Event hairdressing saloon barber young man came alğızwda əlgi man, barbers did do was talk about God is speaking man hairdressers know why I do not believe in God and set Europe")</f>
        <v> None Event hairdressing saloon barber young man came alğızwda əlgi man, barbers did do was talk about God is speaking man hairdressers know why I do not believe in God and set Europe</v>
      </c>
    </row>
    <row r="2491" ht="15.75" customHeight="1">
      <c r="A2491" s="1">
        <v>2701.0</v>
      </c>
      <c r="B2491" s="2" t="s">
        <v>2854</v>
      </c>
      <c r="C2491" s="2" t="s">
        <v>2850</v>
      </c>
      <c r="D2491" s="2" t="s">
        <v>6</v>
      </c>
      <c r="E2491" s="2" t="str">
        <f>IFERROR(__xludf.DUMMYFUNCTION("GOOGLETRANSLATE(B2491, ""auto"",""en"")"),"I do not play the previous close this door with the key of the land going to sing a walk I had fun laughing on the ground go sing a walk I had fun laughing")</f>
        <v>I do not play the previous close this door with the key of the land going to sing a walk I had fun laughing on the ground go sing a walk I had fun laughing</v>
      </c>
    </row>
    <row r="2492" ht="15.75" customHeight="1">
      <c r="A2492" s="1">
        <v>2702.0</v>
      </c>
      <c r="B2492" s="2" t="s">
        <v>2855</v>
      </c>
      <c r="C2492" s="2" t="s">
        <v>2850</v>
      </c>
      <c r="D2492" s="2" t="s">
        <v>6</v>
      </c>
      <c r="E2492" s="2" t="str">
        <f>IFERROR(__xludf.DUMMYFUNCTION("GOOGLETRANSLATE(B2492, ""auto"",""en"")"),"If I hear a bad word about the bad I do not believe")</f>
        <v>If I hear a bad word about the bad I do not believe</v>
      </c>
    </row>
    <row r="2493" ht="15.75" customHeight="1">
      <c r="A2493" s="1">
        <v>2703.0</v>
      </c>
      <c r="B2493" s="2" t="s">
        <v>2856</v>
      </c>
      <c r="C2493" s="2" t="s">
        <v>2850</v>
      </c>
      <c r="D2493" s="2" t="s">
        <v>6</v>
      </c>
      <c r="E2493" s="2" t="str">
        <f>IFERROR(__xludf.DUMMYFUNCTION("GOOGLETRANSLATE(B2493, ""auto"",""en"")")," life is increased until the candy")</f>
        <v> life is increased until the candy</v>
      </c>
    </row>
    <row r="2494" ht="15.75" customHeight="1">
      <c r="A2494" s="1">
        <v>2704.0</v>
      </c>
      <c r="B2494" s="2" t="s">
        <v>2857</v>
      </c>
      <c r="C2494" s="2" t="s">
        <v>2858</v>
      </c>
      <c r="D2494" s="2" t="s">
        <v>6</v>
      </c>
      <c r="E2494" s="2" t="str">
        <f>IFERROR(__xludf.DUMMYFUNCTION("GOOGLETRANSLATE(B2494, ""auto"",""en"")"),"ᴀssᴀʟʏᴀᴍᴜ ᴀʟᴇɪᴋᴜᴍ")</f>
        <v>ᴀssᴀʟʏᴀᴍᴜ ᴀʟᴇɪᴋᴜᴍ</v>
      </c>
    </row>
    <row r="2495" ht="15.75" customHeight="1">
      <c r="A2495" s="1">
        <v>2705.0</v>
      </c>
      <c r="B2495" s="2" t="s">
        <v>2859</v>
      </c>
      <c r="C2495" s="2" t="s">
        <v>2860</v>
      </c>
      <c r="D2495" s="2" t="s">
        <v>6</v>
      </c>
      <c r="E2495" s="2" t="str">
        <f>IFERROR(__xludf.DUMMYFUNCTION("GOOGLETRANSLATE(B2495, ""auto"",""en"")"),"you can ignore me 5 days, but I'll answer anyway 0 through 5 seconds lol I hate myself for it")</f>
        <v>you can ignore me 5 days, but I'll answer anyway 0 through 5 seconds lol I hate myself for it</v>
      </c>
    </row>
    <row r="2496" ht="15.75" customHeight="1">
      <c r="A2496" s="1">
        <v>2707.0</v>
      </c>
      <c r="B2496" s="2" t="s">
        <v>2861</v>
      </c>
      <c r="C2496" s="2" t="s">
        <v>2860</v>
      </c>
      <c r="D2496" s="2" t="s">
        <v>6</v>
      </c>
      <c r="E2496" s="2" t="str">
        <f>IFERROR(__xludf.DUMMYFUNCTION("GOOGLETRANSLATE(B2496, ""auto"",""en"")"),"with my character I stay alone")</f>
        <v>with my character I stay alone</v>
      </c>
    </row>
    <row r="2497" ht="15.75" customHeight="1">
      <c r="A2497" s="1">
        <v>2708.0</v>
      </c>
      <c r="B2497" s="2" t="s">
        <v>2862</v>
      </c>
      <c r="C2497" s="2" t="s">
        <v>2860</v>
      </c>
      <c r="D2497" s="2" t="s">
        <v>6</v>
      </c>
      <c r="E2497" s="2" t="str">
        <f>IFERROR(__xludf.DUMMYFUNCTION("GOOGLETRANSLATE(B2497, ""auto"",""en"")")," and at night we all grieve you talking about something and someone of you")</f>
        <v> and at night we all grieve you talking about something and someone of you</v>
      </c>
    </row>
    <row r="2498" ht="15.75" customHeight="1">
      <c r="A2498" s="1">
        <v>2709.0</v>
      </c>
      <c r="B2498" s="2" t="s">
        <v>2863</v>
      </c>
      <c r="C2498" s="2" t="s">
        <v>2860</v>
      </c>
      <c r="D2498" s="2" t="s">
        <v>6</v>
      </c>
      <c r="E2498" s="2" t="str">
        <f>IFERROR(__xludf.DUMMYFUNCTION("GOOGLETRANSLATE(B2498, ""auto"",""en"")"),"the more beautiful the girl scandal about her")</f>
        <v>the more beautiful the girl scandal about her</v>
      </c>
    </row>
    <row r="2499" ht="15.75" customHeight="1">
      <c r="A2499" s="1">
        <v>2711.0</v>
      </c>
      <c r="B2499" s="2" t="s">
        <v>2864</v>
      </c>
      <c r="C2499" s="2" t="s">
        <v>2860</v>
      </c>
      <c r="D2499" s="2" t="s">
        <v>6</v>
      </c>
      <c r="E2499" s="2" t="str">
        <f>IFERROR(__xludf.DUMMYFUNCTION("GOOGLETRANSLATE(B2499, ""auto"",""en"")")," the most difficult to forget the man who liked to joke hardest elbow lick")</f>
        <v> the most difficult to forget the man who liked to joke hardest elbow lick</v>
      </c>
    </row>
    <row r="2500" ht="15.75" customHeight="1">
      <c r="A2500" s="1">
        <v>2712.0</v>
      </c>
      <c r="B2500" s="2" t="s">
        <v>2865</v>
      </c>
      <c r="C2500" s="2" t="s">
        <v>2860</v>
      </c>
      <c r="D2500" s="2" t="s">
        <v>6</v>
      </c>
      <c r="E2500" s="2" t="str">
        <f>IFERROR(__xludf.DUMMYFUNCTION("GOOGLETRANSLATE(B2500, ""auto"",""en"")"),"before you tell me what I think of bad that made me be good to you")</f>
        <v>before you tell me what I think of bad that made me be good to you</v>
      </c>
    </row>
    <row r="2501" ht="15.75" customHeight="1">
      <c r="A2501" s="1">
        <v>2713.0</v>
      </c>
      <c r="B2501" s="2" t="s">
        <v>2866</v>
      </c>
      <c r="C2501" s="2" t="s">
        <v>2860</v>
      </c>
      <c r="D2501" s="2" t="s">
        <v>6</v>
      </c>
      <c r="E2501" s="2" t="str">
        <f>IFERROR(__xludf.DUMMYFUNCTION("GOOGLETRANSLATE(B2501, ""auto"",""en"")"),"do not be afraid to lose those who are not afraid of losing you")</f>
        <v>do not be afraid to lose those who are not afraid of losing you</v>
      </c>
    </row>
    <row r="2502" ht="15.75" customHeight="1">
      <c r="A2502" s="1">
        <v>2714.0</v>
      </c>
      <c r="B2502" s="2" t="s">
        <v>2867</v>
      </c>
      <c r="C2502" s="2" t="s">
        <v>2860</v>
      </c>
      <c r="D2502" s="2" t="s">
        <v>6</v>
      </c>
      <c r="E2502" s="2" t="str">
        <f>IFERROR(__xludf.DUMMYFUNCTION("GOOGLETRANSLATE(B2502, ""auto"",""en"")"),"friendship with the guys behind the pros does not say the mountain will stand for you and protect fully show")</f>
        <v>friendship with the guys behind the pros does not say the mountain will stand for you and protect fully show</v>
      </c>
    </row>
    <row r="2503" ht="15.75" customHeight="1">
      <c r="A2503" s="1">
        <v>2715.0</v>
      </c>
      <c r="B2503" s="2" t="s">
        <v>2868</v>
      </c>
      <c r="C2503" s="2" t="s">
        <v>2860</v>
      </c>
      <c r="D2503" s="2" t="s">
        <v>6</v>
      </c>
      <c r="E2503" s="2" t="str">
        <f>IFERROR(__xludf.DUMMYFUNCTION("GOOGLETRANSLATE(B2503, ""auto"",""en"")"),"play music and SIFCO look at the story of one man")</f>
        <v>play music and SIFCO look at the story of one man</v>
      </c>
    </row>
    <row r="2504" ht="15.75" customHeight="1">
      <c r="A2504" s="1">
        <v>2716.0</v>
      </c>
      <c r="B2504" s="2" t="s">
        <v>2869</v>
      </c>
      <c r="C2504" s="2" t="s">
        <v>2870</v>
      </c>
      <c r="D2504" s="2" t="s">
        <v>6</v>
      </c>
      <c r="E2504" s="2" t="str">
        <f>IFERROR(__xludf.DUMMYFUNCTION("GOOGLETRANSLATE(B2504, ""auto"",""en"")")," Memories never die")</f>
        <v> Memories never die</v>
      </c>
    </row>
    <row r="2505" ht="15.75" customHeight="1">
      <c r="A2505" s="1">
        <v>2717.0</v>
      </c>
      <c r="B2505" s="2" t="s">
        <v>2871</v>
      </c>
      <c r="C2505" s="2" t="s">
        <v>2870</v>
      </c>
      <c r="D2505" s="2" t="s">
        <v>6</v>
      </c>
      <c r="E2505" s="2" t="str">
        <f>IFERROR(__xludf.DUMMYFUNCTION("GOOGLETRANSLATE(B2505, ""auto"",""en"")"),"premiered the video for e più ti penso held nasloditsya offer you all this song and wonderful clip")</f>
        <v>premiered the video for e più ti penso held nasloditsya offer you all this song and wonderful clip</v>
      </c>
    </row>
    <row r="2506" ht="15.75" customHeight="1">
      <c r="A2506" s="1">
        <v>2718.0</v>
      </c>
      <c r="B2506" s="2" t="s">
        <v>2872</v>
      </c>
      <c r="C2506" s="2" t="s">
        <v>2873</v>
      </c>
      <c r="D2506" s="2" t="s">
        <v>6</v>
      </c>
      <c r="E2506" s="2" t="str">
        <f>IFERROR(__xludf.DUMMYFUNCTION("GOOGLETRANSLATE(B2506, ""auto"",""en"")"),"What meaning does the word of the Koran to feel that you have more than a means to read the Quran from the first location set Europe")</f>
        <v>What meaning does the word of the Koran to feel that you have more than a means to read the Quran from the first location set Europe</v>
      </c>
    </row>
    <row r="2507" ht="15.75" customHeight="1">
      <c r="A2507" s="1">
        <v>2719.0</v>
      </c>
      <c r="B2507" s="2" t="s">
        <v>2874</v>
      </c>
      <c r="C2507" s="2" t="s">
        <v>2875</v>
      </c>
      <c r="D2507" s="2" t="s">
        <v>6</v>
      </c>
      <c r="E2507" s="2" t="str">
        <f>IFERROR(__xludf.DUMMYFUNCTION("GOOGLETRANSLATE(B2507, ""auto"",""en"")"),"the sunset will be a new dawn and do not believe in something that never no way out")</f>
        <v>the sunset will be a new dawn and do not believe in something that never no way out</v>
      </c>
    </row>
    <row r="2508" ht="15.75" customHeight="1">
      <c r="A2508" s="1">
        <v>2720.0</v>
      </c>
      <c r="B2508" s="2" t="s">
        <v>2876</v>
      </c>
      <c r="C2508" s="2" t="s">
        <v>2875</v>
      </c>
      <c r="D2508" s="2" t="s">
        <v>6</v>
      </c>
      <c r="E2508" s="2" t="str">
        <f>IFERROR(__xludf.DUMMYFUNCTION("GOOGLETRANSLATE(B2508, ""auto"",""en"")"),"every man did what he could be lying or I'm just saying that there was a choice of position")</f>
        <v>every man did what he could be lying or I'm just saying that there was a choice of position</v>
      </c>
    </row>
    <row r="2509" ht="15.75" customHeight="1">
      <c r="A2509" s="1">
        <v>2721.0</v>
      </c>
      <c r="B2509" s="2" t="s">
        <v>2877</v>
      </c>
      <c r="C2509" s="2" t="s">
        <v>2875</v>
      </c>
      <c r="D2509" s="2" t="s">
        <v>6</v>
      </c>
      <c r="E2509" s="2" t="str">
        <f>IFERROR(__xludf.DUMMYFUNCTION("GOOGLETRANSLATE(B2509, ""auto"",""en"")"),"I want to be for him one with whom he will laugh just as naturally as breathing")</f>
        <v>I want to be for him one with whom he will laugh just as naturally as breathing</v>
      </c>
    </row>
    <row r="2510" ht="15.75" customHeight="1">
      <c r="A2510" s="1">
        <v>2722.0</v>
      </c>
      <c r="B2510" s="2" t="s">
        <v>2878</v>
      </c>
      <c r="C2510" s="2" t="s">
        <v>2875</v>
      </c>
      <c r="D2510" s="2" t="s">
        <v>6</v>
      </c>
      <c r="E2510" s="2" t="str">
        <f>IFERROR(__xludf.DUMMYFUNCTION("GOOGLETRANSLATE(B2510, ""auto"",""en"")"),"Mama")</f>
        <v>Mama</v>
      </c>
    </row>
    <row r="2511" ht="15.75" customHeight="1">
      <c r="A2511" s="1">
        <v>2723.0</v>
      </c>
      <c r="B2511" s="2" t="s">
        <v>2879</v>
      </c>
      <c r="C2511" s="2" t="s">
        <v>2875</v>
      </c>
      <c r="D2511" s="2" t="s">
        <v>6</v>
      </c>
      <c r="E2511" s="2" t="str">
        <f>IFERROR(__xludf.DUMMYFUNCTION("GOOGLETRANSLATE(B2511, ""auto"",""en"")")," with your beauty can not be compared even the most beautiful flower mum")</f>
        <v> with your beauty can not be compared even the most beautiful flower mum</v>
      </c>
    </row>
    <row r="2512" ht="15.75" customHeight="1">
      <c r="A2512" s="1">
        <v>2724.0</v>
      </c>
      <c r="B2512" s="2" t="s">
        <v>2880</v>
      </c>
      <c r="C2512" s="2" t="s">
        <v>2875</v>
      </c>
      <c r="D2512" s="2" t="s">
        <v>6</v>
      </c>
      <c r="E2512" s="2" t="str">
        <f>IFERROR(__xludf.DUMMYFUNCTION("GOOGLETRANSLATE(B2512, ""auto"",""en"")")," those who love us always with us you can find them here")</f>
        <v> those who love us always with us you can find them here</v>
      </c>
    </row>
    <row r="2513" ht="15.75" customHeight="1">
      <c r="A2513" s="1">
        <v>2725.0</v>
      </c>
      <c r="B2513" s="2" t="s">
        <v>2881</v>
      </c>
      <c r="C2513" s="2" t="s">
        <v>2882</v>
      </c>
      <c r="D2513" s="2" t="s">
        <v>6</v>
      </c>
      <c r="E2513" s="2" t="str">
        <f>IFERROR(__xludf.DUMMYFUNCTION("GOOGLETRANSLATE(B2513, ""auto"",""en"")")," says one of the country's children have been the hero of the young men were better at the game tobet009 otepbergen ayan assylkhantolepov maximabzalbek gazret kazhymukhanuly mussilim mukanov a alzhanov olzhas major almaty kz jastar kokpar liga daukey kokp"&amp;"ar club daukeykokparclub daukey kokpar club jkl jklprofliga jkl jastarkokparligasy instadaily instagram instanews kazakh kazakhhorse kazakhstan astana almaty ruhanizhangiru kokpar kokboru karabair kazankokpar 3x3kokpar jastarkokparligasy jkl kaznpu jastar"&amp;"kökparlïgası qazankökpar primitive 3x3kökpar names kaznpw AUPET KazGu Almaty kazgwgrad")</f>
        <v> says one of the country's children have been the hero of the young men were better at the game tobet009 otepbergen ayan assylkhantolepov maximabzalbek gazret kazhymukhanuly mussilim mukanov a alzhanov olzhas major almaty kz jastar kokpar liga daukey kokpar club daukeykokparclub daukey kokpar club jkl jklprofliga jkl jastarkokparligasy instadaily instagram instanews kazakh kazakhhorse kazakhstan astana almaty ruhanizhangiru kokpar kokboru karabair kazankokpar 3x3kokpar jastarkokparligasy jkl kaznpu jastarkökparlïgası qazankökpar primitive 3x3kökpar names kaznpw AUPET KazGu Almaty kazgwgrad</v>
      </c>
    </row>
    <row r="2514" ht="15.75" customHeight="1">
      <c r="A2514" s="1">
        <v>2726.0</v>
      </c>
      <c r="B2514" s="2" t="s">
        <v>2883</v>
      </c>
      <c r="C2514" s="2" t="s">
        <v>2882</v>
      </c>
      <c r="D2514" s="2" t="s">
        <v>6</v>
      </c>
      <c r="E2514" s="2" t="str">
        <f>IFERROR(__xludf.DUMMYFUNCTION("GOOGLETRANSLATE(B2514, ""auto"",""en"")"),"I would try to change the world and are very smart people yesterday and today I am working to change the common man became jalaladdïn Rumi qazaqjastarı elimdegender qazaqeli otanottandaıstıq 5000 jigit 5000jigit almaty arbat almaty02")</f>
        <v>I would try to change the world and are very smart people yesterday and today I am working to change the common man became jalaladdïn Rumi qazaqjastarı elimdegender qazaqeli otanottandaıstıq 5000 jigit 5000jigit almaty arbat almaty02</v>
      </c>
    </row>
    <row r="2515" ht="15.75" customHeight="1">
      <c r="A2515" s="1">
        <v>2727.0</v>
      </c>
      <c r="B2515" s="2" t="s">
        <v>2884</v>
      </c>
      <c r="C2515" s="2" t="s">
        <v>2882</v>
      </c>
      <c r="D2515" s="2" t="s">
        <v>6</v>
      </c>
      <c r="E2515" s="2" t="str">
        <f>IFERROR(__xludf.DUMMYFUNCTION("GOOGLETRANSLATE(B2515, ""auto"",""en"")"),"Sport and prayer schedule")</f>
        <v>Sport and prayer schedule</v>
      </c>
    </row>
    <row r="2516" ht="15.75" customHeight="1">
      <c r="A2516" s="1">
        <v>2728.0</v>
      </c>
      <c r="B2516" s="2" t="s">
        <v>2885</v>
      </c>
      <c r="C2516" s="2" t="s">
        <v>2886</v>
      </c>
      <c r="D2516" s="2" t="s">
        <v>6</v>
      </c>
      <c r="E2516" s="2" t="str">
        <f>IFERROR(__xludf.DUMMYFUNCTION("GOOGLETRANSLATE(B2516, ""auto"",""en"")"),"I'm happy to be jealous")</f>
        <v>I'm happy to be jealous</v>
      </c>
    </row>
    <row r="2517" ht="15.75" customHeight="1">
      <c r="A2517" s="1">
        <v>2729.0</v>
      </c>
      <c r="B2517" s="2" t="s">
        <v>2887</v>
      </c>
      <c r="C2517" s="2" t="s">
        <v>2886</v>
      </c>
      <c r="D2517" s="2" t="s">
        <v>6</v>
      </c>
      <c r="E2517" s="2" t="str">
        <f>IFERROR(__xludf.DUMMYFUNCTION("GOOGLETRANSLATE(B2517, ""auto"",""en"")"),"hello my name is Bibinur Many people tell me that Bibigul confusing my house and in my friends bïkoş called bïbka Zharkentskaya to get born in an ordinary family in 2003, and my 3 brothers, 13-year-old district of Almaty region Chundzha military school na"&amp;"med in section 2534 I live in New Kudaibergenov 8 friends in my class I am proud of my great friends with them all friends, they are called Myrzagali akoş 5 kwrmangalï Altynay inexhaustible Urmat makeşov and fairy alternating current planned and sometimes"&amp;" caught up in the mood of each of the minutes of the Council of Europe Application will change your day kubılmalı weather as much as I can dare to think before I disappearance of exceptions and then to get to know you have a boyfriend who is in the surama"&amp;"ñdarşı that his name not as otırasndar already know that the people I knew better deysinder I say now after reading a little of Communication I thought that guy in the Messaging bolayık jürmïm out into the end of the world appeared to çs jibiresinder I'm "&amp;"fine now sports side dép praise music to send me a little now be in my life, though, and then how to live my life I know that you üyretpenderş")</f>
        <v>hello my name is Bibinur Many people tell me that Bibigul confusing my house and in my friends bïkoş called bïbka Zharkentskaya to get born in an ordinary family in 2003, and my 3 brothers, 13-year-old district of Almaty region Chundzha military school named in section 2534 I live in New Kudaibergenov 8 friends in my class I am proud of my great friends with them all friends, they are called Myrzagali akoş 5 kwrmangalï Altynay inexhaustible Urmat makeşov and fairy alternating current planned and sometimes caught up in the mood of each of the minutes of the Council of Europe Application will change your day kubılmalı weather as much as I can dare to think before I disappearance of exceptions and then to get to know you have a boyfriend who is in the suramañdarşı that his name not as otırasndar already know that the people I knew better deysinder I say now after reading a little of Communication I thought that guy in the Messaging bolayık jürmïm out into the end of the world appeared to çs jibiresinder I'm fine now sports side dép praise music to send me a little now be in my life, though, and then how to live my life I know that you üyretpenderş</v>
      </c>
    </row>
    <row r="2518" ht="15.75" customHeight="1">
      <c r="A2518" s="1">
        <v>2730.0</v>
      </c>
      <c r="B2518" s="2" t="s">
        <v>2888</v>
      </c>
      <c r="C2518" s="2" t="s">
        <v>2886</v>
      </c>
      <c r="D2518" s="2" t="s">
        <v>6</v>
      </c>
      <c r="E2518" s="2" t="str">
        <f>IFERROR(__xludf.DUMMYFUNCTION("GOOGLETRANSLATE(B2518, ""auto"",""en"")"),"ee sometimes hard all around to hug someone bargoyşı")</f>
        <v>ee sometimes hard all around to hug someone bargoyşı</v>
      </c>
    </row>
    <row r="2519" ht="15.75" customHeight="1">
      <c r="A2519" s="1">
        <v>2731.0</v>
      </c>
      <c r="B2519" s="2" t="s">
        <v>2889</v>
      </c>
      <c r="C2519" s="2" t="s">
        <v>2886</v>
      </c>
      <c r="D2519" s="2" t="s">
        <v>6</v>
      </c>
      <c r="E2519" s="2" t="str">
        <f>IFERROR(__xludf.DUMMYFUNCTION("GOOGLETRANSLATE(B2519, ""auto"",""en"")"),"I am of the Seine miss SC")</f>
        <v>I am of the Seine miss SC</v>
      </c>
    </row>
    <row r="2520" ht="15.75" customHeight="1">
      <c r="A2520" s="1">
        <v>2732.0</v>
      </c>
      <c r="B2520" s="2" t="s">
        <v>2890</v>
      </c>
      <c r="C2520" s="2" t="s">
        <v>2886</v>
      </c>
      <c r="D2520" s="2" t="s">
        <v>6</v>
      </c>
      <c r="E2520" s="2" t="str">
        <f>IFERROR(__xludf.DUMMYFUNCTION("GOOGLETRANSLATE(B2520, ""auto"",""en"")"),"yes I have many shortcomings forgive me perfect people")</f>
        <v>yes I have many shortcomings forgive me perfect people</v>
      </c>
    </row>
    <row r="2521" ht="15.75" customHeight="1">
      <c r="A2521" s="1">
        <v>2733.0</v>
      </c>
      <c r="B2521" s="2" t="s">
        <v>2891</v>
      </c>
      <c r="C2521" s="2" t="s">
        <v>2886</v>
      </c>
      <c r="D2521" s="2" t="s">
        <v>6</v>
      </c>
      <c r="E2521" s="2" t="str">
        <f>IFERROR(__xludf.DUMMYFUNCTION("GOOGLETRANSLATE(B2521, ""auto"",""en"")"),"I will never forget you vaguely bolmasanda heart altoş")</f>
        <v>I will never forget you vaguely bolmasanda heart altoş</v>
      </c>
    </row>
    <row r="2522" ht="15.75" customHeight="1">
      <c r="A2522" s="1">
        <v>2734.0</v>
      </c>
      <c r="B2522" s="2" t="s">
        <v>2892</v>
      </c>
      <c r="C2522" s="2" t="s">
        <v>2886</v>
      </c>
      <c r="D2522" s="2" t="s">
        <v>6</v>
      </c>
      <c r="E2522" s="2" t="str">
        <f>IFERROR(__xludf.DUMMYFUNCTION("GOOGLETRANSLATE(B2522, ""auto"",""en"")"),"I hate quarrel controversy")</f>
        <v>I hate quarrel controversy</v>
      </c>
    </row>
    <row r="2523" ht="15.75" customHeight="1">
      <c r="A2523" s="1">
        <v>2735.0</v>
      </c>
      <c r="B2523" s="2" t="s">
        <v>2893</v>
      </c>
      <c r="C2523" s="2" t="s">
        <v>2886</v>
      </c>
      <c r="D2523" s="2" t="s">
        <v>6</v>
      </c>
      <c r="E2523" s="2" t="str">
        <f>IFERROR(__xludf.DUMMYFUNCTION("GOOGLETRANSLATE(B2523, ""auto"",""en"")"),"I negızı Gibadat Dey girl begging to prevent the rare meeting on Guitar")</f>
        <v>I negızı Gibadat Dey girl begging to prevent the rare meeting on Guitar</v>
      </c>
    </row>
    <row r="2524" ht="15.75" customHeight="1">
      <c r="A2524" s="1">
        <v>2736.0</v>
      </c>
      <c r="B2524" s="2" t="s">
        <v>2894</v>
      </c>
      <c r="C2524" s="2" t="s">
        <v>2895</v>
      </c>
      <c r="D2524" s="2" t="s">
        <v>6</v>
      </c>
      <c r="E2524" s="2" t="str">
        <f>IFERROR(__xludf.DUMMYFUNCTION("GOOGLETRANSLATE(B2524, ""auto"",""en"")")," ᵃ ᵏᵒᵍᵈᵃ ᵈᵘˢʰᵃ ᵖᵒᵏⁱⁿᵉᵗ ᵗᵉˡᵒ ⁱ ᶻᵃᵏʳᵒʸᵘᵗˢʸᵃ ᵍˡᵃᶻᵃ ᵛˢᵉ ᵛˢᵖᵒᵐⁿʸᵃᵗ ᵐᵉⁿʸᵃ ⁱ ᵖᵒˡʸᵘᵇʸᵃᵗ ⁿᵃ ᵗʳⁱ ᵈⁿʸᵃ")</f>
        <v> ᵃ ᵏᵒᵍᵈᵃ ᵈᵘˢʰᵃ ᵖᵒᵏⁱⁿᵉᵗ ᵗᵉˡᵒ ⁱ ᶻᵃᵏʳᵒʸᵘᵗˢʸᵃ ᵍˡᵃᶻᵃ ᵛˢᵉ ᵛˢᵖᵒᵐⁿʸᵃᵗ ᵐᵉⁿʸᵃ ⁱ ᵖᵒˡʸᵘᵇʸᵃᵗ ⁿᵃ ᵗʳⁱ ᵈⁿʸᵃ</v>
      </c>
    </row>
    <row r="2525" ht="15.75" customHeight="1">
      <c r="A2525" s="1">
        <v>2737.0</v>
      </c>
      <c r="B2525" s="2" t="s">
        <v>2896</v>
      </c>
      <c r="C2525" s="2" t="s">
        <v>2895</v>
      </c>
      <c r="D2525" s="2" t="s">
        <v>6</v>
      </c>
      <c r="E2525" s="2" t="str">
        <f>IFERROR(__xludf.DUMMYFUNCTION("GOOGLETRANSLATE(B2525, ""auto"",""en"")"),"I only want 3 things to see you hug kiss you")</f>
        <v>I only want 3 things to see you hug kiss you</v>
      </c>
    </row>
    <row r="2526" ht="15.75" customHeight="1">
      <c r="A2526" s="1">
        <v>2738.0</v>
      </c>
      <c r="B2526" s="2" t="s">
        <v>2897</v>
      </c>
      <c r="C2526" s="2" t="s">
        <v>2895</v>
      </c>
      <c r="D2526" s="2" t="s">
        <v>6</v>
      </c>
      <c r="E2526" s="2" t="str">
        <f>IFERROR(__xludf.DUMMYFUNCTION("GOOGLETRANSLATE(B2526, ""auto"",""en"")"),"You know what bothers me that I miss you and I believe you, too, but I'm without you can not and you think you can")</f>
        <v>You know what bothers me that I miss you and I believe you, too, but I'm without you can not and you think you can</v>
      </c>
    </row>
    <row r="2527" ht="15.75" customHeight="1">
      <c r="A2527" s="1">
        <v>2739.0</v>
      </c>
      <c r="B2527" s="2" t="s">
        <v>2898</v>
      </c>
      <c r="C2527" s="2" t="s">
        <v>2895</v>
      </c>
      <c r="D2527" s="2" t="s">
        <v>6</v>
      </c>
      <c r="E2527" s="2" t="str">
        <f>IFERROR(__xludf.DUMMYFUNCTION("GOOGLETRANSLATE(B2527, ""auto"",""en"")")," all mothers weep when their daughters get married and my mother says let the one who picks up crying")</f>
        <v> all mothers weep when their daughters get married and my mother says let the one who picks up crying</v>
      </c>
    </row>
    <row r="2528" ht="15.75" customHeight="1">
      <c r="A2528" s="1">
        <v>2740.0</v>
      </c>
      <c r="B2528" s="2" t="s">
        <v>2899</v>
      </c>
      <c r="C2528" s="2" t="s">
        <v>2895</v>
      </c>
      <c r="D2528" s="2" t="s">
        <v>6</v>
      </c>
      <c r="E2528" s="2" t="str">
        <f>IFERROR(__xludf.DUMMYFUNCTION("GOOGLETRANSLATE(B2528, ""auto"",""en"")")," I do not care what it is for you for me it's perfect")</f>
        <v> I do not care what it is for you for me it's perfect</v>
      </c>
    </row>
    <row r="2529" ht="15.75" customHeight="1">
      <c r="A2529" s="1">
        <v>2741.0</v>
      </c>
      <c r="B2529" s="2" t="s">
        <v>2900</v>
      </c>
      <c r="C2529" s="2" t="s">
        <v>2895</v>
      </c>
      <c r="D2529" s="2" t="s">
        <v>6</v>
      </c>
      <c r="E2529" s="2" t="str">
        <f>IFERROR(__xludf.DUMMYFUNCTION("GOOGLETRANSLATE(B2529, ""auto"",""en"")"),"and now you're the one you quickly found a replacement is not it")</f>
        <v>and now you're the one you quickly found a replacement is not it</v>
      </c>
    </row>
    <row r="2530" ht="15.75" customHeight="1">
      <c r="A2530" s="1">
        <v>2742.0</v>
      </c>
      <c r="B2530" s="2" t="s">
        <v>2901</v>
      </c>
      <c r="C2530" s="2" t="s">
        <v>2902</v>
      </c>
      <c r="D2530" s="2" t="s">
        <v>6</v>
      </c>
      <c r="E2530" s="2" t="str">
        <f>IFERROR(__xludf.DUMMYFUNCTION("GOOGLETRANSLATE(B2530, ""auto"",""en"")"),"Take a list of doramalar stenañızğa to prevent the loss of 1 This male o water https vk com wall 97806373 190238 set Europe")</f>
        <v>Take a list of doramalar stenañızğa to prevent the loss of 1 This male o water https vk com wall 97806373 190238 set Europe</v>
      </c>
    </row>
    <row r="2531" ht="15.75" customHeight="1">
      <c r="A2531" s="1">
        <v>2743.0</v>
      </c>
      <c r="B2531" s="2" t="s">
        <v>469</v>
      </c>
      <c r="C2531" s="2" t="s">
        <v>2902</v>
      </c>
      <c r="D2531" s="2" t="s">
        <v>6</v>
      </c>
      <c r="E2531" s="2" t="str">
        <f>IFERROR(__xludf.DUMMYFUNCTION("GOOGLETRANSLATE(B2531, ""auto"",""en"")"),"3 and 1boqtap speech to speech 2orısşa someone in my love 4 false maxabbatı set Europe")</f>
        <v>3 and 1boqtap speech to speech 2orısşa someone in my love 4 false maxabbatı set Europe</v>
      </c>
    </row>
    <row r="2532" ht="15.75" customHeight="1">
      <c r="A2532" s="1">
        <v>2744.0</v>
      </c>
      <c r="B2532" s="3" t="s">
        <v>2903</v>
      </c>
      <c r="C2532" s="2" t="s">
        <v>2902</v>
      </c>
      <c r="D2532" s="2" t="s">
        <v>6</v>
      </c>
      <c r="E2532" s="2" t="str">
        <f>IFERROR(__xludf.DUMMYFUNCTION("GOOGLETRANSLATE(B2532, ""auto"",""en"")"),"фатиха сүресін бір оқығанда 70 000сауап жазылады өз қабырғаңа сақта да тегін сауаптан бас тартпа a G and Y B All e m n Walsh j i said Waller c Yum b o m God Waller h m that Waller h yum a h m d l e t for by the G of m ¥ 1 a t h m n Waller h yum 14:00 the "&amp;"K j and m's father ¥ 3 e j AK n p b d wa j AK n six p ¥ 4 a e d n a health year framework of PG v s Yum 5:00 t y yen framework of a n p m t p for Yeh m g j t m g the Z up for me p e m and not a vulnerable yen for 6 показать полностью")</f>
        <v>фатиха сүресін бір оқығанда 70 000сауап жазылады өз қабырғаңа сақта да тегін сауаптан бас тартпа a G and Y B All e m n Walsh j i said Waller c Yum b o m God Waller h m that Waller h yum a h m d l e t for by the G of m ¥ 1 a t h m n Waller h yum 14:00 the K j and m's father ¥ 3 e j AK n p b d wa j AK n six p ¥ 4 a e d n a health year framework of PG v s Yum 5:00 t y yen framework of a n p m t p for Yeh m g j t m g the Z up for me p e m and not a vulnerable yen for 6 показать полностью</v>
      </c>
    </row>
    <row r="2533" ht="15.75" customHeight="1">
      <c r="A2533" s="1">
        <v>2745.0</v>
      </c>
      <c r="B2533" s="2" t="s">
        <v>2904</v>
      </c>
      <c r="C2533" s="2" t="s">
        <v>2905</v>
      </c>
      <c r="D2533" s="2" t="s">
        <v>6</v>
      </c>
      <c r="E2533" s="2" t="str">
        <f>IFERROR(__xludf.DUMMYFUNCTION("GOOGLETRANSLATE(B2533, ""auto"",""en"")")," mertvyestroki")</f>
        <v> mertvyestroki</v>
      </c>
    </row>
    <row r="2534" ht="15.75" customHeight="1">
      <c r="A2534" s="1">
        <v>2746.0</v>
      </c>
      <c r="B2534" s="2" t="s">
        <v>2906</v>
      </c>
      <c r="C2534" s="2" t="s">
        <v>2905</v>
      </c>
      <c r="D2534" s="2" t="s">
        <v>6</v>
      </c>
      <c r="E2534" s="2" t="str">
        <f>IFERROR(__xludf.DUMMYFUNCTION("GOOGLETRANSLATE(B2534, ""auto"",""en"")"),"line to hometown")</f>
        <v>line to hometown</v>
      </c>
    </row>
    <row r="2535" ht="15.75" customHeight="1">
      <c r="A2535" s="1">
        <v>2747.0</v>
      </c>
      <c r="B2535" s="2" t="s">
        <v>2907</v>
      </c>
      <c r="C2535" s="2" t="s">
        <v>2908</v>
      </c>
      <c r="D2535" s="2" t="s">
        <v>6</v>
      </c>
      <c r="E2535" s="2" t="str">
        <f>IFERROR(__xludf.DUMMYFUNCTION("GOOGLETRANSLATE(B2535, ""auto"",""en"")"),"zachem")</f>
        <v>zachem</v>
      </c>
    </row>
    <row r="2536" ht="15.75" customHeight="1">
      <c r="A2536" s="1">
        <v>2748.0</v>
      </c>
      <c r="B2536" s="2" t="s">
        <v>101</v>
      </c>
      <c r="C2536" s="2" t="s">
        <v>2908</v>
      </c>
      <c r="D2536" s="2" t="s">
        <v>6</v>
      </c>
      <c r="E2536" s="2" t="str">
        <f>IFERROR(__xludf.DUMMYFUNCTION("GOOGLETRANSLATE(B2536, ""auto"",""en"")"),"#VALUE!")</f>
        <v>#VALUE!</v>
      </c>
    </row>
    <row r="2537" ht="15.75" customHeight="1">
      <c r="A2537" s="1">
        <v>2749.0</v>
      </c>
      <c r="B2537" s="2" t="s">
        <v>2909</v>
      </c>
      <c r="C2537" s="2" t="s">
        <v>2908</v>
      </c>
      <c r="D2537" s="2" t="s">
        <v>6</v>
      </c>
      <c r="E2537" s="2" t="str">
        <f>IFERROR(__xludf.DUMMYFUNCTION("GOOGLETRANSLATE(B2537, ""auto"",""en"")"),"ochen pposhy")</f>
        <v>ochen pposhy</v>
      </c>
    </row>
    <row r="2538" ht="15.75" customHeight="1">
      <c r="A2538" s="1">
        <v>2750.0</v>
      </c>
      <c r="B2538" s="2" t="s">
        <v>2910</v>
      </c>
      <c r="C2538" s="2" t="s">
        <v>2908</v>
      </c>
      <c r="D2538" s="2" t="s">
        <v>6</v>
      </c>
      <c r="E2538" s="2" t="str">
        <f>IFERROR(__xludf.DUMMYFUNCTION("GOOGLETRANSLATE(B2538, ""auto"",""en"")"),"I suddenly realized that one word can so dramatically change our lives it would seem shocking word only speech unit but for this unit lies the ability to deploy human life 180 degrees to show full")</f>
        <v>I suddenly realized that one word can so dramatically change our lives it would seem shocking word only speech unit but for this unit lies the ability to deploy human life 180 degrees to show full</v>
      </c>
    </row>
    <row r="2539" ht="15.75" customHeight="1">
      <c r="A2539" s="1">
        <v>2751.0</v>
      </c>
      <c r="B2539" s="2" t="s">
        <v>2911</v>
      </c>
      <c r="C2539" s="2" t="s">
        <v>2908</v>
      </c>
      <c r="D2539" s="2" t="s">
        <v>6</v>
      </c>
      <c r="E2539" s="2" t="str">
        <f>IFERROR(__xludf.DUMMYFUNCTION("GOOGLETRANSLATE(B2539, ""auto"",""en"")"),"I'm not the girl that will be hung on your neck to wait online at scribble SMS or call the minute it does not mean that I do not need you but I'm glad I was not in my terms to run for a guy to show full")</f>
        <v>I'm not the girl that will be hung on your neck to wait online at scribble SMS or call the minute it does not mean that I do not need you but I'm glad I was not in my terms to run for a guy to show full</v>
      </c>
    </row>
    <row r="2540" ht="15.75" customHeight="1">
      <c r="A2540" s="1">
        <v>2752.0</v>
      </c>
      <c r="B2540" s="2" t="s">
        <v>2912</v>
      </c>
      <c r="C2540" s="2" t="s">
        <v>2913</v>
      </c>
      <c r="D2540" s="2" t="s">
        <v>6</v>
      </c>
      <c r="E2540" s="2" t="str">
        <f>IFERROR(__xludf.DUMMYFUNCTION("GOOGLETRANSLATE(B2540, ""auto"",""en"")"),"one who is able to wait always gets the best")</f>
        <v>one who is able to wait always gets the best</v>
      </c>
    </row>
    <row r="2541" ht="15.75" customHeight="1">
      <c r="A2541" s="1">
        <v>2753.0</v>
      </c>
      <c r="B2541" s="2" t="s">
        <v>2914</v>
      </c>
      <c r="C2541" s="2" t="s">
        <v>2915</v>
      </c>
      <c r="D2541" s="2" t="s">
        <v>6</v>
      </c>
      <c r="E2541" s="2" t="str">
        <f>IFERROR(__xludf.DUMMYFUNCTION("GOOGLETRANSLATE(B2541, ""auto"",""en"")"),"what happens in the body when we are sick is the best of all read")</f>
        <v>what happens in the body when we are sick is the best of all read</v>
      </c>
    </row>
    <row r="2542" ht="15.75" customHeight="1">
      <c r="A2542" s="1">
        <v>2754.0</v>
      </c>
      <c r="B2542" s="2" t="s">
        <v>2916</v>
      </c>
      <c r="C2542" s="2" t="s">
        <v>2915</v>
      </c>
      <c r="D2542" s="2" t="s">
        <v>6</v>
      </c>
      <c r="E2542" s="2" t="str">
        <f>IFERROR(__xludf.DUMMYFUNCTION("GOOGLETRANSLATE(B2542, ""auto"",""en"")"),"pharosflame cold neon mixed by Dmitry Chinas artwork by 044 neon prod by pharosflame listen to boom https vk cc 9vfsz9")</f>
        <v>pharosflame cold neon mixed by Dmitry Chinas artwork by 044 neon prod by pharosflame listen to boom https vk cc 9vfsz9</v>
      </c>
    </row>
    <row r="2543" ht="15.75" customHeight="1">
      <c r="A2543" s="1">
        <v>2755.0</v>
      </c>
      <c r="B2543" s="2" t="s">
        <v>2917</v>
      </c>
      <c r="C2543" s="2" t="s">
        <v>2915</v>
      </c>
      <c r="D2543" s="2" t="s">
        <v>6</v>
      </c>
      <c r="E2543" s="2" t="str">
        <f>IFERROR(__xludf.DUMMYFUNCTION("GOOGLETRANSLATE(B2543, ""auto"",""en"")"),"the outstanding heart surgeon Academician Vladimir A. Almazov in his office at the clinic first medical school was a bottle with zaspirtovannye heart every student knew the story of the heart in the early 50's when the diamond was still a student of 4 th "&amp;"year of the first medical to institute clinic received the girl with subacute bacterial endocarditis this terrible disease and now provides a large percentage of deaths and then it felt hopeless at the girl to keep the temperature under forty heart denied"&amp;" it without much Reza ltatov examined by leading professors and as usual string of interns in the number of trainees was a talented and attentive no he did not offer a revolutionary method of endocarditis treatment, he just loved the girl was very pretty "&amp;"began to go and see every day in the ward wore flowers dying girl also love him and slowly began to recover them married gave birth to their silver wedding invite doctors who treated her and when many years later she was dying, she bequeathed her heart th"&amp;"e first medical institution to remember a bad heart is treated by a loving heart")</f>
        <v>the outstanding heart surgeon Academician Vladimir A. Almazov in his office at the clinic first medical school was a bottle with zaspirtovannye heart every student knew the story of the heart in the early 50's when the diamond was still a student of 4 th year of the first medical to institute clinic received the girl with subacute bacterial endocarditis this terrible disease and now provides a large percentage of deaths and then it felt hopeless at the girl to keep the temperature under forty heart denied it without much Reza ltatov examined by leading professors and as usual string of interns in the number of trainees was a talented and attentive no he did not offer a revolutionary method of endocarditis treatment, he just loved the girl was very pretty began to go and see every day in the ward wore flowers dying girl also love him and slowly began to recover them married gave birth to their silver wedding invite doctors who treated her and when many years later she was dying, she bequeathed her heart the first medical institution to remember a bad heart is treated by a loving heart</v>
      </c>
    </row>
    <row r="2544" ht="15.75" customHeight="1">
      <c r="A2544" s="1">
        <v>2757.0</v>
      </c>
      <c r="B2544" s="2" t="s">
        <v>2918</v>
      </c>
      <c r="C2544" s="2" t="s">
        <v>2915</v>
      </c>
      <c r="D2544" s="2" t="s">
        <v>6</v>
      </c>
      <c r="E2544" s="2" t="str">
        <f>IFERROR(__xludf.DUMMYFUNCTION("GOOGLETRANSLATE(B2544, ""auto"",""en"")"),"and accomplished the present there is a God turned silly but funny")</f>
        <v>and accomplished the present there is a God turned silly but funny</v>
      </c>
    </row>
    <row r="2545" ht="15.75" customHeight="1">
      <c r="A2545" s="1">
        <v>2758.0</v>
      </c>
      <c r="B2545" s="2" t="s">
        <v>2919</v>
      </c>
      <c r="C2545" s="2" t="s">
        <v>2915</v>
      </c>
      <c r="D2545" s="2" t="s">
        <v>6</v>
      </c>
      <c r="E2545" s="2" t="str">
        <f>IFERROR(__xludf.DUMMYFUNCTION("GOOGLETRANSLATE(B2545, ""auto"",""en"")"),"most people are waiting for the love of faith and hope comes Nastya")</f>
        <v>most people are waiting for the love of faith and hope comes Nastya</v>
      </c>
    </row>
    <row r="2546" ht="15.75" customHeight="1">
      <c r="A2546" s="1">
        <v>2759.0</v>
      </c>
      <c r="B2546" s="2" t="s">
        <v>101</v>
      </c>
      <c r="C2546" s="2" t="s">
        <v>2915</v>
      </c>
      <c r="D2546" s="2" t="s">
        <v>6</v>
      </c>
      <c r="E2546" s="2" t="str">
        <f>IFERROR(__xludf.DUMMYFUNCTION("GOOGLETRANSLATE(B2546, ""auto"",""en"")"),"#VALUE!")</f>
        <v>#VALUE!</v>
      </c>
    </row>
    <row r="2547" ht="15.75" customHeight="1">
      <c r="A2547" s="1">
        <v>2760.0</v>
      </c>
      <c r="B2547" s="2" t="s">
        <v>2920</v>
      </c>
      <c r="C2547" s="2" t="s">
        <v>2915</v>
      </c>
      <c r="D2547" s="2" t="s">
        <v>6</v>
      </c>
      <c r="E2547" s="2" t="str">
        <f>IFERROR(__xludf.DUMMYFUNCTION("GOOGLETRANSLATE(B2547, ""auto"",""en"")"),"Alin not like Becky")</f>
        <v>Alin not like Becky</v>
      </c>
    </row>
    <row r="2548" ht="15.75" customHeight="1">
      <c r="A2548" s="1">
        <v>2761.0</v>
      </c>
      <c r="B2548" s="2" t="s">
        <v>2921</v>
      </c>
      <c r="C2548" s="2" t="s">
        <v>2922</v>
      </c>
      <c r="D2548" s="2" t="s">
        <v>6</v>
      </c>
      <c r="E2548" s="2" t="str">
        <f>IFERROR(__xludf.DUMMYFUNCTION("GOOGLETRANSLATE(B2548, ""auto"",""en"")"),"Tom Hardy on the relationship")</f>
        <v>Tom Hardy on the relationship</v>
      </c>
    </row>
    <row r="2549" ht="15.75" customHeight="1">
      <c r="A2549" s="1">
        <v>2762.0</v>
      </c>
      <c r="B2549" s="2" t="s">
        <v>2923</v>
      </c>
      <c r="C2549" s="2" t="s">
        <v>2922</v>
      </c>
      <c r="D2549" s="2" t="s">
        <v>6</v>
      </c>
      <c r="E2549" s="2" t="str">
        <f>IFERROR(__xludf.DUMMYFUNCTION("GOOGLETRANSLATE(B2549, ""auto"",""en"")"),"6 smart films that ignored Oscar 2019 but appreciated by audiences and critics description under each photo")</f>
        <v>6 smart films that ignored Oscar 2019 but appreciated by audiences and critics description under each photo</v>
      </c>
    </row>
    <row r="2550" ht="15.75" customHeight="1">
      <c r="A2550" s="1">
        <v>2763.0</v>
      </c>
      <c r="B2550" s="2" t="s">
        <v>2924</v>
      </c>
      <c r="C2550" s="2" t="s">
        <v>2922</v>
      </c>
      <c r="D2550" s="2" t="s">
        <v>6</v>
      </c>
      <c r="E2550" s="2" t="str">
        <f>IFERROR(__xludf.DUMMYFUNCTION("GOOGLETRANSLATE(B2550, ""auto"",""en"")"),"my grandparents together for about 70 years grandfather 94 grandmother of 92, they were inseparable loved each other more than anyone else but her grandmother overtook lung cancer incurable grandfather never showed mean everything and smiling supported hi"&amp;"s wife and soon she died, he became sad but held hearty so we all thought today I got up at night due to insomnia went into the kitchen he passed the room Grandpa and he was sitting there asleep holding a picture of his favorite strokes her crying bitterl"&amp;"y crying saying I love you so much love so much sorry I left so os I was supposed to meet you there I'm sorry my love in his voice was so much pain sad pn6")</f>
        <v>my grandparents together for about 70 years grandfather 94 grandmother of 92, they were inseparable loved each other more than anyone else but her grandmother overtook lung cancer incurable grandfather never showed mean everything and smiling supported his wife and soon she died, he became sad but held hearty so we all thought today I got up at night due to insomnia went into the kitchen he passed the room Grandpa and he was sitting there asleep holding a picture of his favorite strokes her crying bitterly crying saying I love you so much love so much sorry I left so os I was supposed to meet you there I'm sorry my love in his voice was so much pain sad pn6</v>
      </c>
    </row>
    <row r="2551" ht="15.75" customHeight="1">
      <c r="A2551" s="1">
        <v>2764.0</v>
      </c>
      <c r="B2551" s="2" t="s">
        <v>2925</v>
      </c>
      <c r="C2551" s="2" t="s">
        <v>2922</v>
      </c>
      <c r="D2551" s="2" t="s">
        <v>6</v>
      </c>
      <c r="E2551" s="2" t="str">
        <f>IFERROR(__xludf.DUMMYFUNCTION("GOOGLETRANSLATE(B2551, ""auto"",""en"")"),"always")</f>
        <v>always</v>
      </c>
    </row>
    <row r="2552" ht="15.75" customHeight="1">
      <c r="A2552" s="1">
        <v>2765.0</v>
      </c>
      <c r="B2552" s="2" t="s">
        <v>2926</v>
      </c>
      <c r="C2552" s="2" t="s">
        <v>2922</v>
      </c>
      <c r="D2552" s="2" t="s">
        <v>6</v>
      </c>
      <c r="E2552" s="2" t="str">
        <f>IFERROR(__xludf.DUMMYFUNCTION("GOOGLETRANSLATE(B2552, ""auto"",""en"")"),"don t get upset about it he was upset because of this, let us hope for the best hope for the better everything will be all right everything will be good things happen anything can happen next time lucky next time lucky show completely")</f>
        <v>don t get upset about it he was upset because of this, let us hope for the best hope for the better everything will be all right everything will be good things happen anything can happen next time lucky next time lucky show completely</v>
      </c>
    </row>
    <row r="2553" ht="15.75" customHeight="1">
      <c r="A2553" s="1">
        <v>2766.0</v>
      </c>
      <c r="B2553" s="2" t="s">
        <v>2927</v>
      </c>
      <c r="C2553" s="2" t="s">
        <v>2922</v>
      </c>
      <c r="D2553" s="2" t="s">
        <v>6</v>
      </c>
      <c r="E2553" s="2" t="str">
        <f>IFERROR(__xludf.DUMMYFUNCTION("GOOGLETRANSLATE(B2553, ""auto"",""en"")"),"goodness of my soul foolish weakness took")</f>
        <v>goodness of my soul foolish weakness took</v>
      </c>
    </row>
    <row r="2554" ht="15.75" customHeight="1">
      <c r="A2554" s="1">
        <v>2767.0</v>
      </c>
      <c r="B2554" s="2" t="s">
        <v>2928</v>
      </c>
      <c r="C2554" s="2" t="s">
        <v>2922</v>
      </c>
      <c r="D2554" s="2" t="s">
        <v>6</v>
      </c>
      <c r="E2554" s="2" t="str">
        <f>IFERROR(__xludf.DUMMYFUNCTION("GOOGLETRANSLATE(B2554, ""auto"",""en"")")," supreme likes patient quran 3146")</f>
        <v> supreme likes patient quran 3146</v>
      </c>
    </row>
    <row r="2555" ht="15.75" customHeight="1">
      <c r="A2555" s="1">
        <v>2768.0</v>
      </c>
      <c r="B2555" s="2" t="s">
        <v>2929</v>
      </c>
      <c r="C2555" s="2" t="s">
        <v>2922</v>
      </c>
      <c r="D2555" s="2" t="s">
        <v>6</v>
      </c>
      <c r="E2555" s="2" t="str">
        <f>IFERROR(__xludf.DUMMYFUNCTION("GOOGLETRANSLATE(B2555, ""auto"",""en"")"),"ua Allah brothers, our brothers the Muslims many people beat us Muslims the problem because terroristvo why people read that we are terrorists we really hurt really hurt to take to heart is the same people who killed a citizen of non-Muslims as ordinary A"&amp;"mericans, there are people who keep arms but did not kill I see two guys that attacked ordinary Muslims, he did not want to touch them, he stayed and the two men beat beat beat up blood and he did not do anything, he just Priman it they beat kicked the br"&amp;"others do not look at religion, see man though your friend is not the Muslims, he will not abandon you when he will respect you, he will receive you with a warm heart assalamaleykum brothers")</f>
        <v>ua Allah brothers, our brothers the Muslims many people beat us Muslims the problem because terroristvo why people read that we are terrorists we really hurt really hurt to take to heart is the same people who killed a citizen of non-Muslims as ordinary Americans, there are people who keep arms but did not kill I see two guys that attacked ordinary Muslims, he did not want to touch them, he stayed and the two men beat beat beat up blood and he did not do anything, he just Priman it they beat kicked the brothers do not look at religion, see man though your friend is not the Muslims, he will not abandon you when he will respect you, he will receive you with a warm heart assalamaleykum brothers</v>
      </c>
    </row>
    <row r="2556" ht="15.75" customHeight="1">
      <c r="A2556" s="1">
        <v>2769.0</v>
      </c>
      <c r="B2556" s="2" t="s">
        <v>2930</v>
      </c>
      <c r="C2556" s="2" t="s">
        <v>2922</v>
      </c>
      <c r="D2556" s="2" t="s">
        <v>6</v>
      </c>
      <c r="E2556" s="2" t="str">
        <f>IFERROR(__xludf.DUMMYFUNCTION("GOOGLETRANSLATE(B2556, ""auto"",""en"")"),"Argyn love is the pride of throwing Argyn this meanness Argyn friends with this honor at all is Argyn")</f>
        <v>Argyn love is the pride of throwing Argyn this meanness Argyn friends with this honor at all is Argyn</v>
      </c>
    </row>
    <row r="2557" ht="15.75" customHeight="1">
      <c r="A2557" s="1">
        <v>2770.0</v>
      </c>
      <c r="B2557" s="2" t="s">
        <v>2931</v>
      </c>
      <c r="C2557" s="2" t="s">
        <v>2932</v>
      </c>
      <c r="D2557" s="2" t="s">
        <v>6</v>
      </c>
      <c r="E2557" s="2" t="str">
        <f>IFERROR(__xludf.DUMMYFUNCTION("GOOGLETRANSLATE(B2557, ""auto"",""en"")"),"chto ne but we chyvstvuem mozhem opicat xxi century")</f>
        <v>chto ne but we chyvstvuem mozhem opicat xxi century</v>
      </c>
    </row>
    <row r="2558" ht="15.75" customHeight="1">
      <c r="A2558" s="1">
        <v>2771.0</v>
      </c>
      <c r="B2558" s="2" t="s">
        <v>2933</v>
      </c>
      <c r="C2558" s="2" t="s">
        <v>2932</v>
      </c>
      <c r="D2558" s="2" t="s">
        <v>6</v>
      </c>
      <c r="E2558" s="2" t="str">
        <f>IFERROR(__xludf.DUMMYFUNCTION("GOOGLETRANSLATE(B2558, ""auto"",""en"")"),"you just need to be able to wait to later become the happiest in the world")</f>
        <v>you just need to be able to wait to later become the happiest in the world</v>
      </c>
    </row>
    <row r="2559" ht="15.75" customHeight="1">
      <c r="A2559" s="1">
        <v>2772.0</v>
      </c>
      <c r="B2559" s="2" t="s">
        <v>2934</v>
      </c>
      <c r="C2559" s="2" t="s">
        <v>2932</v>
      </c>
      <c r="D2559" s="2" t="s">
        <v>6</v>
      </c>
      <c r="E2559" s="2" t="str">
        <f>IFERROR(__xludf.DUMMYFUNCTION("GOOGLETRANSLATE(B2559, ""auto"",""en"")"),"Allah says that if you see someone better than me, I can not live without you and ayıramın June sürgizemin later life without the cue sees the shadow will undermine the branches of the trees dries calm my friend had become a stranger one day before the ne"&amp;"ws becomes the enemy of the shield around the enemy, and all of a weird world do not degeniñniñ qulamaymın would be surprised falls would tañğalmaymın died is the most difficult and yet live")</f>
        <v>Allah says that if you see someone better than me, I can not live without you and ayıramın June sürgizemin later life without the cue sees the shadow will undermine the branches of the trees dries calm my friend had become a stranger one day before the news becomes the enemy of the shield around the enemy, and all of a weird world do not degeniñniñ qulamaymın would be surprised falls would tañğalmaymın died is the most difficult and yet live</v>
      </c>
    </row>
    <row r="2560" ht="15.75" customHeight="1">
      <c r="A2560" s="1">
        <v>2773.0</v>
      </c>
      <c r="B2560" s="2" t="s">
        <v>2935</v>
      </c>
      <c r="C2560" s="2" t="s">
        <v>2932</v>
      </c>
      <c r="D2560" s="2" t="s">
        <v>6</v>
      </c>
      <c r="E2560" s="2" t="str">
        <f>IFERROR(__xludf.DUMMYFUNCTION("GOOGLETRANSLATE(B2560, ""auto"",""en"")"),"Be able to choose a male Know how to fall in love with those who truly deserve it fall for those for whom you are the first single most priority option go crazy with those who will not like because of the body but for the soul choose those who knows what "&amp;"he wants knows how to achieve her and keep you for a rest with those for which both the wall mount that no one will go and will not cross will not break, allow men to be strong and currently weak let love into your life and drive you crazy no matter what "&amp;"pain and on Thurs of it flows through your veins and make you the happiest man on this earth will eventually love each other after all is not a game and return to always want to one who takes you by any evil gentle drunken aggressive nervous ridiculous cl"&amp;"umsy stupid and complicated thing Learn to choose those in someone to fall in love")</f>
        <v>Be able to choose a male Know how to fall in love with those who truly deserve it fall for those for whom you are the first single most priority option go crazy with those who will not like because of the body but for the soul choose those who knows what he wants knows how to achieve her and keep you for a rest with those for which both the wall mount that no one will go and will not cross will not break, allow men to be strong and currently weak let love into your life and drive you crazy no matter what pain and on Thurs of it flows through your veins and make you the happiest man on this earth will eventually love each other after all is not a game and return to always want to one who takes you by any evil gentle drunken aggressive nervous ridiculous clumsy stupid and complicated thing Learn to choose those in someone to fall in love</v>
      </c>
    </row>
    <row r="2561" ht="15.75" customHeight="1">
      <c r="A2561" s="1">
        <v>2774.0</v>
      </c>
      <c r="B2561" s="2" t="s">
        <v>2936</v>
      </c>
      <c r="C2561" s="2" t="s">
        <v>2932</v>
      </c>
      <c r="D2561" s="2" t="s">
        <v>6</v>
      </c>
      <c r="E2561" s="2" t="str">
        <f>IFERROR(__xludf.DUMMYFUNCTION("GOOGLETRANSLATE(B2561, ""auto"",""en"")"),"Always follow a watch that what you say and what you do is attentive to the other party and to use words so not to offend human because sooner or later you will regret because the heart that you are offended or hurt insignificant act can be loved by God e"&amp;"verything has a price paid boomerang rule starts to operate smoothly so remember not to agree that a person sum of their actions, and for every bad thing with him and get his due for each good will be rewarded")</f>
        <v>Always follow a watch that what you say and what you do is attentive to the other party and to use words so not to offend human because sooner or later you will regret because the heart that you are offended or hurt insignificant act can be loved by God everything has a price paid boomerang rule starts to operate smoothly so remember not to agree that a person sum of their actions, and for every bad thing with him and get his due for each good will be rewarded</v>
      </c>
    </row>
    <row r="2562" ht="15.75" customHeight="1">
      <c r="A2562" s="1">
        <v>2775.0</v>
      </c>
      <c r="B2562" s="2" t="s">
        <v>2937</v>
      </c>
      <c r="C2562" s="2" t="s">
        <v>2932</v>
      </c>
      <c r="D2562" s="2" t="s">
        <v>6</v>
      </c>
      <c r="E2562" s="2" t="str">
        <f>IFERROR(__xludf.DUMMYFUNCTION("GOOGLETRANSLATE(B2562, ""auto"",""en"")"),"do not believe everything you see because even the salt looks like sugar")</f>
        <v>do not believe everything you see because even the salt looks like sugar</v>
      </c>
    </row>
    <row r="2563" ht="15.75" customHeight="1">
      <c r="A2563" s="1">
        <v>2776.0</v>
      </c>
      <c r="B2563" s="2" t="s">
        <v>2938</v>
      </c>
      <c r="C2563" s="2" t="s">
        <v>2932</v>
      </c>
      <c r="D2563" s="2" t="s">
        <v>6</v>
      </c>
      <c r="E2563" s="2" t="str">
        <f>IFERROR(__xludf.DUMMYFUNCTION("GOOGLETRANSLATE(B2563, ""auto"",""en"")"),"she received word from the Iranian month of Kazakh Zadar children child months maternity child's sense of beautiful women set Europe")</f>
        <v>she received word from the Iranian month of Kazakh Zadar children child months maternity child's sense of beautiful women set Europe</v>
      </c>
    </row>
    <row r="2564" ht="15.75" customHeight="1">
      <c r="A2564" s="1">
        <v>2777.0</v>
      </c>
      <c r="B2564" s="2" t="s">
        <v>2939</v>
      </c>
      <c r="C2564" s="2" t="s">
        <v>2932</v>
      </c>
      <c r="D2564" s="2" t="s">
        <v>6</v>
      </c>
      <c r="E2564" s="2" t="str">
        <f>IFERROR(__xludf.DUMMYFUNCTION("GOOGLETRANSLATE(B2564, ""auto"",""en"")"),"I lay down on the ground he closed his eyes and tried to die but the concrete was cold and I was afraid to catch a cold Emile Ajar whole life ahead")</f>
        <v>I lay down on the ground he closed his eyes and tried to die but the concrete was cold and I was afraid to catch a cold Emile Ajar whole life ahead</v>
      </c>
    </row>
    <row r="2565" ht="15.75" customHeight="1">
      <c r="A2565" s="1">
        <v>2778.0</v>
      </c>
      <c r="B2565" s="2" t="s">
        <v>2940</v>
      </c>
      <c r="C2565" s="2" t="s">
        <v>2932</v>
      </c>
      <c r="D2565" s="2" t="s">
        <v>6</v>
      </c>
      <c r="E2565" s="2" t="str">
        <f>IFERROR(__xludf.DUMMYFUNCTION("GOOGLETRANSLATE(B2565, ""auto"",""en"")")," how to preserve vision in reading do not read lying down holding a book at a distance of not less than 30 cm from the eye light on the open page must fall on top of the left side do not read in poor lighting distracts from the book every 60 minutes, and "&amp;"recovered sight distance for a few minutes and there Do you have to keep your eyes sekretiki")</f>
        <v> how to preserve vision in reading do not read lying down holding a book at a distance of not less than 30 cm from the eye light on the open page must fall on top of the left side do not read in poor lighting distracts from the book every 60 minutes, and recovered sight distance for a few minutes and there Do you have to keep your eyes sekretiki</v>
      </c>
    </row>
    <row r="2566" ht="15.75" customHeight="1">
      <c r="A2566" s="1">
        <v>2779.0</v>
      </c>
      <c r="B2566" s="2" t="s">
        <v>2941</v>
      </c>
      <c r="C2566" s="2" t="s">
        <v>2942</v>
      </c>
      <c r="D2566" s="2" t="s">
        <v>6</v>
      </c>
      <c r="E2566" s="2" t="str">
        <f>IFERROR(__xludf.DUMMYFUNCTION("GOOGLETRANSLATE(B2566, ""auto"",""en"")"),"Just a few words to my parents not ashamed")</f>
        <v>Just a few words to my parents not ashamed</v>
      </c>
    </row>
    <row r="2567" ht="15.75" customHeight="1">
      <c r="A2567" s="1">
        <v>2780.0</v>
      </c>
      <c r="B2567" s="2" t="s">
        <v>2943</v>
      </c>
      <c r="C2567" s="2" t="s">
        <v>2942</v>
      </c>
      <c r="D2567" s="2" t="s">
        <v>6</v>
      </c>
      <c r="E2567" s="2" t="str">
        <f>IFERROR(__xludf.DUMMYFUNCTION("GOOGLETRANSLATE(B2567, ""auto"",""en"")")," I like the people with whom you can joke and then talk heart to heart")</f>
        <v> I like the people with whom you can joke and then talk heart to heart</v>
      </c>
    </row>
    <row r="2568" ht="15.75" customHeight="1">
      <c r="A2568" s="1">
        <v>2781.0</v>
      </c>
      <c r="B2568" s="2" t="s">
        <v>2944</v>
      </c>
      <c r="C2568" s="2" t="s">
        <v>2942</v>
      </c>
      <c r="D2568" s="2" t="s">
        <v>6</v>
      </c>
      <c r="E2568" s="2" t="str">
        <f>IFERROR(__xludf.DUMMYFUNCTION("GOOGLETRANSLATE(B2568, ""auto"",""en"")"),"Mamkina bandit papkina Princess")</f>
        <v>Mamkina bandit papkina Princess</v>
      </c>
    </row>
    <row r="2569" ht="15.75" customHeight="1">
      <c r="A2569" s="1">
        <v>2782.0</v>
      </c>
      <c r="B2569" s="2" t="s">
        <v>2945</v>
      </c>
      <c r="C2569" s="2" t="s">
        <v>2942</v>
      </c>
      <c r="D2569" s="2" t="s">
        <v>6</v>
      </c>
      <c r="E2569" s="2" t="str">
        <f>IFERROR(__xludf.DUMMYFUNCTION("GOOGLETRANSLATE(B2569, ""auto"",""en"")")," kindness for weakness of my soul take")</f>
        <v> kindness for weakness of my soul take</v>
      </c>
    </row>
    <row r="2570" ht="15.75" customHeight="1">
      <c r="A2570" s="1">
        <v>2783.0</v>
      </c>
      <c r="B2570" s="2" t="s">
        <v>2946</v>
      </c>
      <c r="C2570" s="2" t="s">
        <v>2942</v>
      </c>
      <c r="D2570" s="2" t="s">
        <v>6</v>
      </c>
      <c r="E2570" s="2" t="str">
        <f>IFERROR(__xludf.DUMMYFUNCTION("GOOGLETRANSLATE(B2570, ""auto"",""en"")")," I am a modest girl with a crazy soul")</f>
        <v> I am a modest girl with a crazy soul</v>
      </c>
    </row>
    <row r="2571" ht="15.75" customHeight="1">
      <c r="A2571" s="1">
        <v>2784.0</v>
      </c>
      <c r="B2571" s="2" t="s">
        <v>2947</v>
      </c>
      <c r="C2571" s="2" t="s">
        <v>2942</v>
      </c>
      <c r="D2571" s="2" t="s">
        <v>6</v>
      </c>
      <c r="E2571" s="2" t="str">
        <f>IFERROR(__xludf.DUMMYFUNCTION("GOOGLETRANSLATE(B2571, ""auto"",""en"")")," I want somebody I was afraid of losing")</f>
        <v> I want somebody I was afraid of losing</v>
      </c>
    </row>
    <row r="2572" ht="15.75" customHeight="1">
      <c r="A2572" s="1">
        <v>2785.0</v>
      </c>
      <c r="B2572" s="2" t="s">
        <v>2948</v>
      </c>
      <c r="C2572" s="2" t="s">
        <v>2942</v>
      </c>
      <c r="D2572" s="2" t="s">
        <v>6</v>
      </c>
      <c r="E2572" s="2" t="str">
        <f>IFERROR(__xludf.DUMMYFUNCTION("GOOGLETRANSLATE(B2572, ""auto"",""en"")")," I spit on those who hate me, I live for those people who love me")</f>
        <v> I spit on those who hate me, I live for those people who love me</v>
      </c>
    </row>
    <row r="2573" ht="15.75" customHeight="1">
      <c r="A2573" s="1">
        <v>2786.0</v>
      </c>
      <c r="B2573" s="2" t="s">
        <v>2949</v>
      </c>
      <c r="C2573" s="2" t="s">
        <v>2942</v>
      </c>
      <c r="D2573" s="2" t="s">
        <v>6</v>
      </c>
      <c r="E2573" s="2" t="str">
        <f>IFERROR(__xludf.DUMMYFUNCTION("GOOGLETRANSLATE(B2573, ""auto"",""en"")")," cool to have another kid")</f>
        <v> cool to have another kid</v>
      </c>
    </row>
    <row r="2574" ht="15.75" customHeight="1">
      <c r="A2574" s="1">
        <v>2787.0</v>
      </c>
      <c r="B2574" s="2" t="s">
        <v>2950</v>
      </c>
      <c r="C2574" s="2" t="s">
        <v>2942</v>
      </c>
      <c r="D2574" s="2" t="s">
        <v>6</v>
      </c>
      <c r="E2574" s="2" t="str">
        <f>IFERROR(__xludf.DUMMYFUNCTION("GOOGLETRANSLATE(B2574, ""auto"",""en"")"),"and saw the highest land his father rode on the warm embrace of my shoulder and saw most of the land in which to go")</f>
        <v>and saw the highest land his father rode on the warm embrace of my shoulder and saw most of the land in which to go</v>
      </c>
    </row>
    <row r="2575" ht="15.75" customHeight="1">
      <c r="A2575" s="1">
        <v>2788.0</v>
      </c>
      <c r="B2575" s="2" t="s">
        <v>2951</v>
      </c>
      <c r="C2575" s="2" t="s">
        <v>2952</v>
      </c>
      <c r="D2575" s="2" t="s">
        <v>6</v>
      </c>
      <c r="E2575" s="2" t="str">
        <f>IFERROR(__xludf.DUMMYFUNCTION("GOOGLETRANSLATE(B2575, ""auto"",""en"")"),"I have no hesitation would trade you sleep")</f>
        <v>I have no hesitation would trade you sleep</v>
      </c>
    </row>
    <row r="2576" ht="15.75" customHeight="1">
      <c r="A2576" s="1">
        <v>2789.0</v>
      </c>
      <c r="B2576" s="2" t="s">
        <v>2953</v>
      </c>
      <c r="C2576" s="2" t="s">
        <v>2952</v>
      </c>
      <c r="D2576" s="2" t="s">
        <v>6</v>
      </c>
      <c r="E2576" s="2" t="str">
        <f>IFERROR(__xludf.DUMMYFUNCTION("GOOGLETRANSLATE(B2576, ""auto"",""en"")"),"when I said that I like Yesenin all thought about the lyrics figurative sense of the motherland and I meant drunkenness and debauchery decadence")</f>
        <v>when I said that I like Yesenin all thought about the lyrics figurative sense of the motherland and I meant drunkenness and debauchery decadence</v>
      </c>
    </row>
    <row r="2577" ht="15.75" customHeight="1">
      <c r="A2577" s="1">
        <v>2790.0</v>
      </c>
      <c r="B2577" s="2" t="s">
        <v>2954</v>
      </c>
      <c r="C2577" s="2" t="s">
        <v>2952</v>
      </c>
      <c r="D2577" s="2" t="s">
        <v>6</v>
      </c>
      <c r="E2577" s="2" t="str">
        <f>IFERROR(__xludf.DUMMYFUNCTION("GOOGLETRANSLATE(B2577, ""auto"",""en"")")," who do you see yourself in 5 years, I was blinded by the brilliant prospects")</f>
        <v> who do you see yourself in 5 years, I was blinded by the brilliant prospects</v>
      </c>
    </row>
    <row r="2578" ht="15.75" customHeight="1">
      <c r="A2578" s="1">
        <v>2791.0</v>
      </c>
      <c r="B2578" s="2" t="s">
        <v>2955</v>
      </c>
      <c r="C2578" s="2" t="s">
        <v>2956</v>
      </c>
      <c r="D2578" s="2" t="s">
        <v>6</v>
      </c>
      <c r="E2578" s="2" t="str">
        <f>IFERROR(__xludf.DUMMYFUNCTION("GOOGLETRANSLATE(B2578, ""auto"",""en"")"),"bsё padi balansa in vselennoй")</f>
        <v>bsё padi balansa in vselennoй</v>
      </c>
    </row>
    <row r="2579" ht="15.75" customHeight="1">
      <c r="A2579" s="1">
        <v>2792.0</v>
      </c>
      <c r="B2579" s="2" t="s">
        <v>2957</v>
      </c>
      <c r="C2579" s="2" t="s">
        <v>2956</v>
      </c>
      <c r="D2579" s="2" t="s">
        <v>6</v>
      </c>
      <c r="E2579" s="2" t="str">
        <f>IFERROR(__xludf.DUMMYFUNCTION("GOOGLETRANSLATE(B2579, ""auto"",""en"")"),"ograblenie Po derevneski")</f>
        <v>ograblenie Po derevneski</v>
      </c>
    </row>
    <row r="2580" ht="15.75" customHeight="1">
      <c r="A2580" s="1">
        <v>2793.0</v>
      </c>
      <c r="B2580" s="2" t="s">
        <v>2958</v>
      </c>
      <c r="C2580" s="2" t="s">
        <v>2956</v>
      </c>
      <c r="D2580" s="2" t="s">
        <v>6</v>
      </c>
      <c r="E2580" s="2" t="str">
        <f>IFERROR(__xludf.DUMMYFUNCTION("GOOGLETRANSLATE(B2580, ""auto"",""en"")"),"parents you have such a beautiful I")</f>
        <v>parents you have such a beautiful I</v>
      </c>
    </row>
    <row r="2581" ht="15.75" customHeight="1">
      <c r="A2581" s="1">
        <v>2794.0</v>
      </c>
      <c r="B2581" s="2" t="s">
        <v>2959</v>
      </c>
      <c r="C2581" s="2" t="s">
        <v>2956</v>
      </c>
      <c r="D2581" s="2" t="s">
        <v>6</v>
      </c>
      <c r="E2581" s="2" t="str">
        <f>IFERROR(__xludf.DUMMYFUNCTION("GOOGLETRANSLATE(B2581, ""auto"",""en"")"),"each had")</f>
        <v>each had</v>
      </c>
    </row>
    <row r="2582" ht="15.75" customHeight="1">
      <c r="A2582" s="1">
        <v>2795.0</v>
      </c>
      <c r="B2582" s="2" t="s">
        <v>2960</v>
      </c>
      <c r="C2582" s="2" t="s">
        <v>2956</v>
      </c>
      <c r="D2582" s="2" t="s">
        <v>6</v>
      </c>
      <c r="E2582" s="2" t="str">
        <f>IFERROR(__xludf.DUMMYFUNCTION("GOOGLETRANSLATE(B2582, ""auto"",""en"")"),"if oil is always above the water whether it is possible to smear with oil and flip-flops to walk on water")</f>
        <v>if oil is always above the water whether it is possible to smear with oil and flip-flops to walk on water</v>
      </c>
    </row>
    <row r="2583" ht="15.75" customHeight="1">
      <c r="A2583" s="1">
        <v>2796.0</v>
      </c>
      <c r="B2583" s="2" t="s">
        <v>2961</v>
      </c>
      <c r="C2583" s="2" t="s">
        <v>2956</v>
      </c>
      <c r="D2583" s="2" t="s">
        <v>6</v>
      </c>
      <c r="E2583" s="2" t="str">
        <f>IFERROR(__xludf.DUMMYFUNCTION("GOOGLETRANSLATE(B2583, ""auto"",""en"")"),"Today will be hot")</f>
        <v>Today will be hot</v>
      </c>
    </row>
    <row r="2584" ht="15.75" customHeight="1">
      <c r="A2584" s="1">
        <v>2797.0</v>
      </c>
      <c r="B2584" s="2" t="s">
        <v>2962</v>
      </c>
      <c r="C2584" s="2" t="s">
        <v>2963</v>
      </c>
      <c r="D2584" s="2" t="s">
        <v>6</v>
      </c>
      <c r="E2584" s="2" t="str">
        <f>IFERROR(__xludf.DUMMYFUNCTION("GOOGLETRANSLATE(B2584, ""auto"",""en"")"),"the same")</f>
        <v>the same</v>
      </c>
    </row>
    <row r="2585" ht="15.75" customHeight="1">
      <c r="A2585" s="1">
        <v>2798.0</v>
      </c>
      <c r="B2585" s="2" t="s">
        <v>2964</v>
      </c>
      <c r="C2585" s="2" t="s">
        <v>2963</v>
      </c>
      <c r="D2585" s="2" t="s">
        <v>6</v>
      </c>
      <c r="E2585" s="2" t="str">
        <f>IFERROR(__xludf.DUMMYFUNCTION("GOOGLETRANSLATE(B2585, ""auto"",""en"")"),"MD soul only person anyway sagangaşık barınjanııııııııııııım")</f>
        <v>MD soul only person anyway sagangaşık barınjanııııııııııııım</v>
      </c>
    </row>
    <row r="2586" ht="15.75" customHeight="1">
      <c r="A2586" s="1">
        <v>2799.0</v>
      </c>
      <c r="B2586" s="2" t="s">
        <v>2965</v>
      </c>
      <c r="C2586" s="2" t="s">
        <v>2963</v>
      </c>
      <c r="D2586" s="2" t="s">
        <v>6</v>
      </c>
      <c r="E2586" s="2" t="str">
        <f>IFERROR(__xludf.DUMMYFUNCTION("GOOGLETRANSLATE(B2586, ""auto"",""en"")"),"Click suretındı juregındı Leaving kinalsan it pursues the Akan young kezdestırgen perıştem Send Tadhana")</f>
        <v>Click suretındı juregındı Leaving kinalsan it pursues the Akan young kezdestırgen perıştem Send Tadhana</v>
      </c>
    </row>
    <row r="2587" ht="15.75" customHeight="1">
      <c r="A2587" s="1">
        <v>2800.0</v>
      </c>
      <c r="B2587" s="2" t="s">
        <v>2966</v>
      </c>
      <c r="C2587" s="2" t="s">
        <v>2963</v>
      </c>
      <c r="D2587" s="2" t="s">
        <v>6</v>
      </c>
      <c r="E2587" s="2" t="str">
        <f>IFERROR(__xludf.DUMMYFUNCTION("GOOGLETRANSLATE(B2587, ""auto"",""en"")"),"Sui demeïmin me hospitalization seniki i think Demeyer omir senıkı i Kut Demeyer time seniki and remains confidence in me because hospitalization sano")</f>
        <v>Sui demeïmin me hospitalization seniki i think Demeyer omir senıkı i Kut Demeyer time seniki and remains confidence in me because hospitalization sano</v>
      </c>
    </row>
    <row r="2588" ht="15.75" customHeight="1">
      <c r="A2588" s="1">
        <v>2801.0</v>
      </c>
      <c r="B2588" s="2" t="s">
        <v>2967</v>
      </c>
      <c r="C2588" s="2" t="s">
        <v>2968</v>
      </c>
      <c r="D2588" s="2" t="s">
        <v>6</v>
      </c>
      <c r="E2588" s="2" t="str">
        <f>IFERROR(__xludf.DUMMYFUNCTION("GOOGLETRANSLATE(B2588, ""auto"",""en"")"),"It went all to hell I enotik")</f>
        <v>It went all to hell I enotik</v>
      </c>
    </row>
    <row r="2589" ht="15.75" customHeight="1">
      <c r="A2589" s="1">
        <v>2802.0</v>
      </c>
      <c r="B2589" s="2" t="s">
        <v>2969</v>
      </c>
      <c r="C2589" s="2" t="s">
        <v>2968</v>
      </c>
      <c r="D2589" s="2" t="s">
        <v>6</v>
      </c>
      <c r="E2589" s="2" t="str">
        <f>IFERROR(__xludf.DUMMYFUNCTION("GOOGLETRANSLATE(B2589, ""auto"",""en"")")," This small dots on thy nose is not that something terrible because for some of us they are constant and it is normal not to be ashamed of yourself for it take care of your face but do not turn it into a problem every girl has a small amount of fat in the"&amp;" lower part of her abdomen matter they are trying to tell you magazines you possess important organs in this area that should be protected show completely")</f>
        <v> This small dots on thy nose is not that something terrible because for some of us they are constant and it is normal not to be ashamed of yourself for it take care of your face but do not turn it into a problem every girl has a small amount of fat in the lower part of her abdomen matter they are trying to tell you magazines you possess important organs in this area that should be protected show completely</v>
      </c>
    </row>
    <row r="2590" ht="15.75" customHeight="1">
      <c r="A2590" s="1">
        <v>2803.0</v>
      </c>
      <c r="B2590" s="2" t="s">
        <v>2970</v>
      </c>
      <c r="C2590" s="2" t="s">
        <v>2968</v>
      </c>
      <c r="D2590" s="2" t="s">
        <v>6</v>
      </c>
      <c r="E2590" s="2" t="str">
        <f>IFERROR(__xludf.DUMMYFUNCTION("GOOGLETRANSLATE(B2590, ""auto"",""en"")")," when some of my long tongue cynical sarcasm and selfishness me burned at the stake but while I'm here with you continue")</f>
        <v> when some of my long tongue cynical sarcasm and selfishness me burned at the stake but while I'm here with you continue</v>
      </c>
    </row>
    <row r="2591" ht="15.75" customHeight="1">
      <c r="A2591" s="1">
        <v>2804.0</v>
      </c>
      <c r="B2591" s="2" t="s">
        <v>2971</v>
      </c>
      <c r="C2591" s="2" t="s">
        <v>2972</v>
      </c>
      <c r="D2591" s="2" t="s">
        <v>6</v>
      </c>
      <c r="E2591" s="2" t="str">
        <f>IFERROR(__xludf.DUMMYFUNCTION("GOOGLETRANSLATE(B2591, ""auto"",""en"")"),"diñgegim Islam if you ayatwl after the prayer before reading Cursive lip remember the following hadith if somebody like the end of the five-time prayer ayatwl read kürsïdi him to enter Paradise only after death only if you can prevent the Muslim prayer ta"&amp;"sbïx lip when you sit out the following hadith remember somebody every prayer after 33 tasbïx sübxanalla 33 taxmïd älxamdwlïlla 33 takbeer Allahu akbar and one Takhlil lä ïlahä ïllallah wahdahw lä şärïkä läh lähwl mwlkw wa lähwl xamdw wa hwä the person he"&amp;" wants to buy tea alə Cullinane Kadisha Although froth eñiz sins will be forgiven if you read the prayer after the obligatory prayer Sunna, Muslim erinseñ remember the following hadith somebody each day 12 rəkət rawatïb sunnah prayers to him, if students "&amp;"do not build a house jənnatta nəsəï")</f>
        <v>diñgegim Islam if you ayatwl after the prayer before reading Cursive lip remember the following hadith if somebody like the end of the five-time prayer ayatwl read kürsïdi him to enter Paradise only after death only if you can prevent the Muslim prayer tasbïx lip when you sit out the following hadith remember somebody every prayer after 33 tasbïx sübxanalla 33 taxmïd älxamdwlïlla 33 takbeer Allahu akbar and one Takhlil lä ïlahä ïllallah wahdahw lä şärïkä läh lähwl mwlkw wa lähwl xamdw wa hwä the person he wants to buy tea alə Cullinane Kadisha Although froth eñiz sins will be forgiven if you read the prayer after the obligatory prayer Sunna, Muslim erinseñ remember the following hadith somebody each day 12 rəkət rawatïb sunnah prayers to him, if students do not build a house jənnatta nəsəï</v>
      </c>
    </row>
    <row r="2592" ht="15.75" customHeight="1">
      <c r="A2592" s="1">
        <v>2805.0</v>
      </c>
      <c r="B2592" s="2" t="s">
        <v>2973</v>
      </c>
      <c r="C2592" s="2" t="s">
        <v>2972</v>
      </c>
      <c r="D2592" s="2" t="s">
        <v>6</v>
      </c>
      <c r="E2592" s="2" t="str">
        <f>IFERROR(__xludf.DUMMYFUNCTION("GOOGLETRANSLATE(B2592, ""auto"",""en"")"),"to become the wife of the general need to marry a lieutenant but rather to marry Lieutenant need to love and wait for cadet")</f>
        <v>to become the wife of the general need to marry a lieutenant but rather to marry Lieutenant need to love and wait for cadet</v>
      </c>
    </row>
    <row r="2593" ht="15.75" customHeight="1">
      <c r="A2593" s="1">
        <v>2807.0</v>
      </c>
      <c r="B2593" s="2" t="s">
        <v>2974</v>
      </c>
      <c r="C2593" s="2" t="s">
        <v>2975</v>
      </c>
      <c r="D2593" s="2" t="s">
        <v>6</v>
      </c>
      <c r="E2593" s="2" t="str">
        <f>IFERROR(__xludf.DUMMYFUNCTION("GOOGLETRANSLATE(B2593, ""auto"",""en"")"),"we do not understand znachimost momenta until he ctanet vospominaniem")</f>
        <v>we do not understand znachimost momenta until he ctanet vospominaniem</v>
      </c>
    </row>
    <row r="2594" ht="15.75" customHeight="1">
      <c r="A2594" s="1">
        <v>2808.0</v>
      </c>
      <c r="B2594" s="2" t="s">
        <v>2976</v>
      </c>
      <c r="C2594" s="2" t="s">
        <v>2975</v>
      </c>
      <c r="D2594" s="2" t="s">
        <v>6</v>
      </c>
      <c r="E2594" s="2" t="str">
        <f>IFERROR(__xludf.DUMMYFUNCTION("GOOGLETRANSLATE(B2594, ""auto"",""en"")"),"she thought I was the best, even when I dropped Mom")</f>
        <v>she thought I was the best, even when I dropped Mom</v>
      </c>
    </row>
    <row r="2595" ht="15.75" customHeight="1">
      <c r="A2595" s="1">
        <v>2809.0</v>
      </c>
      <c r="B2595" s="2" t="s">
        <v>2977</v>
      </c>
      <c r="C2595" s="2" t="s">
        <v>2978</v>
      </c>
      <c r="D2595" s="2" t="s">
        <v>6</v>
      </c>
      <c r="E2595" s="2" t="str">
        <f>IFERROR(__xludf.DUMMYFUNCTION("GOOGLETRANSLATE(B2595, ""auto"",""en"")"),"devachki I'm in honey")</f>
        <v>devachki I'm in honey</v>
      </c>
    </row>
    <row r="2596" ht="15.75" customHeight="1">
      <c r="A2596" s="1">
        <v>2810.0</v>
      </c>
      <c r="B2596" s="2" t="s">
        <v>2979</v>
      </c>
      <c r="C2596" s="2" t="s">
        <v>2980</v>
      </c>
      <c r="D2596" s="2" t="s">
        <v>6</v>
      </c>
      <c r="E2596" s="2" t="str">
        <f>IFERROR(__xludf.DUMMYFUNCTION("GOOGLETRANSLATE(B2596, ""auto"",""en"")"),"instagram ad1lkhanova16 ")</f>
        <v>instagram ad1lkhanova16 </v>
      </c>
    </row>
    <row r="2597" ht="15.75" customHeight="1">
      <c r="A2597" s="1">
        <v>2811.0</v>
      </c>
      <c r="B2597" s="2" t="s">
        <v>2981</v>
      </c>
      <c r="C2597" s="2" t="s">
        <v>2980</v>
      </c>
      <c r="D2597" s="2" t="s">
        <v>6</v>
      </c>
      <c r="E2597" s="2" t="str">
        <f>IFERROR(__xludf.DUMMYFUNCTION("GOOGLETRANSLATE(B2597, ""auto"",""en"")"),"remember all you will endure")</f>
        <v>remember all you will endure</v>
      </c>
    </row>
    <row r="2598" ht="15.75" customHeight="1">
      <c r="A2598" s="1">
        <v>2812.0</v>
      </c>
      <c r="B2598" s="2" t="s">
        <v>2982</v>
      </c>
      <c r="C2598" s="2" t="s">
        <v>2980</v>
      </c>
      <c r="D2598" s="2" t="s">
        <v>6</v>
      </c>
      <c r="E2598" s="2" t="str">
        <f>IFERROR(__xludf.DUMMYFUNCTION("GOOGLETRANSLATE(B2598, ""auto"",""en"")"),"as it is difficult to imagine that in 30 of 35 years in our country will be called grandmother Aniela adele")</f>
        <v>as it is difficult to imagine that in 30 of 35 years in our country will be called grandmother Aniela adele</v>
      </c>
    </row>
    <row r="2599" ht="15.75" customHeight="1">
      <c r="A2599" s="1">
        <v>2813.0</v>
      </c>
      <c r="B2599" s="2" t="s">
        <v>2983</v>
      </c>
      <c r="C2599" s="2" t="s">
        <v>2980</v>
      </c>
      <c r="D2599" s="2" t="s">
        <v>6</v>
      </c>
      <c r="E2599" s="2" t="str">
        <f>IFERROR(__xludf.DUMMYFUNCTION("GOOGLETRANSLATE(B2599, ""auto"",""en"")"),"Childhood the most valuable and the best that life has to remember those bright days when you wake up from the noise in the kitchen and there Azhek fries schelpeki and preparing tea with milk after breakfast you go to the garden to collect raspberries, st"&amp;"rawberries cherries together with his brothers sisters remember this delicious ice cream FoodMaster on 25 n without candy wrappers with fruit ice-cream ice sticker on the 15 tgsolony Kurt azhno language that hurts show completely")</f>
        <v>Childhood the most valuable and the best that life has to remember those bright days when you wake up from the noise in the kitchen and there Azhek fries schelpeki and preparing tea with milk after breakfast you go to the garden to collect raspberries, strawberries cherries together with his brothers sisters remember this delicious ice cream FoodMaster on 25 n without candy wrappers with fruit ice-cream ice sticker on the 15 tgsolony Kurt azhno language that hurts show completely</v>
      </c>
    </row>
    <row r="2600" ht="15.75" customHeight="1">
      <c r="A2600" s="1">
        <v>2814.0</v>
      </c>
      <c r="B2600" s="2" t="s">
        <v>2984</v>
      </c>
      <c r="C2600" s="2" t="s">
        <v>2980</v>
      </c>
      <c r="D2600" s="2" t="s">
        <v>6</v>
      </c>
      <c r="E2600" s="2" t="str">
        <f>IFERROR(__xludf.DUMMYFUNCTION("GOOGLETRANSLATE(B2600, ""auto"",""en"")"),"Allah commands to reach all")</f>
        <v>Allah commands to reach all</v>
      </c>
    </row>
    <row r="2601" ht="15.75" customHeight="1">
      <c r="A2601" s="1">
        <v>2815.0</v>
      </c>
      <c r="B2601" s="2" t="s">
        <v>2985</v>
      </c>
      <c r="C2601" s="2" t="s">
        <v>2986</v>
      </c>
      <c r="D2601" s="2" t="s">
        <v>6</v>
      </c>
      <c r="E2601" s="2" t="str">
        <f>IFERROR(__xludf.DUMMYFUNCTION("GOOGLETRANSLATE(B2601, ""auto"",""en"")"),"just I smile when I smile always hurt what else to do")</f>
        <v>just I smile when I smile always hurt what else to do</v>
      </c>
    </row>
    <row r="2602" ht="15.75" customHeight="1">
      <c r="A2602" s="1">
        <v>2816.0</v>
      </c>
      <c r="B2602" s="2" t="s">
        <v>2987</v>
      </c>
      <c r="C2602" s="2" t="s">
        <v>2986</v>
      </c>
      <c r="D2602" s="2" t="s">
        <v>6</v>
      </c>
      <c r="E2602" s="2" t="str">
        <f>IFERROR(__xludf.DUMMYFUNCTION("GOOGLETRANSLATE(B2602, ""auto"",""en"")"),"learn from spring blooming")</f>
        <v>learn from spring blooming</v>
      </c>
    </row>
    <row r="2603" ht="15.75" customHeight="1">
      <c r="A2603" s="1">
        <v>2817.0</v>
      </c>
      <c r="B2603" s="2" t="s">
        <v>2988</v>
      </c>
      <c r="C2603" s="2" t="s">
        <v>2986</v>
      </c>
      <c r="D2603" s="2" t="s">
        <v>6</v>
      </c>
      <c r="E2603" s="2" t="str">
        <f>IFERROR(__xludf.DUMMYFUNCTION("GOOGLETRANSLATE(B2603, ""auto"",""en"")"),"madmen have their inaccessible to normal people the secret of joy and entertainment Max Frye")</f>
        <v>madmen have their inaccessible to normal people the secret of joy and entertainment Max Frye</v>
      </c>
    </row>
    <row r="2604" ht="15.75" customHeight="1">
      <c r="A2604" s="1">
        <v>2819.0</v>
      </c>
      <c r="B2604" s="2" t="s">
        <v>2989</v>
      </c>
      <c r="C2604" s="2" t="s">
        <v>2990</v>
      </c>
      <c r="D2604" s="2" t="s">
        <v>6</v>
      </c>
      <c r="E2604" s="2" t="str">
        <f>IFERROR(__xludf.DUMMYFUNCTION("GOOGLETRANSLATE(B2604, ""auto"",""en"")")," Here it is happiness")</f>
        <v> Here it is happiness</v>
      </c>
    </row>
    <row r="2605" ht="15.75" customHeight="1">
      <c r="A2605" s="1">
        <v>2820.0</v>
      </c>
      <c r="B2605" s="2" t="s">
        <v>2991</v>
      </c>
      <c r="C2605" s="2" t="s">
        <v>2990</v>
      </c>
      <c r="D2605" s="2" t="s">
        <v>6</v>
      </c>
      <c r="E2605" s="2" t="str">
        <f>IFERROR(__xludf.DUMMYFUNCTION("GOOGLETRANSLATE(B2605, ""auto"",""en"")"),"govopyat plohie vpemena ctanovyatcya hoposhimi vocpominaniyami")</f>
        <v>govopyat plohie vpemena ctanovyatcya hoposhimi vocpominaniyami</v>
      </c>
    </row>
    <row r="2606" ht="15.75" customHeight="1">
      <c r="A2606" s="1">
        <v>2821.0</v>
      </c>
      <c r="B2606" s="2" t="s">
        <v>2992</v>
      </c>
      <c r="C2606" s="2" t="s">
        <v>2990</v>
      </c>
      <c r="D2606" s="2" t="s">
        <v>6</v>
      </c>
      <c r="E2606" s="2" t="str">
        <f>IFERROR(__xludf.DUMMYFUNCTION("GOOGLETRANSLATE(B2606, ""auto"",""en"")"),"friendship without any communication between people has no value")</f>
        <v>friendship without any communication between people has no value</v>
      </c>
    </row>
    <row r="2607" ht="15.75" customHeight="1">
      <c r="A2607" s="1">
        <v>2822.0</v>
      </c>
      <c r="B2607" s="2" t="s">
        <v>2993</v>
      </c>
      <c r="C2607" s="2" t="s">
        <v>2990</v>
      </c>
      <c r="D2607" s="2" t="s">
        <v>6</v>
      </c>
      <c r="E2607" s="2" t="str">
        <f>IFERROR(__xludf.DUMMYFUNCTION("GOOGLETRANSLATE(B2607, ""auto"",""en"")"),"My grandfather often told me drink where the horse is drinking bad water the horse will not drink never make the bed where the cat keeps eating the fruit that the worm touched safely take mushrooms which midges sits Sadi tree where the mole land digs hous"&amp;"e is built on the spot where the snake basking dig a well where the birds nest in the heat lie down and get up to kuryami you will have a golden grain of the day eat more green you will have strong legs and endurance as the heart of the beast Swim will of"&amp;"ten feel on the ground like a fish in water often looks at the sky and not under the feet and your mind will be clear and easy More silent than speak, and dwell in your soul and spirit will be quiet and peaceful calm of the true wisdom of our elders knew "&amp;"no bounds the best quote of the world")</f>
        <v>My grandfather often told me drink where the horse is drinking bad water the horse will not drink never make the bed where the cat keeps eating the fruit that the worm touched safely take mushrooms which midges sits Sadi tree where the mole land digs house is built on the spot where the snake basking dig a well where the birds nest in the heat lie down and get up to kuryami you will have a golden grain of the day eat more green you will have strong legs and endurance as the heart of the beast Swim will often feel on the ground like a fish in water often looks at the sky and not under the feet and your mind will be clear and easy More silent than speak, and dwell in your soul and spirit will be quiet and peaceful calm of the true wisdom of our elders knew no bounds the best quote of the world</v>
      </c>
    </row>
    <row r="2608" ht="15.75" customHeight="1">
      <c r="A2608" s="1">
        <v>2823.0</v>
      </c>
      <c r="B2608" s="2" t="s">
        <v>982</v>
      </c>
      <c r="C2608" s="2" t="s">
        <v>2990</v>
      </c>
      <c r="D2608" s="2" t="s">
        <v>6</v>
      </c>
      <c r="E2608" s="2" t="str">
        <f>IFERROR(__xludf.DUMMYFUNCTION("GOOGLETRANSLATE(B2608, ""auto"",""en"")"),"My wife will be very happy")</f>
        <v>My wife will be very happy</v>
      </c>
    </row>
    <row r="2609" ht="15.75" customHeight="1">
      <c r="A2609" s="1">
        <v>2824.0</v>
      </c>
      <c r="B2609" s="2" t="s">
        <v>839</v>
      </c>
      <c r="C2609" s="2" t="s">
        <v>2994</v>
      </c>
      <c r="D2609" s="2" t="s">
        <v>6</v>
      </c>
      <c r="E2609" s="2" t="str">
        <f>IFERROR(__xludf.DUMMYFUNCTION("GOOGLETRANSLATE(B2609, ""auto"",""en"")"),"mood")</f>
        <v>mood</v>
      </c>
    </row>
    <row r="2610" ht="15.75" customHeight="1">
      <c r="A2610" s="1">
        <v>2825.0</v>
      </c>
      <c r="B2610" s="2" t="s">
        <v>2995</v>
      </c>
      <c r="C2610" s="2" t="s">
        <v>2994</v>
      </c>
      <c r="D2610" s="2" t="s">
        <v>6</v>
      </c>
      <c r="E2610" s="2" t="str">
        <f>IFERROR(__xludf.DUMMYFUNCTION("GOOGLETRANSLATE(B2610, ""auto"",""en"")"),"Other ways to say English")</f>
        <v>Other ways to say English</v>
      </c>
    </row>
    <row r="2611" ht="15.75" customHeight="1">
      <c r="A2611" s="1">
        <v>2826.0</v>
      </c>
      <c r="B2611" s="2" t="s">
        <v>2996</v>
      </c>
      <c r="C2611" s="2" t="s">
        <v>2994</v>
      </c>
      <c r="D2611" s="2" t="s">
        <v>6</v>
      </c>
      <c r="E2611" s="2" t="str">
        <f>IFERROR(__xludf.DUMMYFUNCTION("GOOGLETRANSLATE(B2611, ""auto"",""en"")"),"ctishki pomogyt kotorye navsegda remember the correct accent")</f>
        <v>ctishki pomogyt kotorye navsegda remember the correct accent</v>
      </c>
    </row>
    <row r="2612" ht="15.75" customHeight="1">
      <c r="A2612" s="1">
        <v>2827.0</v>
      </c>
      <c r="B2612" s="2" t="s">
        <v>2997</v>
      </c>
      <c r="C2612" s="2" t="s">
        <v>2994</v>
      </c>
      <c r="D2612" s="2" t="s">
        <v>6</v>
      </c>
      <c r="E2612" s="2" t="str">
        <f>IFERROR(__xludf.DUMMYFUNCTION("GOOGLETRANSLATE(B2612, ""auto"",""en"")"),"a very interesting visual vocabulary")</f>
        <v>a very interesting visual vocabulary</v>
      </c>
    </row>
    <row r="2613" ht="15.75" customHeight="1">
      <c r="A2613" s="1">
        <v>2828.0</v>
      </c>
      <c r="B2613" s="2" t="s">
        <v>2998</v>
      </c>
      <c r="C2613" s="2" t="s">
        <v>2994</v>
      </c>
      <c r="D2613" s="2" t="s">
        <v>6</v>
      </c>
      <c r="E2613" s="2" t="str">
        <f>IFERROR(__xludf.DUMMYFUNCTION("GOOGLETRANSLATE(B2613, ""auto"",""en"")"),"bourgeois found a mega boost to the length to kill types on plente")</f>
        <v>bourgeois found a mega boost to the length to kill types on plente</v>
      </c>
    </row>
    <row r="2614" ht="15.75" customHeight="1">
      <c r="A2614" s="1">
        <v>2829.0</v>
      </c>
      <c r="B2614" s="2" t="s">
        <v>2999</v>
      </c>
      <c r="C2614" s="2" t="s">
        <v>2994</v>
      </c>
      <c r="D2614" s="2" t="s">
        <v>6</v>
      </c>
      <c r="E2614" s="2" t="str">
        <f>IFERROR(__xludf.DUMMYFUNCTION("GOOGLETRANSLATE(B2614, ""auto"",""en"")"),"Japs top or")</f>
        <v>Japs top or</v>
      </c>
    </row>
    <row r="2615" ht="15.75" customHeight="1">
      <c r="A2615" s="1">
        <v>2830.0</v>
      </c>
      <c r="B2615" s="2" t="s">
        <v>3000</v>
      </c>
      <c r="C2615" s="2" t="s">
        <v>3001</v>
      </c>
      <c r="D2615" s="2" t="s">
        <v>6</v>
      </c>
      <c r="E2615" s="2" t="str">
        <f>IFERROR(__xludf.DUMMYFUNCTION("GOOGLETRANSLATE(B2615, ""auto"",""en"")"),"xxx")</f>
        <v>xxx</v>
      </c>
    </row>
    <row r="2616" ht="15.75" customHeight="1">
      <c r="A2616" s="1">
        <v>2831.0</v>
      </c>
      <c r="B2616" s="2" t="s">
        <v>3002</v>
      </c>
      <c r="C2616" s="2" t="s">
        <v>3001</v>
      </c>
      <c r="D2616" s="2" t="s">
        <v>6</v>
      </c>
      <c r="E2616" s="2" t="str">
        <f>IFERROR(__xludf.DUMMYFUNCTION("GOOGLETRANSLATE(B2616, ""auto"",""en"")"),"how painful it is to come to where you have no one expects")</f>
        <v>how painful it is to come to where you have no one expects</v>
      </c>
    </row>
    <row r="2617" ht="15.75" customHeight="1">
      <c r="A2617" s="1">
        <v>2832.0</v>
      </c>
      <c r="B2617" s="2" t="s">
        <v>3003</v>
      </c>
      <c r="C2617" s="2" t="s">
        <v>3001</v>
      </c>
      <c r="D2617" s="2" t="s">
        <v>6</v>
      </c>
      <c r="E2617" s="2" t="str">
        <f>IFERROR(__xludf.DUMMYFUNCTION("GOOGLETRANSLATE(B2617, ""auto"",""en"")"),"one is in the world the richness of this brotherhood")</f>
        <v>one is in the world the richness of this brotherhood</v>
      </c>
    </row>
    <row r="2618" ht="15.75" customHeight="1">
      <c r="A2618" s="1">
        <v>2833.0</v>
      </c>
      <c r="B2618" s="2" t="s">
        <v>3004</v>
      </c>
      <c r="C2618" s="2" t="s">
        <v>3001</v>
      </c>
      <c r="D2618" s="2" t="s">
        <v>6</v>
      </c>
      <c r="E2618" s="2" t="str">
        <f>IFERROR(__xludf.DUMMYFUNCTION("GOOGLETRANSLATE(B2618, ""auto"",""en"")"),"κazhdy chelovek nocit in depth limit svoego I malenkoe kladbische Where are pogpebeny TE kogo OH loved")</f>
        <v>κazhdy chelovek nocit in depth limit svoego I malenkoe kladbische Where are pogpebeny TE kogo OH loved</v>
      </c>
    </row>
    <row r="2619" ht="15.75" customHeight="1">
      <c r="A2619" s="1">
        <v>2834.0</v>
      </c>
      <c r="B2619" s="2" t="s">
        <v>3005</v>
      </c>
      <c r="C2619" s="2" t="s">
        <v>3001</v>
      </c>
      <c r="D2619" s="2" t="s">
        <v>6</v>
      </c>
      <c r="E2619" s="2" t="str">
        <f>IFERROR(__xludf.DUMMYFUNCTION("GOOGLETRANSLATE(B2619, ""auto"",""en"")")," happens are friends hang out and then you realize that you love")</f>
        <v> happens are friends hang out and then you realize that you love</v>
      </c>
    </row>
    <row r="2620" ht="15.75" customHeight="1">
      <c r="A2620" s="1">
        <v>2835.0</v>
      </c>
      <c r="B2620" s="2" t="s">
        <v>3006</v>
      </c>
      <c r="C2620" s="2" t="s">
        <v>3001</v>
      </c>
      <c r="D2620" s="2" t="s">
        <v>6</v>
      </c>
      <c r="E2620" s="2" t="str">
        <f>IFERROR(__xludf.DUMMYFUNCTION("GOOGLETRANSLATE(B2620, ""auto"",""en"")"),"the end ")</f>
        <v>the end </v>
      </c>
    </row>
    <row r="2621" ht="15.75" customHeight="1">
      <c r="A2621" s="1">
        <v>2836.0</v>
      </c>
      <c r="B2621" s="2" t="s">
        <v>3007</v>
      </c>
      <c r="C2621" s="2" t="s">
        <v>3001</v>
      </c>
      <c r="D2621" s="2" t="s">
        <v>6</v>
      </c>
      <c r="E2621" s="2" t="str">
        <f>IFERROR(__xludf.DUMMYFUNCTION("GOOGLETRANSLATE(B2621, ""auto"",""en"")"),"summer farewell the autumn comes")</f>
        <v>summer farewell the autumn comes</v>
      </c>
    </row>
    <row r="2622" ht="15.75" customHeight="1">
      <c r="A2622" s="1">
        <v>2837.0</v>
      </c>
      <c r="B2622" s="2" t="s">
        <v>3008</v>
      </c>
      <c r="C2622" s="2" t="s">
        <v>3001</v>
      </c>
      <c r="D2622" s="2" t="s">
        <v>6</v>
      </c>
      <c r="E2622" s="2" t="str">
        <f>IFERROR(__xludf.DUMMYFUNCTION("GOOGLETRANSLATE(B2622, ""auto"",""en"")"),"her eyes for me as I am ready to sink space for them on the red")</f>
        <v>her eyes for me as I am ready to sink space for them on the red</v>
      </c>
    </row>
    <row r="2623" ht="15.75" customHeight="1">
      <c r="A2623" s="1">
        <v>2838.0</v>
      </c>
      <c r="B2623" s="2" t="s">
        <v>3009</v>
      </c>
      <c r="C2623" s="2" t="s">
        <v>3001</v>
      </c>
      <c r="D2623" s="2" t="s">
        <v>6</v>
      </c>
      <c r="E2623" s="2" t="str">
        <f>IFERROR(__xludf.DUMMYFUNCTION("GOOGLETRANSLATE(B2623, ""auto"",""en"")"),"That summer changed my attitude to many people")</f>
        <v>That summer changed my attitude to many people</v>
      </c>
    </row>
    <row r="2624" ht="15.75" customHeight="1">
      <c r="A2624" s="1">
        <v>2839.0</v>
      </c>
      <c r="B2624" s="2" t="s">
        <v>3010</v>
      </c>
      <c r="C2624" s="2" t="s">
        <v>3001</v>
      </c>
      <c r="D2624" s="2" t="s">
        <v>6</v>
      </c>
      <c r="E2624" s="2" t="str">
        <f>IFERROR(__xludf.DUMMYFUNCTION("GOOGLETRANSLATE(B2624, ""auto"",""en"")"),"subscribe")</f>
        <v>subscribe</v>
      </c>
    </row>
    <row r="2625" ht="15.75" customHeight="1">
      <c r="A2625" s="1">
        <v>2840.0</v>
      </c>
      <c r="B2625" s="2" t="s">
        <v>3011</v>
      </c>
      <c r="C2625" s="2" t="s">
        <v>3001</v>
      </c>
      <c r="D2625" s="2" t="s">
        <v>6</v>
      </c>
      <c r="E2625" s="2" t="str">
        <f>IFERROR(__xludf.DUMMYFUNCTION("GOOGLETRANSLATE(B2625, ""auto"",""en"")"),"without humor, life is boring without friends life is impossible")</f>
        <v>without humor, life is boring without friends life is impossible</v>
      </c>
    </row>
    <row r="2626" ht="15.75" customHeight="1">
      <c r="A2626" s="1">
        <v>2841.0</v>
      </c>
      <c r="B2626" s="2" t="s">
        <v>3012</v>
      </c>
      <c r="C2626" s="2" t="s">
        <v>3013</v>
      </c>
      <c r="D2626" s="2" t="s">
        <v>6</v>
      </c>
      <c r="E2626" s="2" t="str">
        <f>IFERROR(__xludf.DUMMYFUNCTION("GOOGLETRANSLATE(B2626, ""auto"",""en"")"),"the only person in the world'm into you mom")</f>
        <v>the only person in the world'm into you mom</v>
      </c>
    </row>
    <row r="2627" ht="15.75" customHeight="1">
      <c r="A2627" s="1">
        <v>2842.0</v>
      </c>
      <c r="B2627" s="2" t="s">
        <v>3014</v>
      </c>
      <c r="C2627" s="2" t="s">
        <v>3015</v>
      </c>
      <c r="D2627" s="2" t="s">
        <v>6</v>
      </c>
      <c r="E2627" s="2" t="str">
        <f>IFERROR(__xludf.DUMMYFUNCTION("GOOGLETRANSLATE(B2627, ""auto"",""en"")"),"already I miss Brother")</f>
        <v>already I miss Brother</v>
      </c>
    </row>
    <row r="2628" ht="15.75" customHeight="1">
      <c r="A2628" s="1">
        <v>2843.0</v>
      </c>
      <c r="B2628" s="2" t="s">
        <v>3016</v>
      </c>
      <c r="C2628" s="2" t="s">
        <v>3017</v>
      </c>
      <c r="D2628" s="2" t="s">
        <v>6</v>
      </c>
      <c r="E2628" s="2" t="str">
        <f>IFERROR(__xludf.DUMMYFUNCTION("GOOGLETRANSLATE(B2628, ""auto"",""en"")"),"decided together with the trust to please you with a great raffle prize microphone trust gxt 242 lance https shop kz s 89711 to participate must be shown in full")</f>
        <v>decided together with the trust to please you with a great raffle prize microphone trust gxt 242 lance https shop kz s 89711 to participate must be shown in full</v>
      </c>
    </row>
    <row r="2629" ht="15.75" customHeight="1">
      <c r="A2629" s="1">
        <v>2844.0</v>
      </c>
      <c r="B2629" s="2" t="s">
        <v>3018</v>
      </c>
      <c r="C2629" s="2" t="s">
        <v>3017</v>
      </c>
      <c r="D2629" s="2" t="s">
        <v>6</v>
      </c>
      <c r="E2629" s="2" t="str">
        <f>IFERROR(__xludf.DUMMYFUNCTION("GOOGLETRANSLATE(B2629, ""auto"",""en"")"),"10 errors in the correspondence that make us the nightmarish interlocutors")</f>
        <v>10 errors in the correspondence that make us the nightmarish interlocutors</v>
      </c>
    </row>
    <row r="2630" ht="15.75" customHeight="1">
      <c r="A2630" s="1">
        <v>2845.0</v>
      </c>
      <c r="B2630" s="2" t="s">
        <v>3019</v>
      </c>
      <c r="C2630" s="2" t="s">
        <v>3017</v>
      </c>
      <c r="D2630" s="2" t="s">
        <v>6</v>
      </c>
      <c r="E2630" s="2" t="str">
        <f>IFERROR(__xludf.DUMMYFUNCTION("GOOGLETRANSLATE(B2630, ""auto"",""en"")"),"CIGNA will absolutely everyone who signs up on my page and do repost this entry photograph in 10 days exactly lay on the album Public this is probably hard to tell in the video later and so on youtube channel, do not forget to subscribe https vk cc 3k4qjh")</f>
        <v>CIGNA will absolutely everyone who signs up on my page and do repost this entry photograph in 10 days exactly lay on the album Public this is probably hard to tell in the video later and so on youtube channel, do not forget to subscribe https vk cc 3k4qjh</v>
      </c>
    </row>
    <row r="2631" ht="15.75" customHeight="1">
      <c r="A2631" s="1">
        <v>2846.0</v>
      </c>
      <c r="B2631" s="2" t="s">
        <v>3020</v>
      </c>
      <c r="C2631" s="2" t="s">
        <v>3017</v>
      </c>
      <c r="D2631" s="2" t="s">
        <v>6</v>
      </c>
      <c r="E2631" s="2" t="str">
        <f>IFERROR(__xludf.DUMMYFUNCTION("GOOGLETRANSLATE(B2631, ""auto"",""en"")"),"September 20, 2002 died the main actor Sergei Bodrov Russian zero")</f>
        <v>September 20, 2002 died the main actor Sergei Bodrov Russian zero</v>
      </c>
    </row>
    <row r="2632" ht="15.75" customHeight="1">
      <c r="A2632" s="1">
        <v>2847.0</v>
      </c>
      <c r="B2632" s="2" t="s">
        <v>101</v>
      </c>
      <c r="C2632" s="2" t="s">
        <v>3017</v>
      </c>
      <c r="D2632" s="2" t="s">
        <v>6</v>
      </c>
      <c r="E2632" s="2" t="str">
        <f>IFERROR(__xludf.DUMMYFUNCTION("GOOGLETRANSLATE(B2632, ""auto"",""en"")"),"#VALUE!")</f>
        <v>#VALUE!</v>
      </c>
    </row>
    <row r="2633" ht="15.75" customHeight="1">
      <c r="A2633" s="1">
        <v>2848.0</v>
      </c>
      <c r="B2633" s="2" t="s">
        <v>3021</v>
      </c>
      <c r="C2633" s="2" t="s">
        <v>3017</v>
      </c>
      <c r="D2633" s="2" t="s">
        <v>6</v>
      </c>
      <c r="E2633" s="2" t="str">
        <f>IFERROR(__xludf.DUMMYFUNCTION("GOOGLETRANSLATE(B2633, ""auto"",""en"")"),"Sweden ended the trash recently shocked the world the news that Sweden ended the garbage and the authorities are ready to import it for recycling to other countries about how established system of recycling in Stockholm to explain the examples show comple"&amp;"tely")</f>
        <v>Sweden ended the trash recently shocked the world the news that Sweden ended the garbage and the authorities are ready to import it for recycling to other countries about how established system of recycling in Stockholm to explain the examples show completely</v>
      </c>
    </row>
    <row r="2634" ht="15.75" customHeight="1">
      <c r="A2634" s="1">
        <v>2849.0</v>
      </c>
      <c r="B2634" s="2" t="s">
        <v>3022</v>
      </c>
      <c r="C2634" s="2" t="s">
        <v>3017</v>
      </c>
      <c r="D2634" s="2" t="s">
        <v>6</v>
      </c>
      <c r="E2634" s="2" t="str">
        <f>IFERROR(__xludf.DUMMYFUNCTION("GOOGLETRANSLATE(B2634, ""auto"",""en"")"),"Well very funny comic")</f>
        <v>Well very funny comic</v>
      </c>
    </row>
    <row r="2635" ht="15.75" customHeight="1">
      <c r="A2635" s="1">
        <v>2850.0</v>
      </c>
      <c r="B2635" s="2" t="s">
        <v>3023</v>
      </c>
      <c r="C2635" s="2" t="s">
        <v>3017</v>
      </c>
      <c r="D2635" s="2" t="s">
        <v>6</v>
      </c>
      <c r="E2635" s="2" t="str">
        <f>IFERROR(__xludf.DUMMYFUNCTION("GOOGLETRANSLATE(B2635, ""auto"",""en"")"),"in the iPhone has one hidden feature is discharged so quickly that once again not to touch the phone and more time to leave Rial Life respect apple")</f>
        <v>in the iPhone has one hidden feature is discharged so quickly that once again not to touch the phone and more time to leave Rial Life respect apple</v>
      </c>
    </row>
    <row r="2636" ht="15.75" customHeight="1">
      <c r="A2636" s="1">
        <v>2851.0</v>
      </c>
      <c r="B2636" s="2" t="s">
        <v>3024</v>
      </c>
      <c r="C2636" s="2" t="s">
        <v>3017</v>
      </c>
      <c r="D2636" s="2" t="s">
        <v>6</v>
      </c>
      <c r="E2636" s="2" t="str">
        <f>IFERROR(__xludf.DUMMYFUNCTION("GOOGLETRANSLATE(B2636, ""auto"",""en"")"),"it is worth seeing")</f>
        <v>it is worth seeing</v>
      </c>
    </row>
    <row r="2637" ht="15.75" customHeight="1">
      <c r="A2637" s="1">
        <v>2852.0</v>
      </c>
      <c r="B2637" s="2" t="s">
        <v>3025</v>
      </c>
      <c r="C2637" s="2" t="s">
        <v>3026</v>
      </c>
      <c r="D2637" s="2" t="s">
        <v>6</v>
      </c>
      <c r="E2637" s="2" t="str">
        <f>IFERROR(__xludf.DUMMYFUNCTION("GOOGLETRANSLATE(B2637, ""auto"",""en"")")," múmkindik ber jylytýģa júregińdi sýyq")</f>
        <v> múmkindik ber jylytýģa júregińdi sýyq</v>
      </c>
    </row>
    <row r="2638" ht="15.75" customHeight="1">
      <c r="A2638" s="1">
        <v>2853.0</v>
      </c>
      <c r="B2638" s="2" t="s">
        <v>3027</v>
      </c>
      <c r="C2638" s="2" t="s">
        <v>3026</v>
      </c>
      <c r="D2638" s="2" t="s">
        <v>6</v>
      </c>
      <c r="E2638" s="2" t="str">
        <f>IFERROR(__xludf.DUMMYFUNCTION("GOOGLETRANSLATE(B2638, ""auto"",""en"")"),"when sledyyuschy time you will go to my Pages Per napomnit do not forget that you yourself still on menya")</f>
        <v>when sledyyuschy time you will go to my Pages Per napomnit do not forget that you yourself still on menya</v>
      </c>
    </row>
    <row r="2639" ht="15.75" customHeight="1">
      <c r="A2639" s="1">
        <v>2854.0</v>
      </c>
      <c r="B2639" s="2" t="s">
        <v>3028</v>
      </c>
      <c r="C2639" s="2" t="s">
        <v>3026</v>
      </c>
      <c r="D2639" s="2" t="s">
        <v>6</v>
      </c>
      <c r="E2639" s="2" t="str">
        <f>IFERROR(__xludf.DUMMYFUNCTION("GOOGLETRANSLATE(B2639, ""auto"",""en"")"),"well, just a little bit")</f>
        <v>well, just a little bit</v>
      </c>
    </row>
    <row r="2640" ht="15.75" customHeight="1">
      <c r="A2640" s="1">
        <v>2855.0</v>
      </c>
      <c r="B2640" s="2" t="s">
        <v>3029</v>
      </c>
      <c r="C2640" s="2" t="s">
        <v>3026</v>
      </c>
      <c r="D2640" s="2" t="s">
        <v>6</v>
      </c>
      <c r="E2640" s="2" t="str">
        <f>IFERROR(__xludf.DUMMYFUNCTION("GOOGLETRANSLATE(B2640, ""auto"",""en"")"),"a little bit about how to conquer my heart")</f>
        <v>a little bit about how to conquer my heart</v>
      </c>
    </row>
    <row r="2641" ht="15.75" customHeight="1">
      <c r="A2641" s="1">
        <v>2856.0</v>
      </c>
      <c r="B2641" s="2" t="s">
        <v>3030</v>
      </c>
      <c r="C2641" s="2" t="s">
        <v>3026</v>
      </c>
      <c r="D2641" s="2" t="s">
        <v>6</v>
      </c>
      <c r="E2641" s="2" t="str">
        <f>IFERROR(__xludf.DUMMYFUNCTION("GOOGLETRANSLATE(B2641, ""auto"",""en"")")," pekviem Po ede poppobuyte IT'S pepevapit fotoppoekt pocvyaschon ppobleme mikpoplactika in ppoduktax pitaniya")</f>
        <v> pekviem Po ede poppobuyte IT'S pepevapit fotoppoekt pocvyaschon ppobleme mikpoplactika in ppoduktax pitaniya</v>
      </c>
    </row>
    <row r="2642" ht="15.75" customHeight="1">
      <c r="A2642" s="1">
        <v>2857.0</v>
      </c>
      <c r="B2642" s="2" t="s">
        <v>3031</v>
      </c>
      <c r="C2642" s="2" t="s">
        <v>3026</v>
      </c>
      <c r="D2642" s="2" t="s">
        <v>6</v>
      </c>
      <c r="E2642" s="2" t="str">
        <f>IFERROR(__xludf.DUMMYFUNCTION("GOOGLETRANSLATE(B2642, ""auto"",""en"")"),"18 tips for life")</f>
        <v>18 tips for life</v>
      </c>
    </row>
    <row r="2643" ht="15.75" customHeight="1">
      <c r="A2643" s="1">
        <v>2858.0</v>
      </c>
      <c r="B2643" s="2" t="s">
        <v>3032</v>
      </c>
      <c r="C2643" s="2" t="s">
        <v>3026</v>
      </c>
      <c r="D2643" s="2" t="s">
        <v>6</v>
      </c>
      <c r="E2643" s="2" t="str">
        <f>IFERROR(__xludf.DUMMYFUNCTION("GOOGLETRANSLATE(B2643, ""auto"",""en"")")," oruzhan")</f>
        <v> oruzhan</v>
      </c>
    </row>
    <row r="2644" ht="15.75" customHeight="1">
      <c r="A2644" s="1">
        <v>2859.0</v>
      </c>
      <c r="B2644" s="2" t="s">
        <v>3033</v>
      </c>
      <c r="C2644" s="2" t="s">
        <v>3026</v>
      </c>
      <c r="D2644" s="2" t="s">
        <v>6</v>
      </c>
      <c r="E2644" s="2" t="str">
        <f>IFERROR(__xludf.DUMMYFUNCTION("GOOGLETRANSLATE(B2644, ""auto"",""en"")"),"20 books kotopye pomogyt ocvoit novye navyki library ican")</f>
        <v>20 books kotopye pomogyt ocvoit novye navyki library ican</v>
      </c>
    </row>
    <row r="2645" ht="15.75" customHeight="1">
      <c r="A2645" s="1">
        <v>2861.0</v>
      </c>
      <c r="B2645" s="2" t="s">
        <v>3034</v>
      </c>
      <c r="C2645" s="2" t="s">
        <v>3035</v>
      </c>
      <c r="D2645" s="2" t="s">
        <v>6</v>
      </c>
      <c r="E2645" s="2" t="str">
        <f>IFERROR(__xludf.DUMMYFUNCTION("GOOGLETRANSLATE(B2645, ""auto"",""en"")"),"especially people with good hearts, they think out your excuses, even when you do not explain it myself accept an apology that you tell them not to bring they see in you only the best, even when you do not need it in the darkest hours, they cheer for you,"&amp;" even if it means that they will have put yourself into the background show completely")</f>
        <v>especially people with good hearts, they think out your excuses, even when you do not explain it myself accept an apology that you tell them not to bring they see in you only the best, even when you do not need it in the darkest hours, they cheer for you, even if it means that they will have put yourself into the background show completely</v>
      </c>
    </row>
    <row r="2646" ht="15.75" customHeight="1">
      <c r="A2646" s="1">
        <v>2862.0</v>
      </c>
      <c r="B2646" s="2" t="s">
        <v>3036</v>
      </c>
      <c r="C2646" s="2" t="s">
        <v>3035</v>
      </c>
      <c r="D2646" s="2" t="s">
        <v>6</v>
      </c>
      <c r="E2646" s="2" t="str">
        <f>IFERROR(__xludf.DUMMYFUNCTION("GOOGLETRANSLATE(B2646, ""auto"",""en"")"),"We're just kids white Geto")</f>
        <v>We're just kids white Geto</v>
      </c>
    </row>
    <row r="2647" ht="15.75" customHeight="1">
      <c r="A2647" s="1">
        <v>2863.0</v>
      </c>
      <c r="B2647" s="2" t="s">
        <v>3037</v>
      </c>
      <c r="C2647" s="2" t="s">
        <v>3035</v>
      </c>
      <c r="D2647" s="2" t="s">
        <v>6</v>
      </c>
      <c r="E2647" s="2" t="str">
        <f>IFERROR(__xludf.DUMMYFUNCTION("GOOGLETRANSLATE(B2647, ""auto"",""en"")"),"our lives are the result of choices we made Stephen King")</f>
        <v>our lives are the result of choices we made Stephen King</v>
      </c>
    </row>
    <row r="2648" ht="15.75" customHeight="1">
      <c r="A2648" s="1">
        <v>2864.0</v>
      </c>
      <c r="B2648" s="2" t="s">
        <v>3038</v>
      </c>
      <c r="C2648" s="2" t="s">
        <v>3035</v>
      </c>
      <c r="D2648" s="2" t="s">
        <v>6</v>
      </c>
      <c r="E2648" s="2" t="str">
        <f>IFERROR(__xludf.DUMMYFUNCTION("GOOGLETRANSLATE(B2648, ""auto"",""en"")"),"the two most important days of your life the day when you are born and the day when you realized what Mark Twain")</f>
        <v>the two most important days of your life the day when you are born and the day when you realized what Mark Twain</v>
      </c>
    </row>
    <row r="2649" ht="15.75" customHeight="1">
      <c r="A2649" s="1">
        <v>2865.0</v>
      </c>
      <c r="B2649" s="2" t="s">
        <v>3039</v>
      </c>
      <c r="C2649" s="2" t="s">
        <v>3040</v>
      </c>
      <c r="D2649" s="2" t="s">
        <v>6</v>
      </c>
      <c r="E2649" s="2" t="str">
        <f>IFERROR(__xludf.DUMMYFUNCTION("GOOGLETRANSLATE(B2649, ""auto"",""en"")"),"Welcome to my page Ladies and Gentlemen,")</f>
        <v>Welcome to my page Ladies and Gentlemen,</v>
      </c>
    </row>
    <row r="2650" ht="15.75" customHeight="1">
      <c r="A2650" s="1">
        <v>2866.0</v>
      </c>
      <c r="B2650" s="2" t="s">
        <v>3041</v>
      </c>
      <c r="C2650" s="2" t="s">
        <v>3040</v>
      </c>
      <c r="D2650" s="2" t="s">
        <v>6</v>
      </c>
      <c r="E2650" s="2" t="str">
        <f>IFERROR(__xludf.DUMMYFUNCTION("GOOGLETRANSLATE(B2650, ""auto"",""en"")"),"if someone lost my remaining time always spend on this page if something urgent to ask or find out then write here https vk com pucci holy father")</f>
        <v>if someone lost my remaining time always spend on this page if something urgent to ask or find out then write here https vk com pucci holy father</v>
      </c>
    </row>
    <row r="2651" ht="15.75" customHeight="1">
      <c r="A2651" s="1">
        <v>2868.0</v>
      </c>
      <c r="B2651" s="2" t="s">
        <v>3042</v>
      </c>
      <c r="C2651" s="2" t="s">
        <v>3040</v>
      </c>
      <c r="D2651" s="2" t="s">
        <v>6</v>
      </c>
      <c r="E2651" s="2" t="str">
        <f>IFERROR(__xludf.DUMMYFUNCTION("GOOGLETRANSLATE(B2651, ""auto"",""en"")")," He asshole rushing from nautilus")</f>
        <v> He asshole rushing from nautilus</v>
      </c>
    </row>
    <row r="2652" ht="15.75" customHeight="1">
      <c r="A2652" s="1">
        <v>2869.0</v>
      </c>
      <c r="B2652" s="2" t="s">
        <v>3043</v>
      </c>
      <c r="C2652" s="2" t="s">
        <v>3040</v>
      </c>
      <c r="D2652" s="2" t="s">
        <v>6</v>
      </c>
      <c r="E2652" s="2" t="str">
        <f>IFERROR(__xludf.DUMMYFUNCTION("GOOGLETRANSLATE(B2652, ""auto"",""en"")"),"cherry passed the baton to 1 you are afraid of spiders depending on how you look depends on the situation 2 What are you afraid to show full")</f>
        <v>cherry passed the baton to 1 you are afraid of spiders depending on how you look depends on the situation 2 What are you afraid to show full</v>
      </c>
    </row>
    <row r="2653" ht="15.75" customHeight="1">
      <c r="A2653" s="1">
        <v>2870.0</v>
      </c>
      <c r="B2653" s="2" t="s">
        <v>3044</v>
      </c>
      <c r="C2653" s="2" t="s">
        <v>3040</v>
      </c>
      <c r="D2653" s="2" t="s">
        <v>6</v>
      </c>
      <c r="E2653" s="2" t="str">
        <f>IFERROR(__xludf.DUMMYFUNCTION("GOOGLETRANSLATE(B2653, ""auto"",""en"")"),"everyone in this world and the darkness, I am a different person and, increasingly, I wonder how my people no longer perceive the positive or negative and I do not know the answer but sometimes I like to analyze his actions or actions of temporarily occup"&amp;"ied the position of self-flagellation at times speaking person with self-esteem soaring beyond Earth fully air show")</f>
        <v>everyone in this world and the darkness, I am a different person and, increasingly, I wonder how my people no longer perceive the positive or negative and I do not know the answer but sometimes I like to analyze his actions or actions of temporarily occupied the position of self-flagellation at times speaking person with self-esteem soaring beyond Earth fully air show</v>
      </c>
    </row>
    <row r="2654" ht="15.75" customHeight="1">
      <c r="A2654" s="1">
        <v>2871.0</v>
      </c>
      <c r="B2654" s="2" t="s">
        <v>3045</v>
      </c>
      <c r="C2654" s="2" t="s">
        <v>3040</v>
      </c>
      <c r="D2654" s="2" t="s">
        <v>6</v>
      </c>
      <c r="E2654" s="2" t="str">
        <f>IFERROR(__xludf.DUMMYFUNCTION("GOOGLETRANSLATE(B2654, ""auto"",""en"")"),"ஜ ஜ ஜ ஜ f a n d o m Jojo Jojo Bizarre adventure jjba SpongeBob c a t e g o r y anime music meme орвышегор")</f>
        <v>ஜ ஜ ஜ ஜ f a n d o m Jojo Jojo Bizarre adventure jjba SpongeBob c a t e g o r y anime music meme орвышегор</v>
      </c>
    </row>
    <row r="2655" ht="15.75" customHeight="1">
      <c r="A2655" s="1">
        <v>2872.0</v>
      </c>
      <c r="B2655" s="2" t="s">
        <v>3046</v>
      </c>
      <c r="C2655" s="2" t="s">
        <v>3040</v>
      </c>
      <c r="D2655" s="2" t="s">
        <v>6</v>
      </c>
      <c r="E2655" s="2" t="str">
        <f>IFERROR(__xludf.DUMMYFUNCTION("GOOGLETRANSLATE(B2655, ""auto"",""en"")"),"Adventure Dio in Ikeja")</f>
        <v>Adventure Dio in Ikeja</v>
      </c>
    </row>
    <row r="2656" ht="15.75" customHeight="1">
      <c r="A2656" s="1">
        <v>2873.0</v>
      </c>
      <c r="B2656" s="2" t="s">
        <v>3047</v>
      </c>
      <c r="C2656" s="2" t="s">
        <v>3040</v>
      </c>
      <c r="D2656" s="2" t="s">
        <v>6</v>
      </c>
      <c r="E2656" s="2" t="str">
        <f>IFERROR(__xludf.DUMMYFUNCTION("GOOGLETRANSLATE(B2656, ""auto"",""en"")"),"Gentlemen, you are right")</f>
        <v>Gentlemen, you are right</v>
      </c>
    </row>
    <row r="2657" ht="15.75" customHeight="1">
      <c r="A2657" s="1">
        <v>2874.0</v>
      </c>
      <c r="B2657" s="2" t="s">
        <v>3048</v>
      </c>
      <c r="C2657" s="2" t="s">
        <v>3040</v>
      </c>
      <c r="D2657" s="2" t="s">
        <v>6</v>
      </c>
      <c r="E2657" s="2" t="str">
        <f>IFERROR(__xludf.DUMMYFUNCTION("GOOGLETRANSLATE(B2657, ""auto"",""en"")"),"my crush game Dice King cuphead don t deal with the devil second strongest boss antagonist in the game show completely")</f>
        <v>my crush game Dice King cuphead don t deal with the devil second strongest boss antagonist in the game show completely</v>
      </c>
    </row>
    <row r="2658" ht="15.75" customHeight="1">
      <c r="A2658" s="1">
        <v>2875.0</v>
      </c>
      <c r="B2658" s="2" t="s">
        <v>3049</v>
      </c>
      <c r="C2658" s="2" t="s">
        <v>3050</v>
      </c>
      <c r="D2658" s="2" t="s">
        <v>6</v>
      </c>
      <c r="E2658" s="2" t="str">
        <f>IFERROR(__xludf.DUMMYFUNCTION("GOOGLETRANSLATE(B2658, ""auto"",""en"")"),"never go to bed without asking your subconscious Thomas Edison your subconscious mind likes to work while your body performs other lighter tasks I can prove it is very easy to ask you how many good ideas you had during a trip in transport or when taking a"&amp;" shower when you are relaxed little scattered your subconscious mind at this point is often in their best show completely")</f>
        <v>never go to bed without asking your subconscious Thomas Edison your subconscious mind likes to work while your body performs other lighter tasks I can prove it is very easy to ask you how many good ideas you had during a trip in transport or when taking a shower when you are relaxed little scattered your subconscious mind at this point is often in their best show completely</v>
      </c>
    </row>
    <row r="2659" ht="15.75" customHeight="1">
      <c r="A2659" s="1">
        <v>2876.0</v>
      </c>
      <c r="B2659" s="2" t="s">
        <v>3051</v>
      </c>
      <c r="C2659" s="2" t="s">
        <v>3050</v>
      </c>
      <c r="D2659" s="2" t="s">
        <v>6</v>
      </c>
      <c r="E2659" s="2" t="str">
        <f>IFERROR(__xludf.DUMMYFUNCTION("GOOGLETRANSLATE(B2659, ""auto"",""en"")"),"man himself is building a hard fence can not can not can not be and then peeps and envy those who live in freedom")</f>
        <v>man himself is building a hard fence can not can not can not be and then peeps and envy those who live in freedom</v>
      </c>
    </row>
    <row r="2660" ht="15.75" customHeight="1">
      <c r="A2660" s="1">
        <v>2877.0</v>
      </c>
      <c r="B2660" s="2" t="s">
        <v>3052</v>
      </c>
      <c r="C2660" s="2" t="s">
        <v>3050</v>
      </c>
      <c r="D2660" s="2" t="s">
        <v>6</v>
      </c>
      <c r="E2660" s="2" t="str">
        <f>IFERROR(__xludf.DUMMYFUNCTION("GOOGLETRANSLATE(B2660, ""auto"",""en"")"),"you do not get what you want and that is something to work and if you do not want to hear it, too, has its price diseases of poverty boredom apathy, mediocrity bad relationships with others realities of life are such that you will in any case pay a partic"&amp;"ular price on one occasion you pay and get the dream of what else you pay and you get something that you do not need to show full")</f>
        <v>you do not get what you want and that is something to work and if you do not want to hear it, too, has its price diseases of poverty boredom apathy, mediocrity bad relationships with others realities of life are such that you will in any case pay a particular price on one occasion you pay and get the dream of what else you pay and you get something that you do not need to show full</v>
      </c>
    </row>
    <row r="2661" ht="15.75" customHeight="1">
      <c r="A2661" s="1">
        <v>2878.0</v>
      </c>
      <c r="B2661" s="2" t="s">
        <v>3053</v>
      </c>
      <c r="C2661" s="2" t="s">
        <v>3050</v>
      </c>
      <c r="D2661" s="2" t="s">
        <v>6</v>
      </c>
      <c r="E2661" s="2" t="str">
        <f>IFERROR(__xludf.DUMMYFUNCTION("GOOGLETRANSLATE(B2661, ""auto"",""en"")"),"look what you're thinking right now, and it will be your future think of the good of love, success and good luck abundant joy")</f>
        <v>look what you're thinking right now, and it will be your future think of the good of love, success and good luck abundant joy</v>
      </c>
    </row>
    <row r="2662" ht="15.75" customHeight="1">
      <c r="A2662" s="1">
        <v>2879.0</v>
      </c>
      <c r="B2662" s="2" t="s">
        <v>3054</v>
      </c>
      <c r="C2662" s="2" t="s">
        <v>3050</v>
      </c>
      <c r="D2662" s="2" t="s">
        <v>6</v>
      </c>
      <c r="E2662" s="2" t="str">
        <f>IFERROR(__xludf.DUMMYFUNCTION("GOOGLETRANSLATE(B2662, ""auto"",""en"")"),"Think not that you hate tell yourself that you can endure can not believe in yourself tell yourself I believe in myself and all show completely")</f>
        <v>Think not that you hate tell yourself that you can endure can not believe in yourself tell yourself I believe in myself and all show completely</v>
      </c>
    </row>
    <row r="2663" ht="15.75" customHeight="1">
      <c r="A2663" s="1">
        <v>2880.0</v>
      </c>
      <c r="B2663" s="2" t="s">
        <v>3055</v>
      </c>
      <c r="C2663" s="2" t="s">
        <v>3050</v>
      </c>
      <c r="D2663" s="2" t="s">
        <v>6</v>
      </c>
      <c r="E2663" s="2" t="str">
        <f>IFERROR(__xludf.DUMMYFUNCTION("GOOGLETRANSLATE(B2663, ""auto"",""en"")"),"desire should be so strong that you nothing could stop on the way to the target person gets always something he really wants many only dream of wealth but subconsciously are afraid")</f>
        <v>desire should be so strong that you nothing could stop on the way to the target person gets always something he really wants many only dream of wealth but subconsciously are afraid</v>
      </c>
    </row>
    <row r="2664" ht="15.75" customHeight="1">
      <c r="A2664" s="1">
        <v>2881.0</v>
      </c>
      <c r="B2664" s="2" t="s">
        <v>477</v>
      </c>
      <c r="C2664" s="2" t="s">
        <v>3056</v>
      </c>
      <c r="D2664" s="2" t="s">
        <v>6</v>
      </c>
      <c r="E2664" s="2" t="str">
        <f>IFERROR(__xludf.DUMMYFUNCTION("GOOGLETRANSLATE(B2664, ""auto"",""en"")"),"Know your fans in android app https vk cc 6ymywu or application VKontakte vk com app4236781 925")</f>
        <v>Know your fans in android app https vk cc 6ymywu or application VKontakte vk com app4236781 925</v>
      </c>
    </row>
    <row r="2665" ht="15.75" customHeight="1">
      <c r="A2665" s="1">
        <v>2882.0</v>
      </c>
      <c r="B2665" s="2" t="s">
        <v>477</v>
      </c>
      <c r="C2665" s="2" t="s">
        <v>3056</v>
      </c>
      <c r="D2665" s="2" t="s">
        <v>6</v>
      </c>
      <c r="E2665" s="2" t="str">
        <f>IFERROR(__xludf.DUMMYFUNCTION("GOOGLETRANSLATE(B2665, ""auto"",""en"")"),"Know your fans in android app https vk cc 6ymywu or application VKontakte vk com app4236781 925")</f>
        <v>Know your fans in android app https vk cc 6ymywu or application VKontakte vk com app4236781 925</v>
      </c>
    </row>
    <row r="2666" ht="15.75" customHeight="1">
      <c r="A2666" s="1">
        <v>2883.0</v>
      </c>
      <c r="B2666" s="2" t="s">
        <v>1441</v>
      </c>
      <c r="C2666" s="2" t="s">
        <v>3056</v>
      </c>
      <c r="D2666" s="2" t="s">
        <v>6</v>
      </c>
      <c r="E2666" s="2" t="str">
        <f>IFERROR(__xludf.DUMMYFUNCTION("GOOGLETRANSLATE(B2666, ""auto"",""en"")"),"you sent a gift to find out what gift android app https vk cc 6ymywu or application VKontakte vk com app4236781 925")</f>
        <v>you sent a gift to find out what gift android app https vk cc 6ymywu or application VKontakte vk com app4236781 925</v>
      </c>
    </row>
    <row r="2667" ht="15.75" customHeight="1">
      <c r="A2667" s="1">
        <v>2884.0</v>
      </c>
      <c r="B2667" s="2" t="s">
        <v>477</v>
      </c>
      <c r="C2667" s="2" t="s">
        <v>3056</v>
      </c>
      <c r="D2667" s="2" t="s">
        <v>6</v>
      </c>
      <c r="E2667" s="2" t="str">
        <f>IFERROR(__xludf.DUMMYFUNCTION("GOOGLETRANSLATE(B2667, ""auto"",""en"")"),"Know your fans in android app https vk cc 6ymywu or application VKontakte vk com app4236781 925")</f>
        <v>Know your fans in android app https vk cc 6ymywu or application VKontakte vk com app4236781 925</v>
      </c>
    </row>
    <row r="2668" ht="15.75" customHeight="1">
      <c r="A2668" s="1">
        <v>2885.0</v>
      </c>
      <c r="B2668" s="2" t="s">
        <v>477</v>
      </c>
      <c r="C2668" s="2" t="s">
        <v>3056</v>
      </c>
      <c r="D2668" s="2" t="s">
        <v>6</v>
      </c>
      <c r="E2668" s="2" t="str">
        <f>IFERROR(__xludf.DUMMYFUNCTION("GOOGLETRANSLATE(B2668, ""auto"",""en"")"),"Know your fans in android app https vk cc 6ymywu or application VKontakte vk com app4236781 925")</f>
        <v>Know your fans in android app https vk cc 6ymywu or application VKontakte vk com app4236781 925</v>
      </c>
    </row>
    <row r="2669" ht="15.75" customHeight="1">
      <c r="A2669" s="1">
        <v>2886.0</v>
      </c>
      <c r="B2669" s="2" t="s">
        <v>477</v>
      </c>
      <c r="C2669" s="2" t="s">
        <v>3056</v>
      </c>
      <c r="D2669" s="2" t="s">
        <v>6</v>
      </c>
      <c r="E2669" s="2" t="str">
        <f>IFERROR(__xludf.DUMMYFUNCTION("GOOGLETRANSLATE(B2669, ""auto"",""en"")"),"Know your fans in android app https vk cc 6ymywu or application VKontakte vk com app4236781 925")</f>
        <v>Know your fans in android app https vk cc 6ymywu or application VKontakte vk com app4236781 925</v>
      </c>
    </row>
    <row r="2670" ht="15.75" customHeight="1">
      <c r="A2670" s="1">
        <v>2887.0</v>
      </c>
      <c r="B2670" s="2" t="s">
        <v>3057</v>
      </c>
      <c r="C2670" s="2" t="s">
        <v>3056</v>
      </c>
      <c r="D2670" s="2" t="s">
        <v>6</v>
      </c>
      <c r="E2670" s="2" t="str">
        <f>IFERROR(__xludf.DUMMYFUNCTION("GOOGLETRANSLATE(B2670, ""auto"",""en"")"),"wow you fans https vk com app2289330 227,910,858 im30 38u283203936")</f>
        <v>wow you fans https vk com app2289330 227,910,858 im30 38u283203936</v>
      </c>
    </row>
    <row r="2671" ht="15.75" customHeight="1">
      <c r="A2671" s="1">
        <v>2888.0</v>
      </c>
      <c r="B2671" s="2" t="s">
        <v>3058</v>
      </c>
      <c r="C2671" s="2" t="s">
        <v>3056</v>
      </c>
      <c r="D2671" s="2" t="s">
        <v>6</v>
      </c>
      <c r="E2671" s="2" t="str">
        <f>IFERROR(__xludf.DUMMYFUNCTION("GOOGLETRANSLATE(B2671, ""auto"",""en"")"),"would not you click on this link https vk com app2289330 227,910,858 im27 1u283203936")</f>
        <v>would not you click on this link https vk com app2289330 227,910,858 im27 1u283203936</v>
      </c>
    </row>
    <row r="2672" ht="15.75" customHeight="1">
      <c r="A2672" s="1">
        <v>2889.0</v>
      </c>
      <c r="B2672" s="2" t="s">
        <v>477</v>
      </c>
      <c r="C2672" s="2" t="s">
        <v>3056</v>
      </c>
      <c r="D2672" s="2" t="s">
        <v>6</v>
      </c>
      <c r="E2672" s="2" t="str">
        <f>IFERROR(__xludf.DUMMYFUNCTION("GOOGLETRANSLATE(B2672, ""auto"",""en"")"),"Know your fans in android app https vk cc 6ymywu or application VKontakte vk com app4236781 925")</f>
        <v>Know your fans in android app https vk cc 6ymywu or application VKontakte vk com app4236781 925</v>
      </c>
    </row>
    <row r="2673" ht="15.75" customHeight="1">
      <c r="A2673" s="1">
        <v>2890.0</v>
      </c>
      <c r="B2673" s="2" t="s">
        <v>101</v>
      </c>
      <c r="C2673" s="2" t="s">
        <v>3056</v>
      </c>
      <c r="D2673" s="2" t="s">
        <v>6</v>
      </c>
      <c r="E2673" s="2" t="str">
        <f>IFERROR(__xludf.DUMMYFUNCTION("GOOGLETRANSLATE(B2673, ""auto"",""en"")"),"#VALUE!")</f>
        <v>#VALUE!</v>
      </c>
    </row>
    <row r="2674" ht="15.75" customHeight="1">
      <c r="A2674" s="1">
        <v>2892.0</v>
      </c>
      <c r="B2674" s="2" t="s">
        <v>3059</v>
      </c>
      <c r="C2674" s="2" t="s">
        <v>3056</v>
      </c>
      <c r="D2674" s="2" t="s">
        <v>6</v>
      </c>
      <c r="E2674" s="2" t="str">
        <f>IFERROR(__xludf.DUMMYFUNCTION("GOOGLETRANSLATE(B2674, ""auto"",""en"")"),"optimism post")</f>
        <v>optimism post</v>
      </c>
    </row>
    <row r="2675" ht="15.75" customHeight="1">
      <c r="A2675" s="1">
        <v>2893.0</v>
      </c>
      <c r="B2675" s="2" t="s">
        <v>3060</v>
      </c>
      <c r="C2675" s="2" t="s">
        <v>3056</v>
      </c>
      <c r="D2675" s="2" t="s">
        <v>6</v>
      </c>
      <c r="E2675" s="2" t="str">
        <f>IFERROR(__xludf.DUMMYFUNCTION("GOOGLETRANSLATE(B2675, ""auto"",""en"")"),"a little good advice")</f>
        <v>a little good advice</v>
      </c>
    </row>
    <row r="2676" ht="15.75" customHeight="1">
      <c r="A2676" s="1">
        <v>2894.0</v>
      </c>
      <c r="B2676" s="2" t="s">
        <v>3061</v>
      </c>
      <c r="C2676" s="2" t="s">
        <v>3056</v>
      </c>
      <c r="D2676" s="2" t="s">
        <v>6</v>
      </c>
      <c r="E2676" s="2" t="str">
        <f>IFERROR(__xludf.DUMMYFUNCTION("GOOGLETRANSLATE(B2676, ""auto"",""en"")"),"life is short smile while there are teeth")</f>
        <v>life is short smile while there are teeth</v>
      </c>
    </row>
    <row r="2677" ht="15.75" customHeight="1">
      <c r="A2677" s="1">
        <v>2895.0</v>
      </c>
      <c r="B2677" s="2" t="s">
        <v>3062</v>
      </c>
      <c r="C2677" s="2" t="s">
        <v>3056</v>
      </c>
      <c r="D2677" s="2" t="s">
        <v>6</v>
      </c>
      <c r="E2677" s="2" t="str">
        <f>IFERROR(__xludf.DUMMYFUNCTION("GOOGLETRANSLATE(B2677, ""auto"",""en"")"),"no brain no pain")</f>
        <v>no brain no pain</v>
      </c>
    </row>
    <row r="2678" ht="15.75" customHeight="1">
      <c r="A2678" s="1">
        <v>2896.0</v>
      </c>
      <c r="B2678" s="2" t="s">
        <v>3063</v>
      </c>
      <c r="C2678" s="2" t="s">
        <v>3056</v>
      </c>
      <c r="D2678" s="2" t="s">
        <v>6</v>
      </c>
      <c r="E2678" s="2" t="str">
        <f>IFERROR(__xludf.DUMMYFUNCTION("GOOGLETRANSLATE(B2678, ""auto"",""en"")"),"abulyaisova")</f>
        <v>abulyaisova</v>
      </c>
    </row>
    <row r="2679" ht="15.75" customHeight="1">
      <c r="A2679" s="1">
        <v>2897.0</v>
      </c>
      <c r="B2679" s="2" t="s">
        <v>3064</v>
      </c>
      <c r="C2679" s="2" t="s">
        <v>3056</v>
      </c>
      <c r="D2679" s="2" t="s">
        <v>6</v>
      </c>
      <c r="E2679" s="2" t="str">
        <f>IFERROR(__xludf.DUMMYFUNCTION("GOOGLETRANSLATE(B2679, ""auto"",""en"")"),"when someone called my name correctly on the first try")</f>
        <v>when someone called my name correctly on the first try</v>
      </c>
    </row>
    <row r="2680" ht="15.75" customHeight="1">
      <c r="A2680" s="1">
        <v>2898.0</v>
      </c>
      <c r="B2680" s="2" t="s">
        <v>3065</v>
      </c>
      <c r="C2680" s="2" t="s">
        <v>3056</v>
      </c>
      <c r="D2680" s="2" t="s">
        <v>6</v>
      </c>
      <c r="E2680" s="2" t="str">
        <f>IFERROR(__xludf.DUMMYFUNCTION("GOOGLETRANSLATE(B2680, ""auto"",""en"")")," put your right hand on my waist where")</f>
        <v> put your right hand on my waist where</v>
      </c>
    </row>
    <row r="2681" ht="15.75" customHeight="1">
      <c r="A2681" s="1">
        <v>2899.0</v>
      </c>
      <c r="B2681" s="2" t="s">
        <v>3066</v>
      </c>
      <c r="C2681" s="2" t="s">
        <v>3056</v>
      </c>
      <c r="D2681" s="2" t="s">
        <v>6</v>
      </c>
      <c r="E2681" s="2" t="str">
        <f>IFERROR(__xludf.DUMMYFUNCTION("GOOGLETRANSLATE(B2681, ""auto"",""en"")"),"how nice")</f>
        <v>how nice</v>
      </c>
    </row>
    <row r="2682" ht="15.75" customHeight="1">
      <c r="A2682" s="1">
        <v>2901.0</v>
      </c>
      <c r="B2682" s="2" t="s">
        <v>3067</v>
      </c>
      <c r="C2682" s="2" t="s">
        <v>3056</v>
      </c>
      <c r="D2682" s="2" t="s">
        <v>6</v>
      </c>
      <c r="E2682" s="2" t="str">
        <f>IFERROR(__xludf.DUMMYFUNCTION("GOOGLETRANSLATE(B2682, ""auto"",""en"")"),"sorry I'm a modest")</f>
        <v>sorry I'm a modest</v>
      </c>
    </row>
    <row r="2683" ht="15.75" customHeight="1">
      <c r="A2683" s="1">
        <v>2902.0</v>
      </c>
      <c r="B2683" s="2" t="s">
        <v>3068</v>
      </c>
      <c r="C2683" s="2" t="s">
        <v>3069</v>
      </c>
      <c r="D2683" s="2" t="s">
        <v>6</v>
      </c>
      <c r="E2683" s="2" t="str">
        <f>IFERROR(__xludf.DUMMYFUNCTION("GOOGLETRANSLATE(B2683, ""auto"",""en"")"),"Make a pleasant way we humans Challenge you have to put on your page can be less than 10 nicknames of friends with whom you want to talk forever and never let them throw someone I note should do the same recording Mahabbat sabina Madina Alibek show comple"&amp;"tely")</f>
        <v>Make a pleasant way we humans Challenge you have to put on your page can be less than 10 nicknames of friends with whom you want to talk forever and never let them throw someone I note should do the same recording Mahabbat sabina Madina Alibek show completely</v>
      </c>
    </row>
    <row r="2684" ht="15.75" customHeight="1">
      <c r="A2684" s="1">
        <v>2903.0</v>
      </c>
      <c r="B2684" s="2" t="s">
        <v>3070</v>
      </c>
      <c r="C2684" s="2" t="s">
        <v>273</v>
      </c>
      <c r="D2684" s="2" t="s">
        <v>6</v>
      </c>
      <c r="E2684" s="2" t="str">
        <f>IFERROR(__xludf.DUMMYFUNCTION("GOOGLETRANSLATE(B2684, ""auto"",""en"")")," 60 car rental citizen convicted several times before the https aikyn kz society event 12270 60 dgip koeligin")</f>
        <v> 60 car rental citizen convicted several times before the https aikyn kz society event 12270 60 dgip koeligin</v>
      </c>
    </row>
    <row r="2685" ht="15.75" customHeight="1">
      <c r="A2685" s="1">
        <v>2904.0</v>
      </c>
      <c r="B2685" s="2" t="s">
        <v>3071</v>
      </c>
      <c r="C2685" s="2" t="s">
        <v>273</v>
      </c>
      <c r="D2685" s="2" t="s">
        <v>6</v>
      </c>
      <c r="E2685" s="2" t="str">
        <f>IFERROR(__xludf.DUMMYFUNCTION("GOOGLETRANSLATE(B2685, ""auto"",""en"")"),"high-rise residential apartments in the capital, burned https aikyn kz society event 12284 nur sultandaghy")</f>
        <v>high-rise residential apartments in the capital, burned https aikyn kz society event 12284 nur sultandaghy</v>
      </c>
    </row>
    <row r="2686" ht="15.75" customHeight="1">
      <c r="A2686" s="1">
        <v>2905.0</v>
      </c>
      <c r="B2686" s="2" t="s">
        <v>3072</v>
      </c>
      <c r="C2686" s="2" t="s">
        <v>273</v>
      </c>
      <c r="D2686" s="2" t="s">
        <v>6</v>
      </c>
      <c r="E2686" s="2" t="str">
        <f>IFERROR(__xludf.DUMMYFUNCTION("GOOGLETRANSLATE(B2686, ""auto"",""en"")")," and to discuss approaches to the regulation of the situation in eastern Ukraine https aikyn kz world neighbor 12282 putin men zelen")</f>
        <v> and to discuss approaches to the regulation of the situation in eastern Ukraine https aikyn kz world neighbor 12282 putin men zelen</v>
      </c>
    </row>
    <row r="2687" ht="15.75" customHeight="1">
      <c r="A2687" s="1">
        <v>2906.0</v>
      </c>
      <c r="B2687" s="2" t="s">
        <v>3073</v>
      </c>
      <c r="C2687" s="2" t="s">
        <v>273</v>
      </c>
      <c r="D2687" s="2" t="s">
        <v>6</v>
      </c>
      <c r="E2687" s="2" t="str">
        <f>IFERROR(__xludf.DUMMYFUNCTION("GOOGLETRANSLATE(B2687, ""auto"",""en"")"),"Where was Rasul janaşeva https aikyn kz society event 12273 rasula tabyldy")</f>
        <v>Where was Rasul janaşeva https aikyn kz society event 12273 rasula tabyldy</v>
      </c>
    </row>
    <row r="2688" ht="15.75" customHeight="1">
      <c r="A2688" s="1">
        <v>2907.0</v>
      </c>
      <c r="B2688" s="2" t="s">
        <v>3074</v>
      </c>
      <c r="C2688" s="2" t="s">
        <v>273</v>
      </c>
      <c r="D2688" s="2" t="s">
        <v>6</v>
      </c>
      <c r="E2688" s="2" t="str">
        <f>IFERROR(__xludf.DUMMYFUNCTION("GOOGLETRANSLATE(B2688, ""auto"",""en"")")," B. Today and Olesya kekselge of the pre-trial investigation begins with https aikyn kz society event 12259 Olesya kekseldin")</f>
        <v> B. Today and Olesya kekselge of the pre-trial investigation begins with https aikyn kz society event 12259 Olesya kekseldin</v>
      </c>
    </row>
    <row r="2689" ht="15.75" customHeight="1">
      <c r="A2689" s="1">
        <v>2908.0</v>
      </c>
      <c r="B2689" s="2" t="s">
        <v>3075</v>
      </c>
      <c r="C2689" s="2" t="s">
        <v>273</v>
      </c>
      <c r="D2689" s="2" t="s">
        <v>6</v>
      </c>
      <c r="E2689" s="2" t="str">
        <f>IFERROR(__xludf.DUMMYFUNCTION("GOOGLETRANSLATE(B2689, ""auto"",""en"")")," Seeds of Genghis Khan's Eid Mohammed's final pages mysterious https aikyn kz culture history knowledge 12199 oraz")</f>
        <v> Seeds of Genghis Khan's Eid Mohammed's final pages mysterious https aikyn kz culture history knowledge 12199 oraz</v>
      </c>
    </row>
    <row r="2690" ht="15.75" customHeight="1">
      <c r="A2690" s="1">
        <v>2909.0</v>
      </c>
      <c r="B2690" s="2" t="s">
        <v>3076</v>
      </c>
      <c r="C2690" s="2" t="s">
        <v>273</v>
      </c>
      <c r="D2690" s="2" t="s">
        <v>6</v>
      </c>
      <c r="E2690" s="2" t="str">
        <f>IFERROR(__xludf.DUMMYFUNCTION("GOOGLETRANSLATE(B2690, ""auto"",""en"")")," Item clearly journalist talked with a number of winter in order to know the situation of cotton growers are resolved how to make a product more or less what will be the price https aikyn kz society leumit 12239 maqta")</f>
        <v> Item clearly journalist talked with a number of winter in order to know the situation of cotton growers are resolved how to make a product more or less what will be the price https aikyn kz society leumit 12239 maqta</v>
      </c>
    </row>
    <row r="2691" ht="15.75" customHeight="1">
      <c r="A2691" s="1">
        <v>2910.0</v>
      </c>
      <c r="B2691" s="2" t="s">
        <v>3077</v>
      </c>
      <c r="C2691" s="2" t="s">
        <v>273</v>
      </c>
      <c r="D2691" s="2" t="s">
        <v>6</v>
      </c>
      <c r="E2691" s="2" t="str">
        <f>IFERROR(__xludf.DUMMYFUNCTION("GOOGLETRANSLATE(B2691, ""auto"",""en"")"),"great news memorial board Eid Mohammed ondanulı 1573 1610 near the Sultan of Kazakh Khanate ruling says https aikyn kz culture history knowledge 12198 rese")</f>
        <v>great news memorial board Eid Mohammed ondanulı 1573 1610 near the Sultan of Kazakh Khanate ruling says https aikyn kz culture history knowledge 12198 rese</v>
      </c>
    </row>
    <row r="2692" ht="15.75" customHeight="1">
      <c r="A2692" s="1">
        <v>2911.0</v>
      </c>
      <c r="B2692" s="2" t="s">
        <v>3078</v>
      </c>
      <c r="C2692" s="2" t="s">
        <v>273</v>
      </c>
      <c r="D2692" s="2" t="s">
        <v>6</v>
      </c>
      <c r="E2692" s="2" t="str">
        <f>IFERROR(__xludf.DUMMYFUNCTION("GOOGLETRANSLATE(B2692, ""auto"",""en"")"),"is to see who enjoy trip from Moscow to report on the code sharing agreement https aikyn kz media photo 12176 maskeu domodedovo")</f>
        <v>is to see who enjoy trip from Moscow to report on the code sharing agreement https aikyn kz media photo 12176 maskeu domodedovo</v>
      </c>
    </row>
    <row r="2693" ht="15.75" customHeight="1">
      <c r="A2693" s="1">
        <v>2912.0</v>
      </c>
      <c r="B2693" s="2" t="s">
        <v>3079</v>
      </c>
      <c r="C2693" s="2" t="s">
        <v>273</v>
      </c>
      <c r="D2693" s="2" t="s">
        <v>6</v>
      </c>
      <c r="E2693" s="2" t="str">
        <f>IFERROR(__xludf.DUMMYFUNCTION("GOOGLETRANSLATE(B2693, ""auto"",""en"")"),"Dubrovka village, 21-year-old man, his mother was beaten to death and his body was burned https aikyn kz society event 12186 qaraghandydaghy")</f>
        <v>Dubrovka village, 21-year-old man, his mother was beaten to death and his body was burned https aikyn kz society event 12186 qaraghandydaghy</v>
      </c>
    </row>
    <row r="2694" ht="15.75" customHeight="1">
      <c r="A2694" s="1">
        <v>2913.0</v>
      </c>
      <c r="B2694" s="2" t="s">
        <v>3080</v>
      </c>
      <c r="C2694" s="2" t="s">
        <v>3081</v>
      </c>
      <c r="D2694" s="2" t="s">
        <v>6</v>
      </c>
      <c r="E2694" s="2" t="str">
        <f>IFERROR(__xludf.DUMMYFUNCTION("GOOGLETRANSLATE(B2694, ""auto"",""en"")"),"even if I'm going on an hour earlier than they should, I do not care for some unknown reasons late")</f>
        <v>even if I'm going on an hour earlier than they should, I do not care for some unknown reasons late</v>
      </c>
    </row>
    <row r="2695" ht="15.75" customHeight="1">
      <c r="A2695" s="1">
        <v>2914.0</v>
      </c>
      <c r="B2695" s="2" t="s">
        <v>3082</v>
      </c>
      <c r="C2695" s="2" t="s">
        <v>3081</v>
      </c>
      <c r="D2695" s="2" t="s">
        <v>6</v>
      </c>
      <c r="E2695" s="2" t="str">
        <f>IFERROR(__xludf.DUMMYFUNCTION("GOOGLETRANSLATE(B2695, ""auto"",""en"")"),"when you are sad and you deliberately listen to sad songs and feel sad")</f>
        <v>when you are sad and you deliberately listen to sad songs and feel sad</v>
      </c>
    </row>
    <row r="2696" ht="15.75" customHeight="1">
      <c r="A2696" s="1">
        <v>2915.0</v>
      </c>
      <c r="B2696" s="2" t="s">
        <v>3083</v>
      </c>
      <c r="C2696" s="2" t="s">
        <v>3081</v>
      </c>
      <c r="D2696" s="2" t="s">
        <v>6</v>
      </c>
      <c r="E2696" s="2" t="str">
        <f>IFERROR(__xludf.DUMMYFUNCTION("GOOGLETRANSLATE(B2696, ""auto"",""en"")"),"her eyes shining in the darkness")</f>
        <v>her eyes shining in the darkness</v>
      </c>
    </row>
    <row r="2697" ht="15.75" customHeight="1">
      <c r="A2697" s="1">
        <v>2917.0</v>
      </c>
      <c r="B2697" s="2" t="s">
        <v>3084</v>
      </c>
      <c r="C2697" s="2" t="s">
        <v>2620</v>
      </c>
      <c r="D2697" s="2" t="s">
        <v>6</v>
      </c>
      <c r="E2697" s="2" t="str">
        <f>IFERROR(__xludf.DUMMYFUNCTION("GOOGLETRANSLATE(B2697, ""auto"",""en"")"),"It has been exactly six months since the death of xxxtentacion time never stands still, and the 18th known as xxxtentacion was shot and killed by criminals on the outskirts of MOTOBIKE SALON riva motorsports in Pompano Beach this happened six months ago, "&amp;"each of us going through this tragedy and refers in June Jasim Onfre to what has become the world after the death of ja in different ways but all the members of his fan-Russian-speaking community, and not only united by a common grief display completely")</f>
        <v>It has been exactly six months since the death of xxxtentacion time never stands still, and the 18th known as xxxtentacion was shot and killed by criminals on the outskirts of MOTOBIKE SALON riva motorsports in Pompano Beach this happened six months ago, each of us going through this tragedy and refers in June Jasim Onfre to what has become the world after the death of ja in different ways but all the members of his fan-Russian-speaking community, and not only united by a common grief display completely</v>
      </c>
    </row>
    <row r="2698" ht="15.75" customHeight="1">
      <c r="A2698" s="1">
        <v>2918.0</v>
      </c>
      <c r="B2698" s="2" t="s">
        <v>3085</v>
      </c>
      <c r="C2698" s="2" t="s">
        <v>2620</v>
      </c>
      <c r="D2698" s="2" t="s">
        <v>6</v>
      </c>
      <c r="E2698" s="2" t="str">
        <f>IFERROR(__xludf.DUMMYFUNCTION("GOOGLETRANSLATE(B2698, ""auto"",""en"")"),"6 filmov poslednih years kotopye okazalic very xoposhi description under each photo")</f>
        <v>6 filmov poslednih years kotopye okazalic very xoposhi description under each photo</v>
      </c>
    </row>
    <row r="2699" ht="15.75" customHeight="1">
      <c r="A2699" s="1">
        <v>2919.0</v>
      </c>
      <c r="B2699" s="2" t="s">
        <v>3086</v>
      </c>
      <c r="C2699" s="2" t="s">
        <v>2620</v>
      </c>
      <c r="D2699" s="2" t="s">
        <v>6</v>
      </c>
      <c r="E2699" s="2" t="str">
        <f>IFERROR(__xludf.DUMMYFUNCTION("GOOGLETRANSLATE(B2699, ""auto"",""en"")"),"10 popular science series that will take your mind to a new level")</f>
        <v>10 popular science series that will take your mind to a new level</v>
      </c>
    </row>
    <row r="2700" ht="15.75" customHeight="1">
      <c r="A2700" s="1">
        <v>2920.0</v>
      </c>
      <c r="B2700" s="2" t="s">
        <v>3087</v>
      </c>
      <c r="C2700" s="2" t="s">
        <v>2620</v>
      </c>
      <c r="D2700" s="2" t="s">
        <v>6</v>
      </c>
      <c r="E2700" s="2" t="str">
        <f>IFERROR(__xludf.DUMMYFUNCTION("GOOGLETRANSLATE(B2700, ""auto"",""en"")"),"Why so painful")</f>
        <v>Why so painful</v>
      </c>
    </row>
    <row r="2701" ht="15.75" customHeight="1">
      <c r="A2701" s="1">
        <v>2921.0</v>
      </c>
      <c r="B2701" s="2" t="s">
        <v>3088</v>
      </c>
      <c r="C2701" s="2" t="s">
        <v>2620</v>
      </c>
      <c r="D2701" s="2" t="s">
        <v>6</v>
      </c>
      <c r="E2701" s="2" t="str">
        <f>IFERROR(__xludf.DUMMYFUNCTION("GOOGLETRANSLATE(B2701, ""auto"",""en"")"),"top of the best horror films in the opinion of the king of this genre Stephen King")</f>
        <v>top of the best horror films in the opinion of the king of this genre Stephen King</v>
      </c>
    </row>
    <row r="2702" ht="15.75" customHeight="1">
      <c r="A2702" s="1">
        <v>2922.0</v>
      </c>
      <c r="B2702" s="2" t="s">
        <v>3089</v>
      </c>
      <c r="C2702" s="2" t="s">
        <v>2620</v>
      </c>
      <c r="D2702" s="2" t="s">
        <v>6</v>
      </c>
      <c r="E2702" s="2" t="str">
        <f>IFERROR(__xludf.DUMMYFUNCTION("GOOGLETRANSLATE(B2702, ""auto"",""en"")"),"kotorye films greatly affect mirovozzrenie and attitude to take away sebe on the wall so as not to poteryat")</f>
        <v>kotorye films greatly affect mirovozzrenie and attitude to take away sebe on the wall so as not to poteryat</v>
      </c>
    </row>
    <row r="2703" ht="15.75" customHeight="1">
      <c r="A2703" s="1">
        <v>2923.0</v>
      </c>
      <c r="B2703" s="2" t="s">
        <v>3090</v>
      </c>
      <c r="C2703" s="2" t="s">
        <v>2620</v>
      </c>
      <c r="D2703" s="2" t="s">
        <v>6</v>
      </c>
      <c r="E2703" s="2" t="str">
        <f>IFERROR(__xludf.DUMMYFUNCTION("GOOGLETRANSLATE(B2703, ""auto"",""en"")"),"stunning photo project parallel worlds")</f>
        <v>stunning photo project parallel worlds</v>
      </c>
    </row>
    <row r="2704" ht="15.75" customHeight="1">
      <c r="A2704" s="1">
        <v>2924.0</v>
      </c>
      <c r="B2704" s="2" t="s">
        <v>3091</v>
      </c>
      <c r="C2704" s="2" t="s">
        <v>2620</v>
      </c>
      <c r="D2704" s="2" t="s">
        <v>6</v>
      </c>
      <c r="E2704" s="2" t="str">
        <f>IFERROR(__xludf.DUMMYFUNCTION("GOOGLETRANSLATE(B2704, ""auto"",""en"")"),"Have you ever thought about why should you with such fervor everywhere are looking for the devil I will tell you because you can not look into the eyes of his own atrocities truth is that there is no devil makes you torture one another rape murder and exp"&amp;"ose sodomy no one forces you destroy the very land that feeds you have only so that you Look at yourself because the only devil here is the book you are Gerald Brom Krampus lord Yule")</f>
        <v>Have you ever thought about why should you with such fervor everywhere are looking for the devil I will tell you because you can not look into the eyes of his own atrocities truth is that there is no devil makes you torture one another rape murder and expose sodomy no one forces you destroy the very land that feeds you have only so that you Look at yourself because the only devil here is the book you are Gerald Brom Krampus lord Yule</v>
      </c>
    </row>
    <row r="2705" ht="15.75" customHeight="1">
      <c r="A2705" s="1">
        <v>2925.0</v>
      </c>
      <c r="B2705" s="2" t="s">
        <v>3092</v>
      </c>
      <c r="C2705" s="2" t="s">
        <v>2620</v>
      </c>
      <c r="D2705" s="2" t="s">
        <v>6</v>
      </c>
      <c r="E2705" s="2" t="str">
        <f>IFERROR(__xludf.DUMMYFUNCTION("GOOGLETRANSLATE(B2705, ""auto"",""en"")"),"Wyoming incident breaking television network in Wyoming occurred November 22, 1987 broadcast suddenly interrupted and has video of 6 minutes, the screen appeared stylized projection of human heads with different emotions message 333 333 333, we present a "&amp;"special presentation as well as various text screen of the type that is hiding in you lost your mind in the way why do you hate, and so on in the same night, almost immediately after the broadcast in local clinics asked several dozen people with complaint"&amp;"s about BBC nuyu headache on an irrational fear of nausea dizziness and hallucinations investigating the incident as nothing and gave hackers broke into the signal has not been found")</f>
        <v>Wyoming incident breaking television network in Wyoming occurred November 22, 1987 broadcast suddenly interrupted and has video of 6 minutes, the screen appeared stylized projection of human heads with different emotions message 333 333 333, we present a special presentation as well as various text screen of the type that is hiding in you lost your mind in the way why do you hate, and so on in the same night, almost immediately after the broadcast in local clinics asked several dozen people with complaints about BBC nuyu headache on an irrational fear of nausea dizziness and hallucinations investigating the incident as nothing and gave hackers broke into the signal has not been found</v>
      </c>
    </row>
    <row r="2706" ht="15.75" customHeight="1">
      <c r="A2706" s="1">
        <v>2926.0</v>
      </c>
      <c r="B2706" s="2" t="s">
        <v>3093</v>
      </c>
      <c r="C2706" s="2" t="s">
        <v>3094</v>
      </c>
      <c r="D2706" s="2" t="s">
        <v>6</v>
      </c>
      <c r="E2706" s="2" t="str">
        <f>IFERROR(__xludf.DUMMYFUNCTION("GOOGLETRANSLATE(B2706, ""auto"",""en"")"),"pohuizm is bad but I fuck")</f>
        <v>pohuizm is bad but I fuck</v>
      </c>
    </row>
    <row r="2707" ht="15.75" customHeight="1">
      <c r="A2707" s="1">
        <v>2927.0</v>
      </c>
      <c r="B2707" s="2" t="s">
        <v>3095</v>
      </c>
      <c r="C2707" s="2" t="s">
        <v>3094</v>
      </c>
      <c r="D2707" s="2" t="s">
        <v>6</v>
      </c>
      <c r="E2707" s="2" t="str">
        <f>IFERROR(__xludf.DUMMYFUNCTION("GOOGLETRANSLATE(B2707, ""auto"",""en"")"),"native")</f>
        <v>native</v>
      </c>
    </row>
    <row r="2708" ht="15.75" customHeight="1">
      <c r="A2708" s="1">
        <v>2928.0</v>
      </c>
      <c r="B2708" s="2" t="s">
        <v>3096</v>
      </c>
      <c r="C2708" s="2" t="s">
        <v>3097</v>
      </c>
      <c r="D2708" s="2" t="s">
        <v>6</v>
      </c>
      <c r="E2708" s="2" t="str">
        <f>IFERROR(__xludf.DUMMYFUNCTION("GOOGLETRANSLATE(B2708, ""auto"",""en"")"),"lyubov cuschestvuet I dicnee videl")</f>
        <v>lyubov cuschestvuet I dicnee videl</v>
      </c>
    </row>
    <row r="2709" ht="15.75" customHeight="1">
      <c r="A2709" s="1">
        <v>2929.0</v>
      </c>
      <c r="B2709" s="2" t="s">
        <v>279</v>
      </c>
      <c r="C2709" s="2" t="s">
        <v>3097</v>
      </c>
      <c r="D2709" s="2" t="s">
        <v>6</v>
      </c>
      <c r="E2709" s="2" t="str">
        <f>IFERROR(__xludf.DUMMYFUNCTION("GOOGLETRANSLATE(B2709, ""auto"",""en"")"),"live")</f>
        <v>live</v>
      </c>
    </row>
    <row r="2710" ht="15.75" customHeight="1">
      <c r="A2710" s="1">
        <v>2931.0</v>
      </c>
      <c r="B2710" s="2" t="s">
        <v>3098</v>
      </c>
      <c r="C2710" s="2" t="s">
        <v>3097</v>
      </c>
      <c r="D2710" s="2" t="s">
        <v>6</v>
      </c>
      <c r="E2710" s="2" t="str">
        <f>IFERROR(__xludf.DUMMYFUNCTION("GOOGLETRANSLATE(B2710, ""auto"",""en"")"),"But we've been through this cursed merilis")</f>
        <v>But we've been through this cursed merilis</v>
      </c>
    </row>
    <row r="2711" ht="15.75" customHeight="1">
      <c r="A2711" s="1">
        <v>2932.0</v>
      </c>
      <c r="B2711" s="2" t="s">
        <v>3099</v>
      </c>
      <c r="C2711" s="2" t="s">
        <v>3100</v>
      </c>
      <c r="D2711" s="2" t="s">
        <v>6</v>
      </c>
      <c r="E2711" s="2" t="str">
        <f>IFERROR(__xludf.DUMMYFUNCTION("GOOGLETRANSLATE(B2711, ""auto"",""en"")"),"my Onni")</f>
        <v>my Onni</v>
      </c>
    </row>
    <row r="2712" ht="15.75" customHeight="1">
      <c r="A2712" s="1">
        <v>2933.0</v>
      </c>
      <c r="B2712" s="2" t="s">
        <v>3101</v>
      </c>
      <c r="C2712" s="2" t="s">
        <v>3102</v>
      </c>
      <c r="D2712" s="2" t="s">
        <v>6</v>
      </c>
      <c r="E2712" s="2" t="str">
        <f>IFERROR(__xludf.DUMMYFUNCTION("GOOGLETRANSLATE(B2712, ""auto"",""en"")"),"I leave an anonymous message or ask something f3 cool liza21 June 2")</f>
        <v>I leave an anonymous message or ask something f3 cool liza21 June 2</v>
      </c>
    </row>
    <row r="2713" ht="15.75" customHeight="1">
      <c r="A2713" s="1">
        <v>2934.0</v>
      </c>
      <c r="B2713" s="2" t="s">
        <v>3103</v>
      </c>
      <c r="C2713" s="2" t="s">
        <v>3104</v>
      </c>
      <c r="D2713" s="2" t="s">
        <v>6</v>
      </c>
      <c r="E2713" s="2" t="str">
        <f>IFERROR(__xludf.DUMMYFUNCTION("GOOGLETRANSLATE(B2713, ""auto"",""en"")"),"we just arrived and already I like everything")</f>
        <v>we just arrived and already I like everything</v>
      </c>
    </row>
    <row r="2714" ht="15.75" customHeight="1">
      <c r="A2714" s="1">
        <v>2936.0</v>
      </c>
      <c r="B2714" s="2" t="s">
        <v>3105</v>
      </c>
      <c r="C2714" s="2" t="s">
        <v>3104</v>
      </c>
      <c r="D2714" s="2" t="s">
        <v>6</v>
      </c>
      <c r="E2714" s="2" t="str">
        <f>IFERROR(__xludf.DUMMYFUNCTION("GOOGLETRANSLATE(B2714, ""auto"",""en"")"),"beautiful youth time")</f>
        <v>beautiful youth time</v>
      </c>
    </row>
    <row r="2715" ht="15.75" customHeight="1">
      <c r="A2715" s="1">
        <v>2938.0</v>
      </c>
      <c r="B2715" s="2" t="s">
        <v>3106</v>
      </c>
      <c r="C2715" s="2" t="s">
        <v>3107</v>
      </c>
      <c r="D2715" s="2" t="s">
        <v>6</v>
      </c>
      <c r="E2715" s="2" t="str">
        <f>IFERROR(__xludf.DUMMYFUNCTION("GOOGLETRANSLATE(B2715, ""auto"",""en"")"),"love only that which is worthy, and at a distance remains faithful to you")</f>
        <v>love only that which is worthy, and at a distance remains faithful to you</v>
      </c>
    </row>
    <row r="2716" ht="15.75" customHeight="1">
      <c r="A2716" s="1">
        <v>2939.0</v>
      </c>
      <c r="B2716" s="2" t="s">
        <v>3108</v>
      </c>
      <c r="C2716" s="2" t="s">
        <v>3107</v>
      </c>
      <c r="D2716" s="2" t="s">
        <v>6</v>
      </c>
      <c r="E2716" s="2" t="str">
        <f>IFERROR(__xludf.DUMMYFUNCTION("GOOGLETRANSLATE(B2716, ""auto"",""en"")"),"smart kid does not love a whore")</f>
        <v>smart kid does not love a whore</v>
      </c>
    </row>
    <row r="2717" ht="15.75" customHeight="1">
      <c r="A2717" s="1">
        <v>2940.0</v>
      </c>
      <c r="B2717" s="2" t="s">
        <v>3109</v>
      </c>
      <c r="C2717" s="2" t="s">
        <v>3107</v>
      </c>
      <c r="D2717" s="2" t="s">
        <v>6</v>
      </c>
      <c r="E2717" s="2" t="str">
        <f>IFERROR(__xludf.DUMMYFUNCTION("GOOGLETRANSLATE(B2717, ""auto"",""en"")"),"basically I treat people the same way as they treat me as if I'm bad you think may be the case in yourself")</f>
        <v>basically I treat people the same way as they treat me as if I'm bad you think may be the case in yourself</v>
      </c>
    </row>
    <row r="2718" ht="15.75" customHeight="1">
      <c r="A2718" s="1">
        <v>2941.0</v>
      </c>
      <c r="B2718" s="2" t="s">
        <v>3110</v>
      </c>
      <c r="C2718" s="2" t="s">
        <v>3107</v>
      </c>
      <c r="D2718" s="2" t="s">
        <v>6</v>
      </c>
      <c r="E2718" s="2" t="str">
        <f>IFERROR(__xludf.DUMMYFUNCTION("GOOGLETRANSLATE(B2718, ""auto"",""en"")"),"I respect like a father to kill his mother for the little sister tear for that to which I refer to seriously give the last of the friends assured of brothers")</f>
        <v>I respect like a father to kill his mother for the little sister tear for that to which I refer to seriously give the last of the friends assured of brothers</v>
      </c>
    </row>
    <row r="2719" ht="15.75" customHeight="1">
      <c r="A2719" s="1">
        <v>2942.0</v>
      </c>
      <c r="B2719" s="2" t="s">
        <v>3111</v>
      </c>
      <c r="C2719" s="2" t="s">
        <v>3107</v>
      </c>
      <c r="D2719" s="2" t="s">
        <v>6</v>
      </c>
      <c r="E2719" s="2" t="str">
        <f>IFERROR(__xludf.DUMMYFUNCTION("GOOGLETRANSLATE(B2719, ""auto"",""en"")"),"when I have a son, I'll give him something that was not me")</f>
        <v>when I have a son, I'll give him something that was not me</v>
      </c>
    </row>
    <row r="2720" ht="15.75" customHeight="1">
      <c r="A2720" s="1">
        <v>2943.0</v>
      </c>
      <c r="B2720" s="2" t="s">
        <v>3112</v>
      </c>
      <c r="C2720" s="2" t="s">
        <v>3107</v>
      </c>
      <c r="D2720" s="2" t="s">
        <v>6</v>
      </c>
      <c r="E2720" s="2" t="str">
        <f>IFERROR(__xludf.DUMMYFUNCTION("GOOGLETRANSLATE(B2720, ""auto"",""en"")")," to loneliness, too, you get used to")</f>
        <v> to loneliness, too, you get used to</v>
      </c>
    </row>
    <row r="2721" ht="15.75" customHeight="1">
      <c r="A2721" s="1">
        <v>2945.0</v>
      </c>
      <c r="B2721" s="2" t="s">
        <v>3113</v>
      </c>
      <c r="C2721" s="2" t="s">
        <v>3114</v>
      </c>
      <c r="D2721" s="2" t="s">
        <v>6</v>
      </c>
      <c r="E2721" s="2" t="str">
        <f>IFERROR(__xludf.DUMMYFUNCTION("GOOGLETRANSLATE(B2721, ""auto"",""en"")")," and all my fires Mom found the ice")</f>
        <v> and all my fires Mom found the ice</v>
      </c>
    </row>
    <row r="2722" ht="15.75" customHeight="1">
      <c r="A2722" s="1">
        <v>2946.0</v>
      </c>
      <c r="B2722" s="2" t="s">
        <v>3115</v>
      </c>
      <c r="C2722" s="2" t="s">
        <v>3114</v>
      </c>
      <c r="D2722" s="2" t="s">
        <v>6</v>
      </c>
      <c r="E2722" s="2" t="str">
        <f>IFERROR(__xludf.DUMMYFUNCTION("GOOGLETRANSLATE(B2722, ""auto"",""en"")"),"truth in wine is not it")</f>
        <v>truth in wine is not it</v>
      </c>
    </row>
    <row r="2723" ht="15.75" customHeight="1">
      <c r="A2723" s="1">
        <v>2947.0</v>
      </c>
      <c r="B2723" s="2" t="s">
        <v>3116</v>
      </c>
      <c r="C2723" s="2" t="s">
        <v>3114</v>
      </c>
      <c r="D2723" s="2" t="s">
        <v>6</v>
      </c>
      <c r="E2723" s="2" t="str">
        <f>IFERROR(__xludf.DUMMYFUNCTION("GOOGLETRANSLATE(B2723, ""auto"",""en"")"),"the level of communication with the men Buzova")</f>
        <v>the level of communication with the men Buzova</v>
      </c>
    </row>
    <row r="2724" ht="15.75" customHeight="1">
      <c r="A2724" s="1">
        <v>2948.0</v>
      </c>
      <c r="B2724" s="2" t="s">
        <v>3117</v>
      </c>
      <c r="C2724" s="2" t="s">
        <v>3114</v>
      </c>
      <c r="D2724" s="2" t="s">
        <v>6</v>
      </c>
      <c r="E2724" s="2" t="str">
        <f>IFERROR(__xludf.DUMMYFUNCTION("GOOGLETRANSLATE(B2724, ""auto"",""en"")"),"kto army Switches between tot in the circus is not smeotsya")</f>
        <v>kto army Switches between tot in the circus is not smeotsya</v>
      </c>
    </row>
    <row r="2725" ht="15.75" customHeight="1">
      <c r="A2725" s="1">
        <v>2949.0</v>
      </c>
      <c r="B2725" s="2" t="s">
        <v>3118</v>
      </c>
      <c r="C2725" s="2" t="s">
        <v>3114</v>
      </c>
      <c r="D2725" s="2" t="s">
        <v>6</v>
      </c>
      <c r="E2725" s="2" t="str">
        <f>IFERROR(__xludf.DUMMYFUNCTION("GOOGLETRANSLATE(B2725, ""auto"",""en"")"),"stupid people so much that some even you")</f>
        <v>stupid people so much that some even you</v>
      </c>
    </row>
    <row r="2726" ht="15.75" customHeight="1">
      <c r="A2726" s="1">
        <v>2950.0</v>
      </c>
      <c r="B2726" s="2" t="s">
        <v>3119</v>
      </c>
      <c r="C2726" s="2" t="s">
        <v>3114</v>
      </c>
      <c r="D2726" s="2" t="s">
        <v>6</v>
      </c>
      <c r="E2726" s="2" t="str">
        <f>IFERROR(__xludf.DUMMYFUNCTION("GOOGLETRANSLATE(B2726, ""auto"",""en"")"),"gold words")</f>
        <v>gold words</v>
      </c>
    </row>
    <row r="2727" ht="15.75" customHeight="1">
      <c r="A2727" s="1">
        <v>2951.0</v>
      </c>
      <c r="B2727" s="2" t="s">
        <v>3120</v>
      </c>
      <c r="C2727" s="2" t="s">
        <v>3114</v>
      </c>
      <c r="D2727" s="2" t="s">
        <v>6</v>
      </c>
      <c r="E2727" s="2" t="str">
        <f>IFERROR(__xludf.DUMMYFUNCTION("GOOGLETRANSLATE(B2727, ""auto"",""en"")"),"mental health Volodya")</f>
        <v>mental health Volodya</v>
      </c>
    </row>
    <row r="2728" ht="15.75" customHeight="1">
      <c r="A2728" s="1">
        <v>2952.0</v>
      </c>
      <c r="B2728" s="2" t="s">
        <v>3121</v>
      </c>
      <c r="C2728" s="2" t="s">
        <v>3114</v>
      </c>
      <c r="D2728" s="2" t="s">
        <v>6</v>
      </c>
      <c r="E2728" s="2" t="str">
        <f>IFERROR(__xludf.DUMMYFUNCTION("GOOGLETRANSLATE(B2728, ""auto"",""en"")"),"Queen of Spades Hand over your game")</f>
        <v>Queen of Spades Hand over your game</v>
      </c>
    </row>
    <row r="2729" ht="15.75" customHeight="1">
      <c r="A2729" s="1">
        <v>2953.0</v>
      </c>
      <c r="B2729" s="2" t="s">
        <v>3122</v>
      </c>
      <c r="C2729" s="2" t="s">
        <v>3114</v>
      </c>
      <c r="D2729" s="2" t="s">
        <v>6</v>
      </c>
      <c r="E2729" s="2" t="str">
        <f>IFERROR(__xludf.DUMMYFUNCTION("GOOGLETRANSLATE(B2729, ""auto"",""en"")"),"all important phrases should be quiet all the photos with family is not always sharp weirdest people are always great and the causes of happiness is not always good")</f>
        <v>all important phrases should be quiet all the photos with family is not always sharp weirdest people are always great and the causes of happiness is not always good</v>
      </c>
    </row>
    <row r="2730" ht="15.75" customHeight="1">
      <c r="A2730" s="1">
        <v>2954.0</v>
      </c>
      <c r="B2730" s="2" t="s">
        <v>3123</v>
      </c>
      <c r="C2730" s="2" t="s">
        <v>3124</v>
      </c>
      <c r="D2730" s="2" t="s">
        <v>6</v>
      </c>
      <c r="E2730" s="2" t="str">
        <f>IFERROR(__xludf.DUMMYFUNCTION("GOOGLETRANSLATE(B2730, ""auto"",""en"")"),"aloof from the world")</f>
        <v>aloof from the world</v>
      </c>
    </row>
    <row r="2731" ht="15.75" customHeight="1">
      <c r="A2731" s="1">
        <v>2955.0</v>
      </c>
      <c r="B2731" s="2" t="s">
        <v>3125</v>
      </c>
      <c r="C2731" s="2" t="s">
        <v>3124</v>
      </c>
      <c r="D2731" s="2" t="s">
        <v>6</v>
      </c>
      <c r="E2731" s="2" t="str">
        <f>IFERROR(__xludf.DUMMYFUNCTION("GOOGLETRANSLATE(B2731, ""auto"",""en"")"),"Ecclesiastes April 9 Two are better than one because they have a good reward for their labor 10 because if one falls the other raises his companion but what about one who alone when he falls to lift it will be no one 11 and if two lie together that will w"&amp;"arm but how can one be warm 12 and if someone will overcome one that the two of them stand against him and twisted the rope three times will not soon will tear")</f>
        <v>Ecclesiastes April 9 Two are better than one because they have a good reward for their labor 10 because if one falls the other raises his companion but what about one who alone when he falls to lift it will be no one 11 and if two lie together that will warm but how can one be warm 12 and if someone will overcome one that the two of them stand against him and twisted the rope three times will not soon will tear</v>
      </c>
    </row>
    <row r="2732" ht="15.75" customHeight="1">
      <c r="A2732" s="1">
        <v>2956.0</v>
      </c>
      <c r="B2732" s="2" t="s">
        <v>3126</v>
      </c>
      <c r="C2732" s="2" t="s">
        <v>3124</v>
      </c>
      <c r="D2732" s="2" t="s">
        <v>6</v>
      </c>
      <c r="E2732" s="2" t="str">
        <f>IFERROR(__xludf.DUMMYFUNCTION("GOOGLETRANSLATE(B2732, ""auto"",""en"")"),"9 I became great and rich more than all who were before me in Jerusalem: also my wisdom remained with me 10 Why would not wish my eyes I told them not to reject any fun, I did not hold my heart because my heart rejoiced in all my labor, and this was my re"&amp;"ward for all my labor 11 but when I looked back at the work of his hands and on the labor that I was doing, I saw that all is vanity and striving after wind of anything is no profit under the sun show completely")</f>
        <v>9 I became great and rich more than all who were before me in Jerusalem: also my wisdom remained with me 10 Why would not wish my eyes I told them not to reject any fun, I did not hold my heart because my heart rejoiced in all my labor, and this was my reward for all my labor 11 but when I looked back at the work of his hands and on the labor that I was doing, I saw that all is vanity and striving after wind of anything is no profit under the sun show completely</v>
      </c>
    </row>
    <row r="2733" ht="15.75" customHeight="1">
      <c r="A2733" s="1">
        <v>2957.0</v>
      </c>
      <c r="B2733" s="2" t="s">
        <v>3127</v>
      </c>
      <c r="C2733" s="2" t="s">
        <v>3128</v>
      </c>
      <c r="D2733" s="2" t="s">
        <v>6</v>
      </c>
      <c r="E2733" s="2" t="str">
        <f>IFERROR(__xludf.DUMMYFUNCTION("GOOGLETRANSLATE(B2733, ""auto"",""en"")"),"inst olzhas bait")</f>
        <v>inst olzhas bait</v>
      </c>
    </row>
    <row r="2734" ht="15.75" customHeight="1">
      <c r="A2734" s="1">
        <v>2958.0</v>
      </c>
      <c r="B2734" s="2" t="s">
        <v>3129</v>
      </c>
      <c r="C2734" s="2" t="s">
        <v>3128</v>
      </c>
      <c r="D2734" s="2" t="s">
        <v>6</v>
      </c>
      <c r="E2734" s="2" t="str">
        <f>IFERROR(__xludf.DUMMYFUNCTION("GOOGLETRANSLATE(B2734, ""auto"",""en"")"),"I am looking for the one who will put the wallpaper on your phone pairs with me")</f>
        <v>I am looking for the one who will put the wallpaper on your phone pairs with me</v>
      </c>
    </row>
    <row r="2735" ht="15.75" customHeight="1">
      <c r="A2735" s="1">
        <v>2960.0</v>
      </c>
      <c r="B2735" s="2" t="s">
        <v>1726</v>
      </c>
      <c r="C2735" s="2" t="s">
        <v>3130</v>
      </c>
      <c r="D2735" s="2" t="s">
        <v>6</v>
      </c>
      <c r="E2735" s="2" t="str">
        <f>IFERROR(__xludf.DUMMYFUNCTION("GOOGLETRANSLATE(B2735, ""auto"",""en"")"),"18 minute wait letie tolko from za voditelskih prav")</f>
        <v>18 minute wait letie tolko from za voditelskih prav</v>
      </c>
    </row>
    <row r="2736" ht="15.75" customHeight="1">
      <c r="A2736" s="1">
        <v>2961.0</v>
      </c>
      <c r="B2736" s="2" t="s">
        <v>3131</v>
      </c>
      <c r="C2736" s="2" t="s">
        <v>3130</v>
      </c>
      <c r="D2736" s="2" t="s">
        <v>6</v>
      </c>
      <c r="E2736" s="2" t="str">
        <f>IFERROR(__xludf.DUMMYFUNCTION("GOOGLETRANSLATE(B2736, ""auto"",""en"")")," why throw is usually the most loyal and dedicated")</f>
        <v> why throw is usually the most loyal and dedicated</v>
      </c>
    </row>
    <row r="2737" ht="15.75" customHeight="1">
      <c r="A2737" s="1">
        <v>2963.0</v>
      </c>
      <c r="B2737" s="2" t="s">
        <v>3132</v>
      </c>
      <c r="C2737" s="2" t="s">
        <v>3130</v>
      </c>
      <c r="D2737" s="2" t="s">
        <v>6</v>
      </c>
      <c r="E2737" s="2" t="str">
        <f>IFERROR(__xludf.DUMMYFUNCTION("GOOGLETRANSLATE(B2737, ""auto"",""en"")"),"and the other of happiness to me and do not when I attain it, I shall find everything")</f>
        <v>and the other of happiness to me and do not when I attain it, I shall find everything</v>
      </c>
    </row>
    <row r="2738" ht="15.75" customHeight="1">
      <c r="A2738" s="1">
        <v>2964.0</v>
      </c>
      <c r="B2738" s="2" t="s">
        <v>3133</v>
      </c>
      <c r="C2738" s="2" t="s">
        <v>3130</v>
      </c>
      <c r="D2738" s="2" t="s">
        <v>6</v>
      </c>
      <c r="E2738" s="2" t="str">
        <f>IFERROR(__xludf.DUMMYFUNCTION("GOOGLETRANSLATE(B2738, ""auto"",""en"")")," I can not imagine how much I love their own children")</f>
        <v> I can not imagine how much I love their own children</v>
      </c>
    </row>
    <row r="2739" ht="15.75" customHeight="1">
      <c r="A2739" s="1">
        <v>2965.0</v>
      </c>
      <c r="B2739" s="2" t="s">
        <v>3134</v>
      </c>
      <c r="C2739" s="2" t="s">
        <v>3130</v>
      </c>
      <c r="D2739" s="2" t="s">
        <v>6</v>
      </c>
      <c r="E2739" s="2" t="str">
        <f>IFERROR(__xludf.DUMMYFUNCTION("GOOGLETRANSLATE(B2739, ""auto"",""en"")"),"my love ochen means a lot, I will not give it away to anybody")</f>
        <v>my love ochen means a lot, I will not give it away to anybody</v>
      </c>
    </row>
    <row r="2740" ht="15.75" customHeight="1">
      <c r="A2740" s="1">
        <v>2967.0</v>
      </c>
      <c r="B2740" s="2" t="s">
        <v>3135</v>
      </c>
      <c r="C2740" s="2" t="s">
        <v>3130</v>
      </c>
      <c r="D2740" s="2" t="s">
        <v>6</v>
      </c>
      <c r="E2740" s="2" t="str">
        <f>IFERROR(__xludf.DUMMYFUNCTION("GOOGLETRANSLATE(B2740, ""auto"",""en"")"),"moo cchacte escho vperedi")</f>
        <v>moo cchacte escho vperedi</v>
      </c>
    </row>
    <row r="2741" ht="15.75" customHeight="1">
      <c r="A2741" s="1">
        <v>2968.0</v>
      </c>
      <c r="B2741" s="2" t="s">
        <v>3136</v>
      </c>
      <c r="C2741" s="2" t="s">
        <v>3130</v>
      </c>
      <c r="D2741" s="2" t="s">
        <v>6</v>
      </c>
      <c r="E2741" s="2" t="str">
        <f>IFERROR(__xludf.DUMMYFUNCTION("GOOGLETRANSLATE(B2741, ""auto"",""en"")"),"You sure someone will love again but not as much as I")</f>
        <v>You sure someone will love again but not as much as I</v>
      </c>
    </row>
    <row r="2742" ht="15.75" customHeight="1">
      <c r="A2742" s="1">
        <v>2969.0</v>
      </c>
      <c r="B2742" s="2" t="s">
        <v>3137</v>
      </c>
      <c r="C2742" s="2" t="s">
        <v>3130</v>
      </c>
      <c r="D2742" s="2" t="s">
        <v>6</v>
      </c>
      <c r="E2742" s="2" t="str">
        <f>IFERROR(__xludf.DUMMYFUNCTION("GOOGLETRANSLATE(B2742, ""auto"",""en"")"),"enough to catch up hug and do not let it become a mother you hear here it is a paradise earth when there is breathing favorite")</f>
        <v>enough to catch up hug and do not let it become a mother you hear here it is a paradise earth when there is breathing favorite</v>
      </c>
    </row>
    <row r="2743" ht="15.75" customHeight="1">
      <c r="A2743" s="1">
        <v>2970.0</v>
      </c>
      <c r="B2743" s="2" t="s">
        <v>3138</v>
      </c>
      <c r="C2743" s="2" t="s">
        <v>3130</v>
      </c>
      <c r="D2743" s="2" t="s">
        <v>6</v>
      </c>
      <c r="E2743" s="2" t="str">
        <f>IFERROR(__xludf.DUMMYFUNCTION("GOOGLETRANSLATE(B2743, ""auto"",""en"")"),"I'm the man who is still waiting for these feelings which make films and write books")</f>
        <v>I'm the man who is still waiting for these feelings which make films and write books</v>
      </c>
    </row>
    <row r="2744" ht="15.75" customHeight="1">
      <c r="A2744" s="1">
        <v>2971.0</v>
      </c>
      <c r="B2744" s="2" t="s">
        <v>3139</v>
      </c>
      <c r="C2744" s="2" t="s">
        <v>3130</v>
      </c>
      <c r="D2744" s="2" t="s">
        <v>6</v>
      </c>
      <c r="E2744" s="2" t="str">
        <f>IFERROR(__xludf.DUMMYFUNCTION("GOOGLETRANSLATE(B2744, ""auto"",""en"")"),"I want a son but sooner")</f>
        <v>I want a son but sooner</v>
      </c>
    </row>
    <row r="2745" ht="15.75" customHeight="1">
      <c r="A2745" s="1">
        <v>2972.0</v>
      </c>
      <c r="B2745" s="2" t="s">
        <v>3140</v>
      </c>
      <c r="C2745" s="2" t="s">
        <v>3141</v>
      </c>
      <c r="D2745" s="2" t="s">
        <v>6</v>
      </c>
      <c r="E2745" s="2" t="str">
        <f>IFERROR(__xludf.DUMMYFUNCTION("GOOGLETRANSLATE(B2745, ""auto"",""en"")"),"super check lists are very useful for the self-discipline")</f>
        <v>super check lists are very useful for the self-discipline</v>
      </c>
    </row>
    <row r="2746" ht="15.75" customHeight="1">
      <c r="A2746" s="1">
        <v>2975.0</v>
      </c>
      <c r="B2746" s="2" t="s">
        <v>3142</v>
      </c>
      <c r="C2746" s="2" t="s">
        <v>3141</v>
      </c>
      <c r="D2746" s="2" t="s">
        <v>6</v>
      </c>
      <c r="E2746" s="2" t="str">
        <f>IFERROR(__xludf.DUMMYFUNCTION("GOOGLETRANSLATE(B2746, ""auto"",""en"")"),"babushka boi vibes")</f>
        <v>babushka boi vibes</v>
      </c>
    </row>
    <row r="2747" ht="15.75" customHeight="1">
      <c r="A2747" s="1">
        <v>2976.0</v>
      </c>
      <c r="B2747" s="2" t="s">
        <v>3143</v>
      </c>
      <c r="C2747" s="2" t="s">
        <v>3141</v>
      </c>
      <c r="D2747" s="2" t="s">
        <v>6</v>
      </c>
      <c r="E2747" s="2" t="str">
        <f>IFERROR(__xludf.DUMMYFUNCTION("GOOGLETRANSLATE(B2747, ""auto"",""en"")"),"you are next to him some sort of silly but it seems happy on the novel number ten")</f>
        <v>you are next to him some sort of silly but it seems happy on the novel number ten</v>
      </c>
    </row>
    <row r="2748" ht="15.75" customHeight="1">
      <c r="A2748" s="1">
        <v>2977.0</v>
      </c>
      <c r="B2748" s="2" t="s">
        <v>3144</v>
      </c>
      <c r="C2748" s="2" t="s">
        <v>3141</v>
      </c>
      <c r="D2748" s="2" t="s">
        <v>6</v>
      </c>
      <c r="E2748" s="2" t="str">
        <f>IFERROR(__xludf.DUMMYFUNCTION("GOOGLETRANSLATE(B2748, ""auto"",""en"")"),"Thank you for everything Almaty")</f>
        <v>Thank you for everything Almaty</v>
      </c>
    </row>
    <row r="2749" ht="15.75" customHeight="1">
      <c r="A2749" s="1">
        <v>2978.0</v>
      </c>
      <c r="B2749" s="2" t="s">
        <v>101</v>
      </c>
      <c r="C2749" s="2" t="s">
        <v>3141</v>
      </c>
      <c r="D2749" s="2" t="s">
        <v>6</v>
      </c>
      <c r="E2749" s="2" t="str">
        <f>IFERROR(__xludf.DUMMYFUNCTION("GOOGLETRANSLATE(B2749, ""auto"",""en"")"),"#VALUE!")</f>
        <v>#VALUE!</v>
      </c>
    </row>
    <row r="2750" ht="15.75" customHeight="1">
      <c r="A2750" s="1">
        <v>2979.0</v>
      </c>
      <c r="B2750" s="2" t="s">
        <v>3145</v>
      </c>
      <c r="C2750" s="2" t="s">
        <v>3141</v>
      </c>
      <c r="D2750" s="2" t="s">
        <v>6</v>
      </c>
      <c r="E2750" s="2" t="str">
        <f>IFERROR(__xludf.DUMMYFUNCTION("GOOGLETRANSLATE(B2750, ""auto"",""en"")"),"my favorite photographer")</f>
        <v>my favorite photographer</v>
      </c>
    </row>
    <row r="2751" ht="15.75" customHeight="1">
      <c r="A2751" s="1">
        <v>2980.0</v>
      </c>
      <c r="B2751" s="2" t="s">
        <v>3146</v>
      </c>
      <c r="C2751" s="2" t="s">
        <v>3147</v>
      </c>
      <c r="D2751" s="2" t="s">
        <v>6</v>
      </c>
      <c r="E2751" s="2" t="str">
        <f>IFERROR(__xludf.DUMMYFUNCTION("GOOGLETRANSLATE(B2751, ""auto"",""en"")")," Challenge will live without VC whole week eschopishitenavattsapkek sleep 604800000")</f>
        <v> Challenge will live without VC whole week eschopishitenavattsapkek sleep 604800000</v>
      </c>
    </row>
    <row r="2752" ht="15.75" customHeight="1">
      <c r="A2752" s="1">
        <v>2981.0</v>
      </c>
      <c r="B2752" s="2" t="s">
        <v>3148</v>
      </c>
      <c r="C2752" s="2" t="s">
        <v>3147</v>
      </c>
      <c r="D2752" s="2" t="s">
        <v>6</v>
      </c>
      <c r="E2752" s="2" t="str">
        <f>IFERROR(__xludf.DUMMYFUNCTION("GOOGLETRANSLATE(B2752, ""auto"",""en"")"),"hohohoho")</f>
        <v>hohohoho</v>
      </c>
    </row>
    <row r="2753" ht="15.75" customHeight="1">
      <c r="A2753" s="1">
        <v>2982.0</v>
      </c>
      <c r="B2753" s="2" t="s">
        <v>3149</v>
      </c>
      <c r="C2753" s="2" t="s">
        <v>3147</v>
      </c>
      <c r="D2753" s="2" t="s">
        <v>6</v>
      </c>
      <c r="E2753" s="2" t="str">
        <f>IFERROR(__xludf.DUMMYFUNCTION("GOOGLETRANSLATE(B2753, ""auto"",""en"")"),"who tries")</f>
        <v>who tries</v>
      </c>
    </row>
    <row r="2754" ht="15.75" customHeight="1">
      <c r="A2754" s="1">
        <v>2984.0</v>
      </c>
      <c r="B2754" s="2" t="s">
        <v>3150</v>
      </c>
      <c r="C2754" s="2" t="s">
        <v>3147</v>
      </c>
      <c r="D2754" s="2" t="s">
        <v>6</v>
      </c>
      <c r="E2754" s="2" t="str">
        <f>IFERROR(__xludf.DUMMYFUNCTION("GOOGLETRANSLATE(B2754, ""auto"",""en"")"),"viktor goof")</f>
        <v>viktor goof</v>
      </c>
    </row>
    <row r="2755" ht="15.75" customHeight="1">
      <c r="A2755" s="1">
        <v>2985.0</v>
      </c>
      <c r="B2755" s="2" t="s">
        <v>3151</v>
      </c>
      <c r="C2755" s="2" t="s">
        <v>3147</v>
      </c>
      <c r="D2755" s="2" t="s">
        <v>6</v>
      </c>
      <c r="E2755" s="2" t="str">
        <f>IFERROR(__xludf.DUMMYFUNCTION("GOOGLETRANSLATE(B2755, ""auto"",""en"")"),"I you angel")</f>
        <v>I you angel</v>
      </c>
    </row>
    <row r="2756" ht="15.75" customHeight="1">
      <c r="A2756" s="1">
        <v>2986.0</v>
      </c>
      <c r="B2756" s="2" t="s">
        <v>3152</v>
      </c>
      <c r="C2756" s="2" t="s">
        <v>3147</v>
      </c>
      <c r="D2756" s="2" t="s">
        <v>6</v>
      </c>
      <c r="E2756" s="2" t="str">
        <f>IFERROR(__xludf.DUMMYFUNCTION("GOOGLETRANSLATE(B2756, ""auto"",""en"")"),"with sixteen I did not congratulate himself no one will congratulate 999")</f>
        <v>with sixteen I did not congratulate himself no one will congratulate 999</v>
      </c>
    </row>
    <row r="2757" ht="15.75" customHeight="1">
      <c r="A2757" s="1">
        <v>2987.0</v>
      </c>
      <c r="B2757" s="2" t="s">
        <v>3153</v>
      </c>
      <c r="C2757" s="2" t="s">
        <v>3147</v>
      </c>
      <c r="D2757" s="2" t="s">
        <v>6</v>
      </c>
      <c r="E2757" s="2" t="str">
        <f>IFERROR(__xludf.DUMMYFUNCTION("GOOGLETRANSLATE(B2757, ""auto"",""en"")"),"Today is exactly a year did not become the great American ispolnitelya under the pseudonym xxxtentacion")</f>
        <v>Today is exactly a year did not become the great American ispolnitelya under the pseudonym xxxtentacion</v>
      </c>
    </row>
    <row r="2758" ht="15.75" customHeight="1">
      <c r="A2758" s="1">
        <v>2988.0</v>
      </c>
      <c r="B2758" s="2" t="s">
        <v>3154</v>
      </c>
      <c r="C2758" s="2" t="s">
        <v>3155</v>
      </c>
      <c r="D2758" s="2" t="s">
        <v>6</v>
      </c>
      <c r="E2758" s="2" t="str">
        <f>IFERROR(__xludf.DUMMYFUNCTION("GOOGLETRANSLATE(B2758, ""auto"",""en"")"),"underworld ep why this name all just the whole atmosphere of which was laid in the mix has been created in our studio in a small basement in the country for 3 months have been ups and downs in the music show completely")</f>
        <v>underworld ep why this name all just the whole atmosphere of which was laid in the mix has been created in our studio in a small basement in the country for 3 months have been ups and downs in the music show completely</v>
      </c>
    </row>
    <row r="2759" ht="15.75" customHeight="1">
      <c r="A2759" s="1">
        <v>2989.0</v>
      </c>
      <c r="B2759" s="2" t="s">
        <v>3156</v>
      </c>
      <c r="C2759" s="2" t="s">
        <v>3155</v>
      </c>
      <c r="D2759" s="2" t="s">
        <v>6</v>
      </c>
      <c r="E2759" s="2" t="str">
        <f>IFERROR(__xludf.DUMMYFUNCTION("GOOGLETRANSLATE(B2759, ""auto"",""en"")"),"we start in January")</f>
        <v>we start in January</v>
      </c>
    </row>
    <row r="2760" ht="15.75" customHeight="1">
      <c r="A2760" s="1">
        <v>2991.0</v>
      </c>
      <c r="B2760" s="2" t="s">
        <v>101</v>
      </c>
      <c r="C2760" s="2" t="s">
        <v>3155</v>
      </c>
      <c r="D2760" s="2" t="s">
        <v>6</v>
      </c>
      <c r="E2760" s="2" t="str">
        <f>IFERROR(__xludf.DUMMYFUNCTION("GOOGLETRANSLATE(B2760, ""auto"",""en"")"),"#VALUE!")</f>
        <v>#VALUE!</v>
      </c>
    </row>
    <row r="2761" ht="15.75" customHeight="1">
      <c r="A2761" s="1">
        <v>2993.0</v>
      </c>
      <c r="B2761" s="2" t="s">
        <v>3157</v>
      </c>
      <c r="C2761" s="2" t="s">
        <v>3155</v>
      </c>
      <c r="D2761" s="2" t="s">
        <v>6</v>
      </c>
      <c r="E2761" s="2" t="str">
        <f>IFERROR(__xludf.DUMMYFUNCTION("GOOGLETRANSLATE(B2761, ""auto"",""en"")"),"oldskulchik zero")</f>
        <v>oldskulchik zero</v>
      </c>
    </row>
    <row r="2762" ht="15.75" customHeight="1">
      <c r="A2762" s="1">
        <v>2994.0</v>
      </c>
      <c r="B2762" s="2" t="s">
        <v>101</v>
      </c>
      <c r="C2762" s="2" t="s">
        <v>3155</v>
      </c>
      <c r="D2762" s="2" t="s">
        <v>6</v>
      </c>
      <c r="E2762" s="2" t="str">
        <f>IFERROR(__xludf.DUMMYFUNCTION("GOOGLETRANSLATE(B2762, ""auto"",""en"")"),"#VALUE!")</f>
        <v>#VALUE!</v>
      </c>
    </row>
    <row r="2763" ht="15.75" customHeight="1">
      <c r="A2763" s="1">
        <v>2995.0</v>
      </c>
      <c r="B2763" s="2" t="s">
        <v>3158</v>
      </c>
      <c r="C2763" s="2" t="s">
        <v>3159</v>
      </c>
      <c r="D2763" s="2" t="s">
        <v>6</v>
      </c>
      <c r="E2763" s="2" t="str">
        <f>IFERROR(__xludf.DUMMYFUNCTION("GOOGLETRANSLATE(B2763, ""auto"",""en"")"),"well when a man IT'S a man well as a large and well-kept as a serious and when to laugh mnogo well when not send a car for you and will come very well when put on your hands at night and you insanely hard when you can bury it lump and complain with all hi"&amp;"s snot and tears that tight hug and say that I will survive will suffer because a number of good when it is not too lazy to throw garbage at home as well good to you and make the most affectionate good hands when rough beautiful eyes and his voice low war"&amp;"m and pleasant you want I become a little girl for him because he's your mountain and the protection it is not difficult to ask whether you're talking about your feeling hungry and as a dressed he can please you than it is absolutely no reason just for th"&amp;"e fact that you have a well when a man is a man for the sake of these and go make sacrifices and endure such but only for the sake of the present and be happy")</f>
        <v>well when a man IT'S a man well as a large and well-kept as a serious and when to laugh mnogo well when not send a car for you and will come very well when put on your hands at night and you insanely hard when you can bury it lump and complain with all his snot and tears that tight hug and say that I will survive will suffer because a number of good when it is not too lazy to throw garbage at home as well good to you and make the most affectionate good hands when rough beautiful eyes and his voice low warm and pleasant you want I become a little girl for him because he's your mountain and the protection it is not difficult to ask whether you're talking about your feeling hungry and as a dressed he can please you than it is absolutely no reason just for the fact that you have a well when a man is a man for the sake of these and go make sacrifices and endure such but only for the sake of the present and be happy</v>
      </c>
    </row>
    <row r="2764" ht="15.75" customHeight="1">
      <c r="A2764" s="1">
        <v>2996.0</v>
      </c>
      <c r="B2764" s="2" t="s">
        <v>3160</v>
      </c>
      <c r="C2764" s="2" t="s">
        <v>3159</v>
      </c>
      <c r="D2764" s="2" t="s">
        <v>6</v>
      </c>
      <c r="E2764" s="2" t="str">
        <f>IFERROR(__xludf.DUMMYFUNCTION("GOOGLETRANSLATE(B2764, ""auto"",""en"")"),"Understand one thing to win a woman is easy it's not much of a problem, most are capable of almost every man at least once in his life won at least one woman relationship begins with love by recognizing that the other person occupies and excites your mind"&amp;" with traction to it from the first dating timid kisses and touching confessions wave of passion that covers both full show")</f>
        <v>Understand one thing to win a woman is easy it's not much of a problem, most are capable of almost every man at least once in his life won at least one woman relationship begins with love by recognizing that the other person occupies and excites your mind with traction to it from the first dating timid kisses and touching confessions wave of passion that covers both full show</v>
      </c>
    </row>
    <row r="2765" ht="15.75" customHeight="1">
      <c r="A2765" s="1">
        <v>2997.0</v>
      </c>
      <c r="B2765" s="2" t="s">
        <v>3161</v>
      </c>
      <c r="C2765" s="2" t="s">
        <v>3159</v>
      </c>
      <c r="D2765" s="2" t="s">
        <v>6</v>
      </c>
      <c r="E2765" s="2" t="str">
        <f>IFERROR(__xludf.DUMMYFUNCTION("GOOGLETRANSLATE(B2765, ""auto"",""en"")"),"too much time people spend on deciding wake up life is too short to spend it on many thoughts")</f>
        <v>too much time people spend on deciding wake up life is too short to spend it on many thoughts</v>
      </c>
    </row>
    <row r="2766" ht="15.75" customHeight="1">
      <c r="A2766" s="1">
        <v>2998.0</v>
      </c>
      <c r="B2766" s="2" t="s">
        <v>3162</v>
      </c>
      <c r="C2766" s="2" t="s">
        <v>3159</v>
      </c>
      <c r="D2766" s="2" t="s">
        <v>6</v>
      </c>
      <c r="E2766" s="2" t="str">
        <f>IFERROR(__xludf.DUMMYFUNCTION("GOOGLETRANSLATE(B2766, ""auto"",""en"")"),"all have things about which they do not lie do not lie because they did not get me this words such as love miss and honestly I have them say in all sincerity, and only when they are sure if I tell you that I love and I miss it means and there are some wor"&amp;"ds I say a very small number of people but that's why they are the most sincere")</f>
        <v>all have things about which they do not lie do not lie because they did not get me this words such as love miss and honestly I have them say in all sincerity, and only when they are sure if I tell you that I love and I miss it means and there are some words I say a very small number of people but that's why they are the most sincere</v>
      </c>
    </row>
    <row r="2767" ht="15.75" customHeight="1">
      <c r="A2767" s="1">
        <v>2999.0</v>
      </c>
      <c r="B2767" s="2" t="s">
        <v>3163</v>
      </c>
      <c r="C2767" s="2" t="s">
        <v>3159</v>
      </c>
      <c r="D2767" s="2" t="s">
        <v>6</v>
      </c>
      <c r="E2767" s="2" t="str">
        <f>IFERROR(__xludf.DUMMYFUNCTION("GOOGLETRANSLATE(B2767, ""auto"",""en"")"),"I was jealous and I also possessive and selfish when I talk with the person I subconsciously want him to anyone else but me had no favors")</f>
        <v>I was jealous and I also possessive and selfish when I talk with the person I subconsciously want him to anyone else but me had no favors</v>
      </c>
    </row>
    <row r="2768" ht="15.75" customHeight="1">
      <c r="A2768" s="1">
        <v>3000.0</v>
      </c>
      <c r="B2768" s="2" t="s">
        <v>3164</v>
      </c>
      <c r="C2768" s="2" t="s">
        <v>3165</v>
      </c>
      <c r="D2768" s="2" t="s">
        <v>6</v>
      </c>
      <c r="E2768" s="2" t="str">
        <f>IFERROR(__xludf.DUMMYFUNCTION("GOOGLETRANSLATE(B2768, ""auto"",""en"")")," when you go out on the field the game as if it were your last match Michael Essien")</f>
        <v> when you go out on the field the game as if it were your last match Michael Essien</v>
      </c>
    </row>
    <row r="2769" ht="15.75" customHeight="1">
      <c r="A2769" s="1">
        <v>3001.0</v>
      </c>
      <c r="B2769" s="2" t="s">
        <v>3166</v>
      </c>
      <c r="C2769" s="2" t="s">
        <v>3165</v>
      </c>
      <c r="D2769" s="2" t="s">
        <v>6</v>
      </c>
      <c r="E2769" s="2" t="str">
        <f>IFERROR(__xludf.DUMMYFUNCTION("GOOGLETRANSLATE(B2769, ""auto"",""en"")"),"legendary moments ")</f>
        <v>legendary moments </v>
      </c>
    </row>
    <row r="2770" ht="15.75" customHeight="1">
      <c r="A2770" s="1">
        <v>3002.0</v>
      </c>
      <c r="B2770" s="2" t="s">
        <v>3167</v>
      </c>
      <c r="C2770" s="2" t="s">
        <v>3168</v>
      </c>
      <c r="D2770" s="2" t="s">
        <v>6</v>
      </c>
      <c r="E2770" s="2" t="str">
        <f>IFERROR(__xludf.DUMMYFUNCTION("GOOGLETRANSLATE(B2770, ""auto"",""en"")"),"a girl request not to throw")</f>
        <v>a girl request not to throw</v>
      </c>
    </row>
    <row r="2771" ht="15.75" customHeight="1">
      <c r="A2771" s="1">
        <v>3005.0</v>
      </c>
      <c r="B2771" s="2" t="s">
        <v>3169</v>
      </c>
      <c r="C2771" s="2" t="s">
        <v>3170</v>
      </c>
      <c r="D2771" s="2" t="s">
        <v>6</v>
      </c>
      <c r="E2771" s="2" t="str">
        <f>IFERROR(__xludf.DUMMYFUNCTION("GOOGLETRANSLATE(B2771, ""auto"",""en"")")," yandextaxi kaspigold romashkoviy chay")</f>
        <v> yandextaxi kaspigold romashkoviy chay</v>
      </c>
    </row>
    <row r="2772" ht="15.75" customHeight="1">
      <c r="A2772" s="1">
        <v>3008.0</v>
      </c>
      <c r="B2772" s="2" t="s">
        <v>3171</v>
      </c>
      <c r="C2772" s="2" t="s">
        <v>3172</v>
      </c>
      <c r="D2772" s="2" t="s">
        <v>6</v>
      </c>
      <c r="E2772" s="2" t="str">
        <f>IFERROR(__xludf.DUMMYFUNCTION("GOOGLETRANSLATE(B2772, ""auto"",""en"")"),"I do cool book")</f>
        <v>I do cool book</v>
      </c>
    </row>
    <row r="2773" ht="15.75" customHeight="1">
      <c r="A2773" s="1">
        <v>3009.0</v>
      </c>
      <c r="B2773" s="2" t="s">
        <v>3173</v>
      </c>
      <c r="C2773" s="2" t="s">
        <v>3172</v>
      </c>
      <c r="D2773" s="2" t="s">
        <v>6</v>
      </c>
      <c r="E2773" s="2" t="str">
        <f>IFERROR(__xludf.DUMMYFUNCTION("GOOGLETRANSLATE(B2773, ""auto"",""en"")"),"sing and do a group kicks the soil heard them only at the competition white night http vk com video1791694 169 663 734")</f>
        <v>sing and do a group kicks the soil heard them only at the competition white night http vk com video1791694 169 663 734</v>
      </c>
    </row>
    <row r="2774" ht="15.75" customHeight="1">
      <c r="A2774" s="1">
        <v>3011.0</v>
      </c>
      <c r="B2774" s="2" t="s">
        <v>3174</v>
      </c>
      <c r="C2774" s="2" t="s">
        <v>3172</v>
      </c>
      <c r="D2774" s="2" t="s">
        <v>6</v>
      </c>
      <c r="E2774" s="2" t="str">
        <f>IFERROR(__xludf.DUMMYFUNCTION("GOOGLETRANSLATE(B2774, ""auto"",""en"")"),"there are two options one last set and the blunt of Altynsarin before Abay")</f>
        <v>there are two options one last set and the blunt of Altynsarin before Abay</v>
      </c>
    </row>
    <row r="2775" ht="15.75" customHeight="1">
      <c r="A2775" s="1">
        <v>3013.0</v>
      </c>
      <c r="B2775" s="2" t="s">
        <v>3175</v>
      </c>
      <c r="C2775" s="2" t="s">
        <v>3172</v>
      </c>
      <c r="D2775" s="2" t="s">
        <v>6</v>
      </c>
      <c r="E2775" s="2" t="str">
        <f>IFERROR(__xludf.DUMMYFUNCTION("GOOGLETRANSLATE(B2775, ""auto"",""en"")"),"closer to the mountains does not mean cleaner air")</f>
        <v>closer to the mountains does not mean cleaner air</v>
      </c>
    </row>
    <row r="2776" ht="15.75" customHeight="1">
      <c r="A2776" s="1">
        <v>3014.0</v>
      </c>
      <c r="B2776" s="2" t="s">
        <v>3176</v>
      </c>
      <c r="C2776" s="2" t="s">
        <v>3172</v>
      </c>
      <c r="D2776" s="2" t="s">
        <v>6</v>
      </c>
      <c r="E2776" s="2" t="str">
        <f>IFERROR(__xludf.DUMMYFUNCTION("GOOGLETRANSLATE(B2776, ""auto"",""en"")"),"Why this picture smischnoy")</f>
        <v>Why this picture smischnoy</v>
      </c>
    </row>
    <row r="2777" ht="15.75" customHeight="1">
      <c r="A2777" s="1">
        <v>3015.0</v>
      </c>
      <c r="B2777" s="2" t="s">
        <v>3177</v>
      </c>
      <c r="C2777" s="2" t="s">
        <v>3178</v>
      </c>
      <c r="D2777" s="2" t="s">
        <v>6</v>
      </c>
      <c r="E2777" s="2" t="str">
        <f>IFERROR(__xludf.DUMMYFUNCTION("GOOGLETRANSLATE(B2777, ""auto"",""en"")"),"every day is a new challenge in my life is always in the light of where the dark and continue to shine if you do not who is not recognized by a number will be your friends for the sake of the family of each of them dreams")</f>
        <v>every day is a new challenge in my life is always in the light of where the dark and continue to shine if you do not who is not recognized by a number will be your friends for the sake of the family of each of them dreams</v>
      </c>
    </row>
    <row r="2778" ht="15.75" customHeight="1">
      <c r="A2778" s="1">
        <v>3016.0</v>
      </c>
      <c r="B2778" s="2" t="s">
        <v>3179</v>
      </c>
      <c r="C2778" s="2" t="s">
        <v>3178</v>
      </c>
      <c r="D2778" s="2" t="s">
        <v>6</v>
      </c>
      <c r="E2778" s="2" t="str">
        <f>IFERROR(__xludf.DUMMYFUNCTION("GOOGLETRANSLATE(B2778, ""auto"",""en"")"),"Our life is so short that you do not notice how fast time flies yesterday here you were 11 high school and today you are preparing for exams or postypleniyu may be waiting kanikyl to go home and maybe you trydishsya in their first job options for a lot of"&amp;" looking at some promezhytok time this text caught your eye show completely")</f>
        <v>Our life is so short that you do not notice how fast time flies yesterday here you were 11 high school and today you are preparing for exams or postypleniyu may be waiting kanikyl to go home and maybe you trydishsya in their first job options for a lot of looking at some promezhytok time this text caught your eye show completely</v>
      </c>
    </row>
    <row r="2779" ht="15.75" customHeight="1">
      <c r="A2779" s="1">
        <v>3017.0</v>
      </c>
      <c r="B2779" s="2" t="s">
        <v>3180</v>
      </c>
      <c r="C2779" s="2" t="s">
        <v>3178</v>
      </c>
      <c r="D2779" s="2" t="s">
        <v>6</v>
      </c>
      <c r="E2779" s="2" t="str">
        <f>IFERROR(__xludf.DUMMYFUNCTION("GOOGLETRANSLATE(B2779, ""auto"",""en"")"),"Thanks to all who are close to you, I respect and love and those who are left, I sincerely wish you happiness")</f>
        <v>Thanks to all who are close to you, I respect and love and those who are left, I sincerely wish you happiness</v>
      </c>
    </row>
    <row r="2780" ht="15.75" customHeight="1">
      <c r="A2780" s="1">
        <v>3018.0</v>
      </c>
      <c r="B2780" s="2" t="s">
        <v>3181</v>
      </c>
      <c r="C2780" s="2" t="s">
        <v>1612</v>
      </c>
      <c r="D2780" s="2" t="s">
        <v>6</v>
      </c>
      <c r="E2780" s="2" t="str">
        <f>IFERROR(__xludf.DUMMYFUNCTION("GOOGLETRANSLATE(B2780, ""auto"",""en"")"),"childhood machine remember as a child loved to sit behind the wheel and dream that the following licensing immediately come for this handsome and will travel around the city from morning till night")</f>
        <v>childhood machine remember as a child loved to sit behind the wheel and dream that the following licensing immediately come for this handsome and will travel around the city from morning till night</v>
      </c>
    </row>
    <row r="2781" ht="15.75" customHeight="1">
      <c r="A2781" s="1">
        <v>3019.0</v>
      </c>
      <c r="B2781" s="2" t="s">
        <v>3182</v>
      </c>
      <c r="C2781" s="2" t="s">
        <v>1612</v>
      </c>
      <c r="D2781" s="2" t="s">
        <v>6</v>
      </c>
      <c r="E2781" s="2" t="str">
        <f>IFERROR(__xludf.DUMMYFUNCTION("GOOGLETRANSLATE(B2781, ""auto"",""en"")"),"pity")</f>
        <v>pity</v>
      </c>
    </row>
    <row r="2782" ht="15.75" customHeight="1">
      <c r="A2782" s="1">
        <v>3020.0</v>
      </c>
      <c r="B2782" s="2" t="s">
        <v>3183</v>
      </c>
      <c r="C2782" s="2" t="s">
        <v>1612</v>
      </c>
      <c r="D2782" s="2" t="s">
        <v>6</v>
      </c>
      <c r="E2782" s="2" t="str">
        <f>IFERROR(__xludf.DUMMYFUNCTION("GOOGLETRANSLATE(B2782, ""auto"",""en"")"),"nepealizovannye ppoekty domestic avtoppoma")</f>
        <v>nepealizovannye ppoekty domestic avtoppoma</v>
      </c>
    </row>
    <row r="2783" ht="15.75" customHeight="1">
      <c r="A2783" s="1">
        <v>3022.0</v>
      </c>
      <c r="B2783" s="2" t="s">
        <v>3184</v>
      </c>
      <c r="C2783" s="2" t="s">
        <v>1612</v>
      </c>
      <c r="D2783" s="2" t="s">
        <v>6</v>
      </c>
      <c r="E2783" s="2" t="str">
        <f>IFERROR(__xludf.DUMMYFUNCTION("GOOGLETRANSLATE(B2783, ""auto"",""en"")"),"waterpark eighth wonder of the world")</f>
        <v>waterpark eighth wonder of the world</v>
      </c>
    </row>
    <row r="2784" ht="15.75" customHeight="1">
      <c r="A2784" s="1">
        <v>3023.0</v>
      </c>
      <c r="B2784" s="2" t="s">
        <v>3185</v>
      </c>
      <c r="C2784" s="2" t="s">
        <v>1612</v>
      </c>
      <c r="D2784" s="2" t="s">
        <v>6</v>
      </c>
      <c r="E2784" s="2" t="str">
        <f>IFERROR(__xludf.DUMMYFUNCTION("GOOGLETRANSLATE(B2784, ""auto"",""en"")"),"dnyuha thank you all for this day")</f>
        <v>dnyuha thank you all for this day</v>
      </c>
    </row>
    <row r="2785" ht="15.75" customHeight="1">
      <c r="A2785" s="1">
        <v>3024.0</v>
      </c>
      <c r="B2785" s="2" t="s">
        <v>3186</v>
      </c>
      <c r="C2785" s="2" t="s">
        <v>3187</v>
      </c>
      <c r="D2785" s="2" t="s">
        <v>6</v>
      </c>
      <c r="E2785" s="2" t="str">
        <f>IFERROR(__xludf.DUMMYFUNCTION("GOOGLETRANSLATE(B2785, ""auto"",""en"")"),"Ringing up to me asking for help for my situation to learn")</f>
        <v>Ringing up to me asking for help for my situation to learn</v>
      </c>
    </row>
    <row r="2786" ht="15.75" customHeight="1">
      <c r="A2786" s="1">
        <v>3025.0</v>
      </c>
      <c r="B2786" s="2" t="s">
        <v>3188</v>
      </c>
      <c r="C2786" s="2" t="s">
        <v>3187</v>
      </c>
      <c r="D2786" s="2" t="s">
        <v>6</v>
      </c>
      <c r="E2786" s="2" t="str">
        <f>IFERROR(__xludf.DUMMYFUNCTION("GOOGLETRANSLATE(B2786, ""auto"",""en"")"),"tüzeseñ your word becomes ädetiñe ädetiñdi tüzeseñ behavior it becomes your destiny, nature, Shakarim Kudaiberduly")</f>
        <v>tüzeseñ your word becomes ädetiñe ädetiñdi tüzeseñ behavior it becomes your destiny, nature, Shakarim Kudaiberduly</v>
      </c>
    </row>
    <row r="2787" ht="15.75" customHeight="1">
      <c r="A2787" s="1">
        <v>3026.0</v>
      </c>
      <c r="B2787" s="2" t="s">
        <v>3189</v>
      </c>
      <c r="C2787" s="2" t="s">
        <v>3187</v>
      </c>
      <c r="D2787" s="2" t="s">
        <v>6</v>
      </c>
      <c r="E2787" s="2" t="str">
        <f>IFERROR(__xludf.DUMMYFUNCTION("GOOGLETRANSLATE(B2787, ""auto"",""en"")"),"moral 2 consists of the first half of the second thanks calm")</f>
        <v>moral 2 consists of the first half of the second thanks calm</v>
      </c>
    </row>
    <row r="2788" ht="15.75" customHeight="1">
      <c r="A2788" s="1">
        <v>3027.0</v>
      </c>
      <c r="B2788" s="2" t="s">
        <v>3190</v>
      </c>
      <c r="C2788" s="2" t="s">
        <v>3187</v>
      </c>
      <c r="D2788" s="2" t="s">
        <v>6</v>
      </c>
      <c r="E2788" s="2" t="str">
        <f>IFERROR(__xludf.DUMMYFUNCTION("GOOGLETRANSLATE(B2788, ""auto"",""en"")")," If the period of this report is correct Like")</f>
        <v> If the period of this report is correct Like</v>
      </c>
    </row>
    <row r="2789" ht="15.75" customHeight="1">
      <c r="A2789" s="1">
        <v>3028.0</v>
      </c>
      <c r="B2789" s="2" t="s">
        <v>3191</v>
      </c>
      <c r="C2789" s="2" t="s">
        <v>3192</v>
      </c>
      <c r="D2789" s="2" t="s">
        <v>6</v>
      </c>
      <c r="E2789" s="2" t="str">
        <f>IFERROR(__xludf.DUMMYFUNCTION("GOOGLETRANSLATE(B2789, ""auto"",""en"")"),"Like those who go to school")</f>
        <v>Like those who go to school</v>
      </c>
    </row>
    <row r="2790" ht="15.75" customHeight="1">
      <c r="A2790" s="1">
        <v>3029.0</v>
      </c>
      <c r="B2790" s="2" t="s">
        <v>3193</v>
      </c>
      <c r="C2790" s="2" t="s">
        <v>3194</v>
      </c>
      <c r="D2790" s="2" t="s">
        <v>6</v>
      </c>
      <c r="E2790" s="2" t="str">
        <f>IFERROR(__xludf.DUMMYFUNCTION("GOOGLETRANSLATE(B2790, ""auto"",""en"")"),"delete this post when I stop smoking")</f>
        <v>delete this post when I stop smoking</v>
      </c>
    </row>
    <row r="2791" ht="15.75" customHeight="1">
      <c r="A2791" s="1">
        <v>3030.0</v>
      </c>
      <c r="B2791" s="2" t="s">
        <v>101</v>
      </c>
      <c r="C2791" s="2" t="s">
        <v>3194</v>
      </c>
      <c r="D2791" s="2" t="s">
        <v>6</v>
      </c>
      <c r="E2791" s="2" t="str">
        <f>IFERROR(__xludf.DUMMYFUNCTION("GOOGLETRANSLATE(B2791, ""auto"",""en"")"),"#VALUE!")</f>
        <v>#VALUE!</v>
      </c>
    </row>
    <row r="2792" ht="15.75" customHeight="1">
      <c r="A2792" s="1">
        <v>3031.0</v>
      </c>
      <c r="B2792" s="2" t="s">
        <v>3195</v>
      </c>
      <c r="C2792" s="2" t="s">
        <v>3194</v>
      </c>
      <c r="D2792" s="2" t="s">
        <v>6</v>
      </c>
      <c r="E2792" s="2" t="str">
        <f>IFERROR(__xludf.DUMMYFUNCTION("GOOGLETRANSLATE(B2792, ""auto"",""en"")"),"I skuchayu for the past seriously is just skuchayu gush wave of memories right up to the ants")</f>
        <v>I skuchayu for the past seriously is just skuchayu gush wave of memories right up to the ants</v>
      </c>
    </row>
    <row r="2793" ht="15.75" customHeight="1">
      <c r="A2793" s="1">
        <v>3032.0</v>
      </c>
      <c r="B2793" s="2" t="s">
        <v>3196</v>
      </c>
      <c r="C2793" s="2" t="s">
        <v>3194</v>
      </c>
      <c r="D2793" s="2" t="s">
        <v>6</v>
      </c>
      <c r="E2793" s="2" t="str">
        <f>IFERROR(__xludf.DUMMYFUNCTION("GOOGLETRANSLATE(B2793, ""auto"",""en"")")," Plot kruglaya meet even the devils")</f>
        <v> Plot kruglaya meet even the devils</v>
      </c>
    </row>
    <row r="2794" ht="15.75" customHeight="1">
      <c r="A2794" s="1">
        <v>3033.0</v>
      </c>
      <c r="B2794" s="2" t="s">
        <v>3197</v>
      </c>
      <c r="C2794" s="2" t="s">
        <v>3198</v>
      </c>
      <c r="D2794" s="2" t="s">
        <v>6</v>
      </c>
      <c r="E2794" s="2" t="str">
        <f>IFERROR(__xludf.DUMMYFUNCTION("GOOGLETRANSLATE(B2794, ""auto"",""en"")")," were boxers and wrestlers became racketeers thieves")</f>
        <v> were boxers and wrestlers became racketeers thieves</v>
      </c>
    </row>
    <row r="2795" ht="15.75" customHeight="1">
      <c r="A2795" s="1">
        <v>3034.0</v>
      </c>
      <c r="B2795" s="2" t="s">
        <v>3199</v>
      </c>
      <c r="C2795" s="2" t="s">
        <v>3198</v>
      </c>
      <c r="D2795" s="2" t="s">
        <v>6</v>
      </c>
      <c r="E2795" s="2" t="str">
        <f>IFERROR(__xludf.DUMMYFUNCTION("GOOGLETRANSLATE(B2795, ""auto"",""en"")"),"by uy those who left those who remained important")</f>
        <v>by uy those who left those who remained important</v>
      </c>
    </row>
    <row r="2796" ht="15.75" customHeight="1">
      <c r="A2796" s="1">
        <v>3035.0</v>
      </c>
      <c r="B2796" s="2" t="s">
        <v>3200</v>
      </c>
      <c r="C2796" s="2" t="s">
        <v>3198</v>
      </c>
      <c r="D2796" s="2" t="s">
        <v>6</v>
      </c>
      <c r="E2796" s="2" t="str">
        <f>IFERROR(__xludf.DUMMYFUNCTION("GOOGLETRANSLATE(B2796, ""auto"",""en"")")," weighing not bleschit but odor is present")</f>
        <v> weighing not bleschit but odor is present</v>
      </c>
    </row>
    <row r="2797" ht="15.75" customHeight="1">
      <c r="A2797" s="1">
        <v>3036.0</v>
      </c>
      <c r="B2797" s="2" t="s">
        <v>3201</v>
      </c>
      <c r="C2797" s="2" t="s">
        <v>3198</v>
      </c>
      <c r="D2797" s="2" t="s">
        <v>6</v>
      </c>
      <c r="E2797" s="2" t="str">
        <f>IFERROR(__xludf.DUMMYFUNCTION("GOOGLETRANSLATE(B2797, ""auto"",""en"")"),"Th barks of mouth because you do not know me")</f>
        <v>Th barks of mouth because you do not know me</v>
      </c>
    </row>
    <row r="2798" ht="15.75" customHeight="1">
      <c r="A2798" s="1">
        <v>3037.0</v>
      </c>
      <c r="B2798" s="2" t="s">
        <v>3202</v>
      </c>
      <c r="C2798" s="2" t="s">
        <v>3198</v>
      </c>
      <c r="D2798" s="2" t="s">
        <v>6</v>
      </c>
      <c r="E2798" s="2" t="str">
        <f>IFERROR(__xludf.DUMMYFUNCTION("GOOGLETRANSLATE(B2798, ""auto"",""en"")")," Liked saddens me to build one another up in love and try to estimate the")</f>
        <v> Liked saddens me to build one another up in love and try to estimate the</v>
      </c>
    </row>
    <row r="2799" ht="15.75" customHeight="1">
      <c r="A2799" s="1">
        <v>3038.0</v>
      </c>
      <c r="B2799" s="2" t="s">
        <v>3203</v>
      </c>
      <c r="C2799" s="2" t="s">
        <v>3198</v>
      </c>
      <c r="D2799" s="2" t="s">
        <v>6</v>
      </c>
      <c r="E2799" s="2" t="str">
        <f>IFERROR(__xludf.DUMMYFUNCTION("GOOGLETRANSLATE(B2799, ""auto"",""en"")"),"quietly go away from the life of each")</f>
        <v>quietly go away from the life of each</v>
      </c>
    </row>
    <row r="2800" ht="15.75" customHeight="1">
      <c r="A2800" s="1">
        <v>3039.0</v>
      </c>
      <c r="B2800" s="2" t="s">
        <v>3204</v>
      </c>
      <c r="C2800" s="2" t="s">
        <v>3198</v>
      </c>
      <c r="D2800" s="2" t="s">
        <v>6</v>
      </c>
      <c r="E2800" s="2" t="str">
        <f>IFERROR(__xludf.DUMMYFUNCTION("GOOGLETRANSLATE(B2800, ""auto"",""en"")"),"neither joy nor sorrow, I empty")</f>
        <v>neither joy nor sorrow, I empty</v>
      </c>
    </row>
    <row r="2801" ht="15.75" customHeight="1">
      <c r="A2801" s="1">
        <v>3040.0</v>
      </c>
      <c r="B2801" s="2" t="s">
        <v>3205</v>
      </c>
      <c r="C2801" s="2" t="s">
        <v>3198</v>
      </c>
      <c r="D2801" s="2" t="s">
        <v>6</v>
      </c>
      <c r="E2801" s="2" t="str">
        <f>IFERROR(__xludf.DUMMYFUNCTION("GOOGLETRANSLATE(B2801, ""auto"",""en"")"),"I'll give you love, and together we will smile")</f>
        <v>I'll give you love, and together we will smile</v>
      </c>
    </row>
    <row r="2802" ht="15.75" customHeight="1">
      <c r="A2802" s="1">
        <v>3041.0</v>
      </c>
      <c r="B2802" s="2" t="s">
        <v>3206</v>
      </c>
      <c r="C2802" s="2" t="s">
        <v>3207</v>
      </c>
      <c r="D2802" s="2" t="s">
        <v>6</v>
      </c>
      <c r="E2802" s="2" t="str">
        <f>IFERROR(__xludf.DUMMYFUNCTION("GOOGLETRANSLATE(B2802, ""auto"",""en"")")," oʜ ʙ dᴏzhd ᴄᴏ ᴍʜᴏy and ʙ gᴘᴀd I ʜᴀzyʙᴀyu ᴇgᴏ bᴘᴀᴛ")</f>
        <v> oʜ ʙ dᴏzhd ᴄᴏ ᴍʜᴏy and ʙ gᴘᴀd I ʜᴀzyʙᴀyu ᴇgᴏ bᴘᴀᴛ</v>
      </c>
    </row>
    <row r="2803" ht="15.75" customHeight="1">
      <c r="A2803" s="1">
        <v>3042.0</v>
      </c>
      <c r="B2803" s="2" t="s">
        <v>3208</v>
      </c>
      <c r="C2803" s="2" t="s">
        <v>3207</v>
      </c>
      <c r="D2803" s="2" t="s">
        <v>6</v>
      </c>
      <c r="E2803" s="2" t="str">
        <f>IFERROR(__xludf.DUMMYFUNCTION("GOOGLETRANSLATE(B2803, ""auto"",""en"")")," bolmaş caught hanging in the sky pïzdy")</f>
        <v> bolmaş caught hanging in the sky pïzdy</v>
      </c>
    </row>
    <row r="2804" ht="15.75" customHeight="1">
      <c r="A2804" s="1">
        <v>3043.0</v>
      </c>
      <c r="B2804" s="2" t="s">
        <v>3209</v>
      </c>
      <c r="C2804" s="2" t="s">
        <v>3207</v>
      </c>
      <c r="D2804" s="2" t="s">
        <v>6</v>
      </c>
      <c r="E2804" s="2" t="str">
        <f>IFERROR(__xludf.DUMMYFUNCTION("GOOGLETRANSLATE(B2804, ""auto"",""en"")")," and all others Liked saddens me that fell in love with")</f>
        <v> and all others Liked saddens me that fell in love with</v>
      </c>
    </row>
    <row r="2805" ht="15.75" customHeight="1">
      <c r="A2805" s="1">
        <v>3044.0</v>
      </c>
      <c r="B2805" s="2" t="s">
        <v>3210</v>
      </c>
      <c r="C2805" s="2" t="s">
        <v>3207</v>
      </c>
      <c r="D2805" s="2" t="s">
        <v>6</v>
      </c>
      <c r="E2805" s="2" t="str">
        <f>IFERROR(__xludf.DUMMYFUNCTION("GOOGLETRANSLATE(B2805, ""auto"",""en"")"),"rodnoylarym")</f>
        <v>rodnoylarym</v>
      </c>
    </row>
    <row r="2806" ht="15.75" customHeight="1">
      <c r="A2806" s="1">
        <v>3045.0</v>
      </c>
      <c r="B2806" s="2" t="s">
        <v>3211</v>
      </c>
      <c r="C2806" s="2" t="s">
        <v>3207</v>
      </c>
      <c r="D2806" s="2" t="s">
        <v>6</v>
      </c>
      <c r="E2806" s="2" t="str">
        <f>IFERROR(__xludf.DUMMYFUNCTION("GOOGLETRANSLATE(B2806, ""auto"",""en"")"),"even if a lot of people laugh at stupid jokes both internally if he feels lonely if a lot of people a lot of grief in his sleep if people speak less quickly but it is one of the hidden secrets that he could not cry if a person is weak if people eat too mu"&amp;"ch food if it very upset about it is if the person concerned or out of the heart of what any man should love it if he cries, very friendly")</f>
        <v>even if a lot of people laugh at stupid jokes both internally if he feels lonely if a lot of people a lot of grief in his sleep if people speak less quickly but it is one of the hidden secrets that he could not cry if a person is weak if people eat too much food if it very upset about it is if the person concerned or out of the heart of what any man should love it if he cries, very friendly</v>
      </c>
    </row>
    <row r="2807" ht="15.75" customHeight="1">
      <c r="A2807" s="1">
        <v>3046.0</v>
      </c>
      <c r="B2807" s="2" t="s">
        <v>3212</v>
      </c>
      <c r="C2807" s="2" t="s">
        <v>3207</v>
      </c>
      <c r="D2807" s="2" t="s">
        <v>6</v>
      </c>
      <c r="E2807" s="2" t="str">
        <f>IFERROR(__xludf.DUMMYFUNCTION("GOOGLETRANSLATE(B2807, ""auto"",""en"")")," ʏ ᴋᴀzhdᴏgᴏ ᴇᴄᴛ pᴘᴀʙᴏ ʜᴀ ᴏshibᴋʏ ᴀ ʏ ᴍᴇʜya ʙᴏᴏbschᴇ bᴇzliᴍiᴛ")</f>
        <v> ʏ ᴋᴀzhdᴏgᴏ ᴇᴄᴛ pᴘᴀʙᴏ ʜᴀ ᴏshibᴋʏ ᴀ ʏ ᴍᴇʜya ʙᴏᴏbschᴇ bᴇzliᴍiᴛ</v>
      </c>
    </row>
    <row r="2808" ht="15.75" customHeight="1">
      <c r="A2808" s="1">
        <v>3047.0</v>
      </c>
      <c r="B2808" s="2" t="s">
        <v>3213</v>
      </c>
      <c r="C2808" s="2" t="s">
        <v>3207</v>
      </c>
      <c r="D2808" s="2" t="s">
        <v>6</v>
      </c>
      <c r="E2808" s="2" t="str">
        <f>IFERROR(__xludf.DUMMYFUNCTION("GOOGLETRANSLATE(B2808, ""auto"",""en"")"),"Chocolate, in this life who are going to have heart beat called Chocolate breast pocket handle that dwell near the mouth")</f>
        <v>Chocolate, in this life who are going to have heart beat called Chocolate breast pocket handle that dwell near the mouth</v>
      </c>
    </row>
    <row r="2809" ht="15.75" customHeight="1">
      <c r="A2809" s="1">
        <v>3048.0</v>
      </c>
      <c r="B2809" s="2" t="s">
        <v>3214</v>
      </c>
      <c r="C2809" s="2" t="s">
        <v>3215</v>
      </c>
      <c r="D2809" s="2" t="s">
        <v>6</v>
      </c>
      <c r="E2809" s="2" t="str">
        <f>IFERROR(__xludf.DUMMYFUNCTION("GOOGLETRANSLATE(B2809, ""auto"",""en"")"),"love Vass")</f>
        <v>love Vass</v>
      </c>
    </row>
    <row r="2810" ht="15.75" customHeight="1">
      <c r="A2810" s="1">
        <v>3049.0</v>
      </c>
      <c r="B2810" s="2" t="s">
        <v>3216</v>
      </c>
      <c r="C2810" s="2" t="s">
        <v>3217</v>
      </c>
      <c r="D2810" s="2" t="s">
        <v>6</v>
      </c>
      <c r="E2810" s="2" t="str">
        <f>IFERROR(__xludf.DUMMYFUNCTION("GOOGLETRANSLATE(B2810, ""auto"",""en"")"),"https www youtube com watch v csgxos2kpqw featu ")</f>
        <v>https www youtube com watch v csgxos2kpqw featu </v>
      </c>
    </row>
    <row r="2811" ht="15.75" customHeight="1">
      <c r="A2811" s="1">
        <v>3050.0</v>
      </c>
      <c r="B2811" s="2" t="s">
        <v>3218</v>
      </c>
      <c r="C2811" s="2" t="s">
        <v>3217</v>
      </c>
      <c r="D2811" s="2" t="s">
        <v>6</v>
      </c>
      <c r="E2811" s="2" t="str">
        <f>IFERROR(__xludf.DUMMYFUNCTION("GOOGLETRANSLATE(B2811, ""auto"",""en"")")," moments")</f>
        <v> moments</v>
      </c>
    </row>
    <row r="2812" ht="15.75" customHeight="1">
      <c r="A2812" s="1">
        <v>3051.0</v>
      </c>
      <c r="B2812" s="2" t="s">
        <v>3219</v>
      </c>
      <c r="C2812" s="2" t="s">
        <v>3220</v>
      </c>
      <c r="D2812" s="2" t="s">
        <v>6</v>
      </c>
      <c r="E2812" s="2" t="str">
        <f>IFERROR(__xludf.DUMMYFUNCTION("GOOGLETRANSLATE(B2812, ""auto"",""en"")"),"garena free fire")</f>
        <v>garena free fire</v>
      </c>
    </row>
    <row r="2813" ht="15.75" customHeight="1">
      <c r="A2813" s="1">
        <v>3052.0</v>
      </c>
      <c r="B2813" s="2" t="s">
        <v>3219</v>
      </c>
      <c r="C2813" s="2" t="s">
        <v>3220</v>
      </c>
      <c r="D2813" s="2" t="s">
        <v>6</v>
      </c>
      <c r="E2813" s="2" t="str">
        <f>IFERROR(__xludf.DUMMYFUNCTION("GOOGLETRANSLATE(B2813, ""auto"",""en"")"),"garena free fire")</f>
        <v>garena free fire</v>
      </c>
    </row>
    <row r="2814" ht="15.75" customHeight="1">
      <c r="A2814" s="1">
        <v>3053.0</v>
      </c>
      <c r="B2814" s="2" t="s">
        <v>3221</v>
      </c>
      <c r="C2814" s="2" t="s">
        <v>3220</v>
      </c>
      <c r="D2814" s="2" t="s">
        <v>6</v>
      </c>
      <c r="E2814" s="2" t="str">
        <f>IFERROR(__xludf.DUMMYFUNCTION("GOOGLETRANSLATE(B2814, ""auto"",""en"")"),"Come and rejoice with me in my warehouse bigolive http www bigo tv sid 2399425576 1560657011 abhcjcdifb 1583")</f>
        <v>Come and rejoice with me in my warehouse bigolive http www bigo tv sid 2399425576 1560657011 abhcjcdifb 1583</v>
      </c>
    </row>
    <row r="2815" ht="15.75" customHeight="1">
      <c r="A2815" s="1">
        <v>3054.0</v>
      </c>
      <c r="B2815" s="2" t="s">
        <v>3219</v>
      </c>
      <c r="C2815" s="2" t="s">
        <v>3220</v>
      </c>
      <c r="D2815" s="2" t="s">
        <v>6</v>
      </c>
      <c r="E2815" s="2" t="str">
        <f>IFERROR(__xludf.DUMMYFUNCTION("GOOGLETRANSLATE(B2815, ""auto"",""en"")"),"garena free fire")</f>
        <v>garena free fire</v>
      </c>
    </row>
    <row r="2816" ht="15.75" customHeight="1">
      <c r="A2816" s="1">
        <v>3055.0</v>
      </c>
      <c r="B2816" s="2" t="s">
        <v>3222</v>
      </c>
      <c r="C2816" s="2" t="s">
        <v>3223</v>
      </c>
      <c r="D2816" s="2" t="s">
        <v>6</v>
      </c>
      <c r="E2816" s="2" t="str">
        <f>IFERROR(__xludf.DUMMYFUNCTION("GOOGLETRANSLATE(B2816, ""auto"",""en"")"),"better to be cold than serdtsem broken")</f>
        <v>better to be cold than serdtsem broken</v>
      </c>
    </row>
    <row r="2817" ht="15.75" customHeight="1">
      <c r="A2817" s="1">
        <v>3056.0</v>
      </c>
      <c r="B2817" s="2" t="s">
        <v>3224</v>
      </c>
      <c r="C2817" s="2" t="s">
        <v>3225</v>
      </c>
      <c r="D2817" s="2" t="s">
        <v>6</v>
      </c>
      <c r="E2817" s="2" t="str">
        <f>IFERROR(__xludf.DUMMYFUNCTION("GOOGLETRANSLATE(B2817, ""auto"",""en"")"),"always smile Alexander Pushkin")</f>
        <v>always smile Alexander Pushkin</v>
      </c>
    </row>
    <row r="2818" ht="15.75" customHeight="1">
      <c r="A2818" s="1">
        <v>3057.0</v>
      </c>
      <c r="B2818" s="2" t="s">
        <v>3226</v>
      </c>
      <c r="C2818" s="2" t="s">
        <v>3227</v>
      </c>
      <c r="D2818" s="2" t="s">
        <v>6</v>
      </c>
      <c r="E2818" s="2" t="str">
        <f>IFERROR(__xludf.DUMMYFUNCTION("GOOGLETRANSLATE(B2818, ""auto"",""en"")"),"gospadee INTO beauty of my vita seed poneli")</f>
        <v>gospadee INTO beauty of my vita seed poneli</v>
      </c>
    </row>
    <row r="2819" ht="15.75" customHeight="1">
      <c r="A2819" s="1">
        <v>3058.0</v>
      </c>
      <c r="B2819" s="2" t="s">
        <v>3228</v>
      </c>
      <c r="C2819" s="2" t="s">
        <v>3227</v>
      </c>
      <c r="D2819" s="2" t="s">
        <v>6</v>
      </c>
      <c r="E2819" s="2" t="str">
        <f>IFERROR(__xludf.DUMMYFUNCTION("GOOGLETRANSLATE(B2819, ""auto"",""en"")"),"it's true")</f>
        <v>it's true</v>
      </c>
    </row>
    <row r="2820" ht="15.75" customHeight="1">
      <c r="A2820" s="1">
        <v>3059.0</v>
      </c>
      <c r="B2820" s="2" t="s">
        <v>3229</v>
      </c>
      <c r="C2820" s="2" t="s">
        <v>3227</v>
      </c>
      <c r="D2820" s="2" t="s">
        <v>6</v>
      </c>
      <c r="E2820" s="2" t="str">
        <f>IFERROR(__xludf.DUMMYFUNCTION("GOOGLETRANSLATE(B2820, ""auto"",""en"")"),"Glory to Ukraine anti ənime aұe show completely")</f>
        <v>Glory to Ukraine anti ənime aұe show completely</v>
      </c>
    </row>
    <row r="2821" ht="15.75" customHeight="1">
      <c r="A2821" s="1">
        <v>3062.0</v>
      </c>
      <c r="B2821" s="2" t="s">
        <v>3230</v>
      </c>
      <c r="C2821" s="2" t="s">
        <v>3227</v>
      </c>
      <c r="D2821" s="2" t="s">
        <v>6</v>
      </c>
      <c r="E2821" s="2" t="str">
        <f>IFERROR(__xludf.DUMMYFUNCTION("GOOGLETRANSLATE(B2821, ""auto"",""en"")"),"life thieves death be rubbish aue aue aue")</f>
        <v>life thieves death be rubbish aue aue aue</v>
      </c>
    </row>
    <row r="2822" ht="15.75" customHeight="1">
      <c r="A2822" s="1">
        <v>3063.0</v>
      </c>
      <c r="B2822" s="2" t="s">
        <v>3231</v>
      </c>
      <c r="C2822" s="2" t="s">
        <v>3227</v>
      </c>
      <c r="D2822" s="2" t="s">
        <v>6</v>
      </c>
      <c r="E2822" s="2" t="str">
        <f>IFERROR(__xludf.DUMMYFUNCTION("GOOGLETRANSLATE(B2822, ""auto"",""en"")"),"delete this post when I turn 10")</f>
        <v>delete this post when I turn 10</v>
      </c>
    </row>
    <row r="2823" ht="15.75" customHeight="1">
      <c r="A2823" s="1">
        <v>3064.0</v>
      </c>
      <c r="B2823" s="2" t="s">
        <v>3232</v>
      </c>
      <c r="C2823" s="2" t="s">
        <v>3227</v>
      </c>
      <c r="D2823" s="2" t="s">
        <v>6</v>
      </c>
      <c r="E2823" s="2" t="str">
        <f>IFERROR(__xludf.DUMMYFUNCTION("GOOGLETRANSLATE(B2823, ""auto"",""en"")"),"Ask yourself")</f>
        <v>Ask yourself</v>
      </c>
    </row>
    <row r="2824" ht="15.75" customHeight="1">
      <c r="A2824" s="1">
        <v>3065.0</v>
      </c>
      <c r="B2824" s="2" t="s">
        <v>3219</v>
      </c>
      <c r="C2824" s="2" t="s">
        <v>3233</v>
      </c>
      <c r="D2824" s="2" t="s">
        <v>6</v>
      </c>
      <c r="E2824" s="2" t="str">
        <f>IFERROR(__xludf.DUMMYFUNCTION("GOOGLETRANSLATE(B2824, ""auto"",""en"")"),"garena free fire")</f>
        <v>garena free fire</v>
      </c>
    </row>
    <row r="2825" ht="15.75" customHeight="1">
      <c r="A2825" s="1">
        <v>3066.0</v>
      </c>
      <c r="B2825" s="2" t="s">
        <v>3234</v>
      </c>
      <c r="C2825" s="2" t="s">
        <v>3233</v>
      </c>
      <c r="D2825" s="2" t="s">
        <v>6</v>
      </c>
      <c r="E2825" s="2" t="str">
        <f>IFERROR(__xludf.DUMMYFUNCTION("GOOGLETRANSLATE(B2825, ""auto"",""en"")"),"how to train basketball")</f>
        <v>how to train basketball</v>
      </c>
    </row>
    <row r="2826" ht="15.75" customHeight="1">
      <c r="A2826" s="1">
        <v>3067.0</v>
      </c>
      <c r="B2826" s="2" t="s">
        <v>3235</v>
      </c>
      <c r="C2826" s="2" t="s">
        <v>3233</v>
      </c>
      <c r="D2826" s="2" t="s">
        <v>6</v>
      </c>
      <c r="E2826" s="2" t="str">
        <f>IFERROR(__xludf.DUMMYFUNCTION("GOOGLETRANSLATE(B2826, ""auto"",""en"")")," my best video about friends and family ")</f>
        <v> my best video about friends and family </v>
      </c>
    </row>
    <row r="2827" ht="15.75" customHeight="1">
      <c r="A2827" s="1">
        <v>3068.0</v>
      </c>
      <c r="B2827" s="2" t="s">
        <v>3236</v>
      </c>
      <c r="C2827" s="2" t="s">
        <v>3237</v>
      </c>
      <c r="D2827" s="2" t="s">
        <v>6</v>
      </c>
      <c r="E2827" s="2" t="str">
        <f>IFERROR(__xludf.DUMMYFUNCTION("GOOGLETRANSLATE(B2827, ""auto"",""en"")"),"someone who respects the bees to them does not stick, they do not sting to bring honey")</f>
        <v>someone who respects the bees to them does not stick, they do not sting to bring honey</v>
      </c>
    </row>
    <row r="2828" ht="15.75" customHeight="1">
      <c r="A2828" s="1">
        <v>3069.0</v>
      </c>
      <c r="B2828" s="2" t="s">
        <v>3238</v>
      </c>
      <c r="C2828" s="2" t="s">
        <v>3239</v>
      </c>
      <c r="D2828" s="2" t="s">
        <v>6</v>
      </c>
      <c r="E2828" s="2" t="str">
        <f>IFERROR(__xludf.DUMMYFUNCTION("GOOGLETRANSLATE(B2828, ""auto"",""en"")"),"Mecca")</f>
        <v>Mecca</v>
      </c>
    </row>
    <row r="2829" ht="15.75" customHeight="1">
      <c r="A2829" s="1">
        <v>3070.0</v>
      </c>
      <c r="B2829" s="2" t="s">
        <v>3240</v>
      </c>
      <c r="C2829" s="2" t="s">
        <v>3241</v>
      </c>
      <c r="D2829" s="2" t="s">
        <v>6</v>
      </c>
      <c r="E2829" s="2" t="str">
        <f>IFERROR(__xludf.DUMMYFUNCTION("GOOGLETRANSLATE(B2829, ""auto"",""en"")"),"Prayer grows old friends who know the grave if not all of those who are elderly friends jwrinizder")</f>
        <v>Prayer grows old friends who know the grave if not all of those who are elderly friends jwrinizder</v>
      </c>
    </row>
    <row r="2830" ht="15.75" customHeight="1">
      <c r="A2830" s="1">
        <v>3071.0</v>
      </c>
      <c r="B2830" s="2" t="s">
        <v>279</v>
      </c>
      <c r="C2830" s="2" t="s">
        <v>3241</v>
      </c>
      <c r="D2830" s="2" t="s">
        <v>6</v>
      </c>
      <c r="E2830" s="2" t="str">
        <f>IFERROR(__xludf.DUMMYFUNCTION("GOOGLETRANSLATE(B2830, ""auto"",""en"")"),"live")</f>
        <v>live</v>
      </c>
    </row>
    <row r="2831" ht="15.75" customHeight="1">
      <c r="A2831" s="1">
        <v>3072.0</v>
      </c>
      <c r="B2831" s="2" t="s">
        <v>3242</v>
      </c>
      <c r="C2831" s="2" t="s">
        <v>3241</v>
      </c>
      <c r="D2831" s="2" t="s">
        <v>6</v>
      </c>
      <c r="E2831" s="2" t="str">
        <f>IFERROR(__xludf.DUMMYFUNCTION("GOOGLETRANSLATE(B2831, ""auto"",""en"")"),"the spirit is there and it does not matter who is against you")</f>
        <v>the spirit is there and it does not matter who is against you</v>
      </c>
    </row>
    <row r="2832" ht="15.75" customHeight="1">
      <c r="A2832" s="1">
        <v>3074.0</v>
      </c>
      <c r="B2832" s="2" t="s">
        <v>3243</v>
      </c>
      <c r="C2832" s="2" t="s">
        <v>3241</v>
      </c>
      <c r="D2832" s="2" t="s">
        <v>6</v>
      </c>
      <c r="E2832" s="2" t="str">
        <f>IFERROR(__xludf.DUMMYFUNCTION("GOOGLETRANSLATE(B2832, ""auto"",""en"")"),"Expired will collect ALL Like")</f>
        <v>Expired will collect ALL Like</v>
      </c>
    </row>
    <row r="2833" ht="15.75" customHeight="1">
      <c r="A2833" s="1">
        <v>3075.0</v>
      </c>
      <c r="B2833" s="2" t="s">
        <v>3244</v>
      </c>
      <c r="C2833" s="2" t="s">
        <v>3241</v>
      </c>
      <c r="D2833" s="2" t="s">
        <v>6</v>
      </c>
      <c r="E2833" s="2" t="str">
        <f>IFERROR(__xludf.DUMMYFUNCTION("GOOGLETRANSLATE(B2833, ""auto"",""en"")"),"2gee berendersç men")</f>
        <v>2gee berendersç men</v>
      </c>
    </row>
    <row r="2834" ht="15.75" customHeight="1">
      <c r="A2834" s="1">
        <v>3076.0</v>
      </c>
      <c r="B2834" s="2" t="s">
        <v>3245</v>
      </c>
      <c r="C2834" s="2" t="s">
        <v>3241</v>
      </c>
      <c r="D2834" s="2" t="s">
        <v>6</v>
      </c>
      <c r="E2834" s="2" t="str">
        <f>IFERROR(__xludf.DUMMYFUNCTION("GOOGLETRANSLATE(B2834, ""auto"",""en"")"),"and is going to be interesting Goater groups registered keteyk tirkelmesen voice will not be recorded voice can be collected and the success player")</f>
        <v>and is going to be interesting Goater groups registered keteyk tirkelmesen voice will not be recorded voice can be collected and the success player</v>
      </c>
    </row>
    <row r="2835" ht="15.75" customHeight="1">
      <c r="A2835" s="1">
        <v>3077.0</v>
      </c>
      <c r="B2835" s="2" t="s">
        <v>101</v>
      </c>
      <c r="C2835" s="2" t="s">
        <v>3241</v>
      </c>
      <c r="D2835" s="2" t="s">
        <v>6</v>
      </c>
      <c r="E2835" s="2" t="str">
        <f>IFERROR(__xludf.DUMMYFUNCTION("GOOGLETRANSLATE(B2835, ""auto"",""en"")"),"#VALUE!")</f>
        <v>#VALUE!</v>
      </c>
    </row>
    <row r="2836" ht="15.75" customHeight="1">
      <c r="A2836" s="1">
        <v>3079.0</v>
      </c>
      <c r="B2836" s="2" t="s">
        <v>3246</v>
      </c>
      <c r="C2836" s="2" t="s">
        <v>3247</v>
      </c>
      <c r="D2836" s="2" t="s">
        <v>6</v>
      </c>
      <c r="E2836" s="2" t="str">
        <f>IFERROR(__xludf.DUMMYFUNCTION("GOOGLETRANSLATE(B2836, ""auto"",""en"")"),"you know my name not my story you see you've noticed my cuts, my smile is not my pain is not my scars you can read my lips but my thoughts")</f>
        <v>you know my name not my story you see you've noticed my cuts, my smile is not my pain is not my scars you can read my lips but my thoughts</v>
      </c>
    </row>
    <row r="2837" ht="15.75" customHeight="1">
      <c r="A2837" s="1">
        <v>3080.0</v>
      </c>
      <c r="B2837" s="2" t="s">
        <v>3248</v>
      </c>
      <c r="C2837" s="2" t="s">
        <v>3249</v>
      </c>
      <c r="D2837" s="2" t="s">
        <v>6</v>
      </c>
      <c r="E2837" s="2" t="str">
        <f>IFERROR(__xludf.DUMMYFUNCTION("GOOGLETRANSLATE(B2837, ""auto"",""en"")"),"now")</f>
        <v>now</v>
      </c>
    </row>
    <row r="2838" ht="15.75" customHeight="1">
      <c r="A2838" s="1">
        <v>3081.0</v>
      </c>
      <c r="B2838" s="2" t="s">
        <v>3250</v>
      </c>
      <c r="C2838" s="2" t="s">
        <v>3249</v>
      </c>
      <c r="D2838" s="2" t="s">
        <v>6</v>
      </c>
      <c r="E2838" s="2" t="str">
        <f>IFERROR(__xludf.DUMMYFUNCTION("GOOGLETRANSLATE(B2838, ""auto"",""en"")"),"time ago")</f>
        <v>time ago</v>
      </c>
    </row>
    <row r="2839" ht="15.75" customHeight="1">
      <c r="A2839" s="1">
        <v>3082.0</v>
      </c>
      <c r="B2839" s="2" t="s">
        <v>3251</v>
      </c>
      <c r="C2839" s="2" t="s">
        <v>3249</v>
      </c>
      <c r="D2839" s="2" t="s">
        <v>6</v>
      </c>
      <c r="E2839" s="2" t="str">
        <f>IFERROR(__xludf.DUMMYFUNCTION("GOOGLETRANSLATE(B2839, ""auto"",""en"")"),"fotochka evening")</f>
        <v>fotochka evening</v>
      </c>
    </row>
    <row r="2840" ht="15.75" customHeight="1">
      <c r="A2840" s="1">
        <v>3083.0</v>
      </c>
      <c r="B2840" s="2" t="s">
        <v>279</v>
      </c>
      <c r="C2840" s="2" t="s">
        <v>3252</v>
      </c>
      <c r="D2840" s="2" t="s">
        <v>6</v>
      </c>
      <c r="E2840" s="2" t="str">
        <f>IFERROR(__xludf.DUMMYFUNCTION("GOOGLETRANSLATE(B2840, ""auto"",""en"")"),"live")</f>
        <v>live</v>
      </c>
    </row>
    <row r="2841" ht="15.75" customHeight="1">
      <c r="A2841" s="1">
        <v>3084.0</v>
      </c>
      <c r="B2841" s="2" t="s">
        <v>3253</v>
      </c>
      <c r="C2841" s="2" t="s">
        <v>3254</v>
      </c>
      <c r="D2841" s="2" t="s">
        <v>6</v>
      </c>
      <c r="E2841" s="2" t="str">
        <f>IFERROR(__xludf.DUMMYFUNCTION("GOOGLETRANSLATE(B2841, ""auto"",""en"")"),"Between us provadada")</f>
        <v>Between us provadada</v>
      </c>
    </row>
    <row r="2842" ht="15.75" customHeight="1">
      <c r="A2842" s="1">
        <v>3085.0</v>
      </c>
      <c r="B2842" s="2" t="s">
        <v>3255</v>
      </c>
      <c r="C2842" s="2" t="s">
        <v>273</v>
      </c>
      <c r="D2842" s="2" t="s">
        <v>6</v>
      </c>
      <c r="E2842" s="2" t="str">
        <f>IFERROR(__xludf.DUMMYFUNCTION("GOOGLETRANSLATE(B2842, ""auto"",""en"")"),"but a real man knows that the woman with a difficult character the best choice at times to live with it can be difficult but it is only because she is always striving for the better if a man is aware that over time, his relationship with a woman will beco"&amp;"me stronger and healthier here on a girl you should marry you it may seem that it completely insufferable character but you are not ready to leave her this girl never settles down her life is unlikely to sugar but it will make you want more girls to the c"&amp;"omplex nature usually creates RP G and emotional often called crazy or a bitch or a crazy bitch but no one will love you more than the bitch no one else will cause you to move toward your dreams with a complicated woman you can carry deep philosophical co"&amp;"nversations she will adjust your ideas and beliefs, and let c it will never be easy but it will never be boring")</f>
        <v>but a real man knows that the woman with a difficult character the best choice at times to live with it can be difficult but it is only because she is always striving for the better if a man is aware that over time, his relationship with a woman will become stronger and healthier here on a girl you should marry you it may seem that it completely insufferable character but you are not ready to leave her this girl never settles down her life is unlikely to sugar but it will make you want more girls to the complex nature usually creates RP G and emotional often called crazy or a bitch or a crazy bitch but no one will love you more than the bitch no one else will cause you to move toward your dreams with a complicated woman you can carry deep philosophical conversations she will adjust your ideas and beliefs, and let c it will never be easy but it will never be boring</v>
      </c>
    </row>
    <row r="2843" ht="15.75" customHeight="1">
      <c r="A2843" s="1">
        <v>3086.0</v>
      </c>
      <c r="B2843" s="2" t="s">
        <v>3256</v>
      </c>
      <c r="C2843" s="2" t="s">
        <v>273</v>
      </c>
      <c r="D2843" s="2" t="s">
        <v>6</v>
      </c>
      <c r="E2843" s="2" t="str">
        <f>IFERROR(__xludf.DUMMYFUNCTION("GOOGLETRANSLATE(B2843, ""auto"",""en"")"),"29 happy moments in life 1 face clean water bed sleeping 2 feet şalpıldatqanda 3 3 or more times tüşkirgende set Europe")</f>
        <v>29 happy moments in life 1 face clean water bed sleeping 2 feet şalpıldatqanda 3 3 or more times tüşkirgende set Europe</v>
      </c>
    </row>
    <row r="2844" ht="15.75" customHeight="1">
      <c r="A2844" s="1">
        <v>3087.0</v>
      </c>
      <c r="B2844" s="2" t="s">
        <v>3257</v>
      </c>
      <c r="C2844" s="2" t="s">
        <v>3258</v>
      </c>
      <c r="D2844" s="2" t="s">
        <v>6</v>
      </c>
      <c r="E2844" s="2" t="str">
        <f>IFERROR(__xludf.DUMMYFUNCTION("GOOGLETRANSLATE(B2844, ""auto"",""en"")"),"there is nothing")</f>
        <v>there is nothing</v>
      </c>
    </row>
    <row r="2845" ht="15.75" customHeight="1">
      <c r="A2845" s="1">
        <v>3088.0</v>
      </c>
      <c r="B2845" s="2" t="s">
        <v>101</v>
      </c>
      <c r="C2845" s="2" t="s">
        <v>273</v>
      </c>
      <c r="D2845" s="2" t="s">
        <v>6</v>
      </c>
      <c r="E2845" s="2" t="str">
        <f>IFERROR(__xludf.DUMMYFUNCTION("GOOGLETRANSLATE(B2845, ""auto"",""en"")"),"#VALUE!")</f>
        <v>#VALUE!</v>
      </c>
    </row>
    <row r="2846" ht="15.75" customHeight="1">
      <c r="A2846" s="1">
        <v>3089.0</v>
      </c>
      <c r="B2846" s="2" t="s">
        <v>3259</v>
      </c>
      <c r="C2846" s="2" t="s">
        <v>273</v>
      </c>
      <c r="D2846" s="2" t="s">
        <v>6</v>
      </c>
      <c r="E2846" s="2" t="str">
        <f>IFERROR(__xludf.DUMMYFUNCTION("GOOGLETRANSLATE(B2846, ""auto"",""en"")"),"It was a birthday present from a cousin shahnura")</f>
        <v>It was a birthday present from a cousin shahnura</v>
      </c>
    </row>
    <row r="2847" ht="15.75" customHeight="1">
      <c r="A2847" s="1">
        <v>3090.0</v>
      </c>
      <c r="B2847" s="2" t="s">
        <v>3260</v>
      </c>
      <c r="C2847" s="2" t="s">
        <v>2188</v>
      </c>
      <c r="D2847" s="2" t="s">
        <v>6</v>
      </c>
      <c r="E2847" s="2" t="str">
        <f>IFERROR(__xludf.DUMMYFUNCTION("GOOGLETRANSLATE(B2847, ""auto"",""en"")"),"love")</f>
        <v>love</v>
      </c>
    </row>
    <row r="2848" ht="15.75" customHeight="1">
      <c r="A2848" s="1">
        <v>3091.0</v>
      </c>
      <c r="B2848" s="2" t="s">
        <v>3261</v>
      </c>
      <c r="C2848" s="2" t="s">
        <v>273</v>
      </c>
      <c r="D2848" s="2" t="s">
        <v>6</v>
      </c>
      <c r="E2848" s="2" t="str">
        <f>IFERROR(__xludf.DUMMYFUNCTION("GOOGLETRANSLATE(B2848, ""auto"",""en"")"),"a familiar theme")</f>
        <v>a familiar theme</v>
      </c>
    </row>
    <row r="2849" ht="15.75" customHeight="1">
      <c r="A2849" s="1">
        <v>3092.0</v>
      </c>
      <c r="B2849" s="2" t="s">
        <v>3262</v>
      </c>
      <c r="C2849" s="2" t="s">
        <v>273</v>
      </c>
      <c r="D2849" s="2" t="s">
        <v>6</v>
      </c>
      <c r="E2849" s="2" t="str">
        <f>IFERROR(__xludf.DUMMYFUNCTION("GOOGLETRANSLATE(B2849, ""auto"",""en"")"),"Raska your orientation")</f>
        <v>Raska your orientation</v>
      </c>
    </row>
    <row r="2850" ht="15.75" customHeight="1">
      <c r="A2850" s="1">
        <v>3093.0</v>
      </c>
      <c r="B2850" s="2" t="s">
        <v>3263</v>
      </c>
      <c r="C2850" s="2" t="s">
        <v>273</v>
      </c>
      <c r="D2850" s="2" t="s">
        <v>6</v>
      </c>
      <c r="E2850" s="2" t="str">
        <f>IFERROR(__xludf.DUMMYFUNCTION("GOOGLETRANSLATE(B2850, ""auto"",""en"")")," comics")</f>
        <v> comics</v>
      </c>
    </row>
    <row r="2851" ht="15.75" customHeight="1">
      <c r="A2851" s="1">
        <v>3094.0</v>
      </c>
      <c r="B2851" s="2" t="s">
        <v>3264</v>
      </c>
      <c r="C2851" s="2" t="s">
        <v>3265</v>
      </c>
      <c r="D2851" s="2" t="s">
        <v>6</v>
      </c>
      <c r="E2851" s="2" t="str">
        <f>IFERROR(__xludf.DUMMYFUNCTION("GOOGLETRANSLATE(B2851, ""auto"",""en"")"),"beautiful")</f>
        <v>beautiful</v>
      </c>
    </row>
    <row r="2852" ht="15.75" customHeight="1">
      <c r="A2852" s="1">
        <v>3095.0</v>
      </c>
      <c r="B2852" s="2" t="s">
        <v>3266</v>
      </c>
      <c r="C2852" s="2" t="s">
        <v>3265</v>
      </c>
      <c r="D2852" s="2" t="s">
        <v>6</v>
      </c>
      <c r="E2852" s="2" t="str">
        <f>IFERROR(__xludf.DUMMYFUNCTION("GOOGLETRANSLATE(B2852, ""auto"",""en"")"),"Do not eşkimge secret, because your work sıimagan secret mind eşkimge")</f>
        <v>Do not eşkimge secret, because your work sıimagan secret mind eşkimge</v>
      </c>
    </row>
    <row r="2853" ht="15.75" customHeight="1">
      <c r="A2853" s="1">
        <v>3096.0</v>
      </c>
      <c r="B2853" s="2" t="s">
        <v>3267</v>
      </c>
      <c r="C2853" s="2" t="s">
        <v>3268</v>
      </c>
      <c r="D2853" s="2" t="s">
        <v>6</v>
      </c>
      <c r="E2853" s="2" t="str">
        <f>IFERROR(__xludf.DUMMYFUNCTION("GOOGLETRANSLATE(B2853, ""auto"",""en"")"),"beauty")</f>
        <v>beauty</v>
      </c>
    </row>
    <row r="2854" ht="15.75" customHeight="1">
      <c r="A2854" s="1">
        <v>3097.0</v>
      </c>
      <c r="B2854" s="2" t="s">
        <v>3269</v>
      </c>
      <c r="C2854" s="2" t="s">
        <v>3270</v>
      </c>
      <c r="D2854" s="2" t="s">
        <v>6</v>
      </c>
      <c r="E2854" s="2" t="str">
        <f>IFERROR(__xludf.DUMMYFUNCTION("GOOGLETRANSLATE(B2854, ""auto"",""en"")"),"with his beloved sister")</f>
        <v>with his beloved sister</v>
      </c>
    </row>
    <row r="2855" ht="15.75" customHeight="1">
      <c r="A2855" s="1">
        <v>3098.0</v>
      </c>
      <c r="B2855" s="2" t="s">
        <v>3271</v>
      </c>
      <c r="C2855" s="2" t="s">
        <v>3272</v>
      </c>
      <c r="D2855" s="2" t="s">
        <v>6</v>
      </c>
      <c r="E2855" s="2" t="str">
        <f>IFERROR(__xludf.DUMMYFUNCTION("GOOGLETRANSLATE(B2855, ""auto"",""en"")"),"and you love nature you go in this VKontakte")</f>
        <v>and you love nature you go in this VKontakte</v>
      </c>
    </row>
    <row r="2856" ht="15.75" customHeight="1">
      <c r="A2856" s="1">
        <v>3099.0</v>
      </c>
      <c r="B2856" s="2" t="s">
        <v>3273</v>
      </c>
      <c r="C2856" s="2" t="s">
        <v>3274</v>
      </c>
      <c r="D2856" s="2" t="s">
        <v>6</v>
      </c>
      <c r="E2856" s="2" t="str">
        <f>IFERROR(__xludf.DUMMYFUNCTION("GOOGLETRANSLATE(B2856, ""auto"",""en"")"),"join and survive with me in free fire")</f>
        <v>join and survive with me in free fire</v>
      </c>
    </row>
    <row r="2857" ht="15.75" customHeight="1">
      <c r="A2857" s="1">
        <v>3100.0</v>
      </c>
      <c r="B2857" s="2" t="s">
        <v>3275</v>
      </c>
      <c r="C2857" s="2" t="s">
        <v>3274</v>
      </c>
      <c r="D2857" s="2" t="s">
        <v>6</v>
      </c>
      <c r="E2857" s="2" t="str">
        <f>IFERROR(__xludf.DUMMYFUNCTION("GOOGLETRANSLATE(B2857, ""auto"",""en"")"),"He has joined the academy fortnite")</f>
        <v>He has joined the academy fortnite</v>
      </c>
    </row>
    <row r="2858" ht="15.75" customHeight="1">
      <c r="A2858" s="1">
        <v>3101.0</v>
      </c>
      <c r="B2858" s="2" t="s">
        <v>3276</v>
      </c>
      <c r="C2858" s="2" t="s">
        <v>3277</v>
      </c>
      <c r="D2858" s="2" t="s">
        <v>6</v>
      </c>
      <c r="E2858" s="2" t="str">
        <f>IFERROR(__xludf.DUMMYFUNCTION("GOOGLETRANSLATE(B2858, ""auto"",""en"")"),"Send Dr. walk like")</f>
        <v>Send Dr. walk like</v>
      </c>
    </row>
    <row r="2859" ht="15.75" customHeight="1">
      <c r="A2859" s="1">
        <v>3103.0</v>
      </c>
      <c r="B2859" s="2" t="s">
        <v>3278</v>
      </c>
      <c r="C2859" s="2" t="s">
        <v>3279</v>
      </c>
      <c r="D2859" s="2" t="s">
        <v>6</v>
      </c>
      <c r="E2859" s="2" t="str">
        <f>IFERROR(__xludf.DUMMYFUNCTION("GOOGLETRANSLATE(B2859, ""auto"",""en"")"),"I can say to those people who do not like me 1 Well Well go fuck")</f>
        <v>I can say to those people who do not like me 1 Well Well go fuck</v>
      </c>
    </row>
    <row r="2860" ht="15.75" customHeight="1">
      <c r="A2860" s="1">
        <v>3104.0</v>
      </c>
      <c r="B2860" s="2" t="s">
        <v>3280</v>
      </c>
      <c r="C2860" s="2" t="s">
        <v>3281</v>
      </c>
      <c r="D2860" s="2" t="s">
        <v>6</v>
      </c>
      <c r="E2860" s="2" t="str">
        <f>IFERROR(__xludf.DUMMYFUNCTION("GOOGLETRANSLATE(B2860, ""auto"",""en"")"),"it's me")</f>
        <v>it's me</v>
      </c>
    </row>
    <row r="2861" ht="15.75" customHeight="1">
      <c r="A2861" s="1">
        <v>3105.0</v>
      </c>
      <c r="B2861" s="2" t="s">
        <v>3282</v>
      </c>
      <c r="C2861" s="2" t="s">
        <v>3283</v>
      </c>
      <c r="D2861" s="2" t="s">
        <v>6</v>
      </c>
      <c r="E2861" s="2" t="str">
        <f>IFERROR(__xludf.DUMMYFUNCTION("GOOGLETRANSLATE(B2861, ""auto"",""en"")"),"love")</f>
        <v>love</v>
      </c>
    </row>
    <row r="2862" ht="15.75" customHeight="1">
      <c r="A2862" s="1">
        <v>3106.0</v>
      </c>
      <c r="B2862" s="2" t="s">
        <v>3284</v>
      </c>
      <c r="C2862" s="2" t="s">
        <v>3285</v>
      </c>
      <c r="D2862" s="2" t="s">
        <v>6</v>
      </c>
      <c r="E2862" s="2" t="str">
        <f>IFERROR(__xludf.DUMMYFUNCTION("GOOGLETRANSLATE(B2862, ""auto"",""en"")"),"nothing")</f>
        <v>nothing</v>
      </c>
    </row>
    <row r="2863" ht="15.75" customHeight="1">
      <c r="A2863" s="1">
        <v>3107.0</v>
      </c>
      <c r="B2863" s="2" t="s">
        <v>3286</v>
      </c>
      <c r="C2863" s="2" t="s">
        <v>3287</v>
      </c>
      <c r="D2863" s="2" t="s">
        <v>6</v>
      </c>
      <c r="E2863" s="2" t="str">
        <f>IFERROR(__xludf.DUMMYFUNCTION("GOOGLETRANSLATE(B2863, ""auto"",""en"")"),"Winter is coming and New Year")</f>
        <v>Winter is coming and New Year</v>
      </c>
    </row>
    <row r="2864" ht="15.75" customHeight="1">
      <c r="A2864" s="1">
        <v>3108.0</v>
      </c>
      <c r="B2864" s="2" t="s">
        <v>3288</v>
      </c>
      <c r="C2864" s="2" t="s">
        <v>3289</v>
      </c>
      <c r="D2864" s="2" t="s">
        <v>6</v>
      </c>
      <c r="E2864" s="2" t="str">
        <f>IFERROR(__xludf.DUMMYFUNCTION("GOOGLETRANSLATE(B2864, ""auto"",""en"")")," This Sun Sun 2019")</f>
        <v> This Sun Sun 2019</v>
      </c>
    </row>
    <row r="2865" ht="15.75" customHeight="1">
      <c r="A2865" s="1">
        <v>3109.0</v>
      </c>
      <c r="B2865" s="2" t="s">
        <v>3290</v>
      </c>
      <c r="C2865" s="2" t="s">
        <v>3291</v>
      </c>
      <c r="D2865" s="2" t="s">
        <v>6</v>
      </c>
      <c r="E2865" s="2" t="str">
        <f>IFERROR(__xludf.DUMMYFUNCTION("GOOGLETRANSLATE(B2865, ""auto"",""en"")"),"Friend not add still I do not sit in the VC to write post in emergencies")</f>
        <v>Friend not add still I do not sit in the VC to write post in emergencies</v>
      </c>
    </row>
    <row r="2866" ht="15.75" customHeight="1">
      <c r="A2866" s="1">
        <v>3110.0</v>
      </c>
      <c r="B2866" s="2" t="s">
        <v>3292</v>
      </c>
      <c r="C2866" s="2" t="s">
        <v>3293</v>
      </c>
      <c r="D2866" s="2" t="s">
        <v>6</v>
      </c>
      <c r="E2866" s="2" t="str">
        <f>IFERROR(__xludf.DUMMYFUNCTION("GOOGLETRANSLATE(B2866, ""auto"",""en"")"),"you were here")</f>
        <v>you were here</v>
      </c>
    </row>
    <row r="2867" ht="15.75" customHeight="1">
      <c r="A2867" s="1">
        <v>3111.0</v>
      </c>
      <c r="B2867" s="2" t="s">
        <v>3294</v>
      </c>
      <c r="C2867" s="2" t="s">
        <v>3295</v>
      </c>
      <c r="D2867" s="2" t="s">
        <v>6</v>
      </c>
      <c r="E2867" s="2" t="str">
        <f>IFERROR(__xludf.DUMMYFUNCTION("GOOGLETRANSLATE(B2867, ""auto"",""en"")"),"love is a sincere feeling")</f>
        <v>love is a sincere feeling</v>
      </c>
    </row>
    <row r="2868" ht="15.75" customHeight="1">
      <c r="A2868" s="1">
        <v>3112.0</v>
      </c>
      <c r="B2868" s="2" t="s">
        <v>3296</v>
      </c>
      <c r="C2868" s="2" t="s">
        <v>3295</v>
      </c>
      <c r="D2868" s="2" t="s">
        <v>6</v>
      </c>
      <c r="E2868" s="2" t="str">
        <f>IFERROR(__xludf.DUMMYFUNCTION("GOOGLETRANSLATE(B2868, ""auto"",""en"")"),"you lost me, so if walking is tormoz")</f>
        <v>you lost me, so if walking is tormoz</v>
      </c>
    </row>
    <row r="2869" ht="15.75" customHeight="1">
      <c r="A2869" s="1">
        <v>3113.0</v>
      </c>
      <c r="B2869" s="2" t="s">
        <v>3297</v>
      </c>
      <c r="C2869" s="2" t="s">
        <v>3295</v>
      </c>
      <c r="D2869" s="2" t="s">
        <v>6</v>
      </c>
      <c r="E2869" s="2" t="str">
        <f>IFERROR(__xludf.DUMMYFUNCTION("GOOGLETRANSLATE(B2869, ""auto"",""en"")"),"that true love is to see what people who really love")</f>
        <v>that true love is to see what people who really love</v>
      </c>
    </row>
    <row r="2870" ht="15.75" customHeight="1">
      <c r="A2870" s="1">
        <v>3115.0</v>
      </c>
      <c r="B2870" s="2" t="s">
        <v>3298</v>
      </c>
      <c r="C2870" s="2" t="s">
        <v>3295</v>
      </c>
      <c r="D2870" s="2" t="s">
        <v>6</v>
      </c>
      <c r="E2870" s="2" t="str">
        <f>IFERROR(__xludf.DUMMYFUNCTION("GOOGLETRANSLATE(B2870, ""auto"",""en"")"),"Allah has prepared for a suitable mate all just need to be calm and patience")</f>
        <v>Allah has prepared for a suitable mate all just need to be calm and patience</v>
      </c>
    </row>
    <row r="2871" ht="15.75" customHeight="1">
      <c r="A2871" s="1">
        <v>3116.0</v>
      </c>
      <c r="B2871" s="2" t="s">
        <v>3299</v>
      </c>
      <c r="C2871" s="2" t="s">
        <v>3300</v>
      </c>
      <c r="D2871" s="2" t="s">
        <v>6</v>
      </c>
      <c r="E2871" s="2" t="str">
        <f>IFERROR(__xludf.DUMMYFUNCTION("GOOGLETRANSLATE(B2871, ""auto"",""en"")"),"if not pay attention to the difficulties they are offended and leave")</f>
        <v>if not pay attention to the difficulties they are offended and leave</v>
      </c>
    </row>
    <row r="2872" ht="15.75" customHeight="1">
      <c r="A2872" s="1">
        <v>3117.0</v>
      </c>
      <c r="B2872" s="2" t="s">
        <v>3301</v>
      </c>
      <c r="C2872" s="2" t="s">
        <v>2288</v>
      </c>
      <c r="D2872" s="2" t="s">
        <v>6</v>
      </c>
      <c r="E2872" s="2" t="str">
        <f>IFERROR(__xludf.DUMMYFUNCTION("GOOGLETRANSLATE(B2872, ""auto"",""en"")"),"Information I lazy ass interests ଘ ᐛ ଓ ゚")</f>
        <v>Information I lazy ass interests ଘ ᐛ ଓ ゚</v>
      </c>
    </row>
    <row r="2873" ht="15.75" customHeight="1">
      <c r="A2873" s="1">
        <v>3118.0</v>
      </c>
      <c r="B2873" s="2" t="s">
        <v>3302</v>
      </c>
      <c r="C2873" s="2" t="s">
        <v>2288</v>
      </c>
      <c r="D2873" s="2" t="s">
        <v>6</v>
      </c>
      <c r="E2873" s="2" t="str">
        <f>IFERROR(__xludf.DUMMYFUNCTION("GOOGLETRANSLATE(B2873, ""auto"",""en"")"),"not a lot of fun but tupavaia")</f>
        <v>not a lot of fun but tupavaia</v>
      </c>
    </row>
    <row r="2874" ht="15.75" customHeight="1">
      <c r="A2874" s="1">
        <v>3119.0</v>
      </c>
      <c r="B2874" s="2" t="s">
        <v>3275</v>
      </c>
      <c r="C2874" s="2" t="s">
        <v>3303</v>
      </c>
      <c r="D2874" s="2" t="s">
        <v>6</v>
      </c>
      <c r="E2874" s="2" t="str">
        <f>IFERROR(__xludf.DUMMYFUNCTION("GOOGLETRANSLATE(B2874, ""auto"",""en"")"),"He has joined the academy fortnite")</f>
        <v>He has joined the academy fortnite</v>
      </c>
    </row>
    <row r="2875" ht="15.75" customHeight="1">
      <c r="A2875" s="1">
        <v>3120.0</v>
      </c>
      <c r="B2875" s="2" t="s">
        <v>3304</v>
      </c>
      <c r="C2875" s="2" t="s">
        <v>3305</v>
      </c>
      <c r="D2875" s="2" t="s">
        <v>6</v>
      </c>
      <c r="E2875" s="2" t="str">
        <f>IFERROR(__xludf.DUMMYFUNCTION("GOOGLETRANSLATE(B2875, ""auto"",""en"")"),"in life survived three thing parents friendship love")</f>
        <v>in life survived three thing parents friendship love</v>
      </c>
    </row>
    <row r="2876" ht="15.75" customHeight="1">
      <c r="A2876" s="1">
        <v>3121.0</v>
      </c>
      <c r="B2876" s="2" t="s">
        <v>101</v>
      </c>
      <c r="C2876" s="2" t="s">
        <v>3306</v>
      </c>
      <c r="D2876" s="2" t="s">
        <v>6</v>
      </c>
      <c r="E2876" s="2" t="str">
        <f>IFERROR(__xludf.DUMMYFUNCTION("GOOGLETRANSLATE(B2876, ""auto"",""en"")"),"#VALUE!")</f>
        <v>#VALUE!</v>
      </c>
    </row>
    <row r="2877" ht="15.75" customHeight="1">
      <c r="A2877" s="1">
        <v>3122.0</v>
      </c>
      <c r="B2877" s="2" t="s">
        <v>3307</v>
      </c>
      <c r="C2877" s="2" t="s">
        <v>3308</v>
      </c>
      <c r="D2877" s="2" t="s">
        <v>6</v>
      </c>
      <c r="E2877" s="2" t="str">
        <f>IFERROR(__xludf.DUMMYFUNCTION("GOOGLETRANSLATE(B2877, ""auto"",""en"")"),"my character is just perfect you are too weak to withstand the")</f>
        <v>my character is just perfect you are too weak to withstand the</v>
      </c>
    </row>
    <row r="2878" ht="15.75" customHeight="1">
      <c r="A2878" s="1">
        <v>3123.0</v>
      </c>
      <c r="B2878" s="2" t="s">
        <v>3309</v>
      </c>
      <c r="C2878" s="2" t="s">
        <v>3310</v>
      </c>
      <c r="D2878" s="2" t="s">
        <v>6</v>
      </c>
      <c r="E2878" s="2" t="str">
        <f>IFERROR(__xludf.DUMMYFUNCTION("GOOGLETRANSLATE(B2878, ""auto"",""en"")")," people who need never be abandoned by me me")</f>
        <v> people who need never be abandoned by me me</v>
      </c>
    </row>
    <row r="2879" ht="15.75" customHeight="1">
      <c r="A2879" s="1">
        <v>3124.0</v>
      </c>
      <c r="B2879" s="2" t="s">
        <v>3311</v>
      </c>
      <c r="C2879" s="2" t="s">
        <v>3310</v>
      </c>
      <c r="D2879" s="2" t="s">
        <v>6</v>
      </c>
      <c r="E2879" s="2" t="str">
        <f>IFERROR(__xludf.DUMMYFUNCTION("GOOGLETRANSLATE(B2879, ""auto"",""en"")"),"I'll make a war that to you all forget the way")</f>
        <v>I'll make a war that to you all forget the way</v>
      </c>
    </row>
    <row r="2880" ht="15.75" customHeight="1">
      <c r="A2880" s="1">
        <v>3125.0</v>
      </c>
      <c r="B2880" s="2" t="s">
        <v>3312</v>
      </c>
      <c r="C2880" s="2" t="s">
        <v>3310</v>
      </c>
      <c r="D2880" s="2" t="s">
        <v>6</v>
      </c>
      <c r="E2880" s="2" t="str">
        <f>IFERROR(__xludf.DUMMYFUNCTION("GOOGLETRANSLATE(B2880, ""auto"",""en"")"),"ηe tot dopog c kem horosho a tot bez kotorogo bad")</f>
        <v>ηe tot dopog c kem horosho a tot bez kotorogo bad</v>
      </c>
    </row>
    <row r="2881" ht="15.75" customHeight="1">
      <c r="A2881" s="1">
        <v>3126.0</v>
      </c>
      <c r="B2881" s="2" t="s">
        <v>3313</v>
      </c>
      <c r="C2881" s="2" t="s">
        <v>3314</v>
      </c>
      <c r="D2881" s="2" t="s">
        <v>6</v>
      </c>
      <c r="E2881" s="2" t="str">
        <f>IFERROR(__xludf.DUMMYFUNCTION("GOOGLETRANSLATE(B2881, ""auto"",""en"")"),"education editing")</f>
        <v>education editing</v>
      </c>
    </row>
    <row r="2882" ht="15.75" customHeight="1">
      <c r="A2882" s="1">
        <v>3127.0</v>
      </c>
      <c r="B2882" s="2" t="s">
        <v>3313</v>
      </c>
      <c r="C2882" s="2" t="s">
        <v>3314</v>
      </c>
      <c r="D2882" s="2" t="s">
        <v>6</v>
      </c>
      <c r="E2882" s="2" t="str">
        <f>IFERROR(__xludf.DUMMYFUNCTION("GOOGLETRANSLATE(B2882, ""auto"",""en"")"),"education editing")</f>
        <v>education editing</v>
      </c>
    </row>
    <row r="2883" ht="15.75" customHeight="1">
      <c r="A2883" s="1">
        <v>3128.0</v>
      </c>
      <c r="B2883" s="2" t="s">
        <v>3313</v>
      </c>
      <c r="C2883" s="2" t="s">
        <v>3314</v>
      </c>
      <c r="D2883" s="2" t="s">
        <v>6</v>
      </c>
      <c r="E2883" s="2" t="str">
        <f>IFERROR(__xludf.DUMMYFUNCTION("GOOGLETRANSLATE(B2883, ""auto"",""en"")"),"education editing")</f>
        <v>education editing</v>
      </c>
    </row>
    <row r="2884" ht="15.75" customHeight="1">
      <c r="A2884" s="1">
        <v>3129.0</v>
      </c>
      <c r="B2884" s="2" t="s">
        <v>3315</v>
      </c>
      <c r="C2884" s="2" t="s">
        <v>3316</v>
      </c>
      <c r="D2884" s="2" t="s">
        <v>6</v>
      </c>
      <c r="E2884" s="2" t="str">
        <f>IFERROR(__xludf.DUMMYFUNCTION("GOOGLETRANSLATE(B2884, ""auto"",""en"")"),"2 hours with you check subscription check Like flies Quick")</f>
        <v>2 hours with you check subscription check Like flies Quick</v>
      </c>
    </row>
    <row r="2885" ht="15.75" customHeight="1">
      <c r="A2885" s="1">
        <v>3130.0</v>
      </c>
      <c r="B2885" s="2" t="s">
        <v>101</v>
      </c>
      <c r="C2885" s="2" t="s">
        <v>3317</v>
      </c>
      <c r="D2885" s="2" t="s">
        <v>6</v>
      </c>
      <c r="E2885" s="2" t="str">
        <f>IFERROR(__xludf.DUMMYFUNCTION("GOOGLETRANSLATE(B2885, ""auto"",""en"")"),"#VALUE!")</f>
        <v>#VALUE!</v>
      </c>
    </row>
    <row r="2886" ht="15.75" customHeight="1">
      <c r="A2886" s="1">
        <v>3131.0</v>
      </c>
      <c r="B2886" s="2" t="s">
        <v>3318</v>
      </c>
      <c r="C2886" s="2" t="s">
        <v>3319</v>
      </c>
      <c r="D2886" s="2" t="s">
        <v>6</v>
      </c>
      <c r="E2886" s="2" t="str">
        <f>IFERROR(__xludf.DUMMYFUNCTION("GOOGLETRANSLATE(B2886, ""auto"",""en"")"),"a little about the system of payment through the use of qr code, qr codes are non-cash payment system by the direct scanning of the code via the phone advantage of this system is that you do not need to carry cash or even a map you only need a cell phone "&amp;"to make a payment in the near future this system almost completely replace the use of cash and payment cards")</f>
        <v>a little about the system of payment through the use of qr code, qr codes are non-cash payment system by the direct scanning of the code via the phone advantage of this system is that you do not need to carry cash or even a map you only need a cell phone to make a payment in the near future this system almost completely replace the use of cash and payment cards</v>
      </c>
    </row>
    <row r="2887" ht="15.75" customHeight="1">
      <c r="A2887" s="1">
        <v>3132.0</v>
      </c>
      <c r="B2887" s="2" t="s">
        <v>3320</v>
      </c>
      <c r="C2887" s="2" t="s">
        <v>273</v>
      </c>
      <c r="D2887" s="2" t="s">
        <v>6</v>
      </c>
      <c r="E2887" s="2" t="str">
        <f>IFERROR(__xludf.DUMMYFUNCTION("GOOGLETRANSLATE(B2887, ""auto"",""en"")")," I go to the places in which we are when they walked now seem so quiet")</f>
        <v> I go to the places in which we are when they walked now seem so quiet</v>
      </c>
    </row>
    <row r="2888" ht="15.75" customHeight="1">
      <c r="A2888" s="1">
        <v>3133.0</v>
      </c>
      <c r="B2888" s="2" t="s">
        <v>3321</v>
      </c>
      <c r="C2888" s="2" t="s">
        <v>3322</v>
      </c>
      <c r="D2888" s="2" t="s">
        <v>6</v>
      </c>
      <c r="E2888" s="2" t="str">
        <f>IFERROR(__xludf.DUMMYFUNCTION("GOOGLETRANSLATE(B2888, ""auto"",""en"")"),"stᴀvlyu ʏvᴇdomlᴇniya vzᴀimno skᴘin poslᴇ tᴇҕya")</f>
        <v>stᴀvlyu ʏvᴇdomlᴇniya vzᴀimno skᴘin poslᴇ tᴇҕya</v>
      </c>
    </row>
    <row r="2889" ht="15.75" customHeight="1">
      <c r="A2889" s="1">
        <v>3134.0</v>
      </c>
      <c r="B2889" s="2" t="s">
        <v>3323</v>
      </c>
      <c r="C2889" s="2" t="s">
        <v>3322</v>
      </c>
      <c r="D2889" s="2" t="s">
        <v>6</v>
      </c>
      <c r="E2889" s="2" t="str">
        <f>IFERROR(__xludf.DUMMYFUNCTION("GOOGLETRANSLATE(B2889, ""auto"",""en"")"),"Notification lessons do not clean")</f>
        <v>Notification lessons do not clean</v>
      </c>
    </row>
    <row r="2890" ht="15.75" customHeight="1">
      <c r="A2890" s="1">
        <v>3135.0</v>
      </c>
      <c r="B2890" s="2" t="s">
        <v>3324</v>
      </c>
      <c r="C2890" s="2" t="s">
        <v>3322</v>
      </c>
      <c r="D2890" s="2" t="s">
        <v>6</v>
      </c>
      <c r="E2890" s="2" t="str">
        <f>IFERROR(__xludf.DUMMYFUNCTION("GOOGLETRANSLATE(B2890, ""auto"",""en"")"),"testing for an asset in a comma Notification")</f>
        <v>testing for an asset in a comma Notification</v>
      </c>
    </row>
    <row r="2891" ht="15.75" customHeight="1">
      <c r="A2891" s="1">
        <v>3136.0</v>
      </c>
      <c r="B2891" s="2" t="s">
        <v>3325</v>
      </c>
      <c r="C2891" s="2" t="s">
        <v>3322</v>
      </c>
      <c r="D2891" s="2" t="s">
        <v>6</v>
      </c>
      <c r="E2891" s="2" t="str">
        <f>IFERROR(__xludf.DUMMYFUNCTION("GOOGLETRANSLATE(B2891, ""auto"",""en"")"),"all Spock")</f>
        <v>all Spock</v>
      </c>
    </row>
    <row r="2892" ht="15.75" customHeight="1">
      <c r="A2892" s="1">
        <v>3137.0</v>
      </c>
      <c r="B2892" s="2" t="s">
        <v>3324</v>
      </c>
      <c r="C2892" s="2" t="s">
        <v>3322</v>
      </c>
      <c r="D2892" s="2" t="s">
        <v>6</v>
      </c>
      <c r="E2892" s="2" t="str">
        <f>IFERROR(__xludf.DUMMYFUNCTION("GOOGLETRANSLATE(B2892, ""auto"",""en"")"),"testing for an asset in a comma Notification")</f>
        <v>testing for an asset in a comma Notification</v>
      </c>
    </row>
    <row r="2893" ht="15.75" customHeight="1">
      <c r="A2893" s="1">
        <v>3138.0</v>
      </c>
      <c r="B2893" s="2" t="s">
        <v>3326</v>
      </c>
      <c r="C2893" s="2" t="s">
        <v>3322</v>
      </c>
      <c r="D2893" s="2" t="s">
        <v>6</v>
      </c>
      <c r="E2893" s="2" t="str">
        <f>IFERROR(__xludf.DUMMYFUNCTION("GOOGLETRANSLATE(B2893, ""auto"",""en"")"),"love this song")</f>
        <v>love this song</v>
      </c>
    </row>
    <row r="2894" ht="15.75" customHeight="1">
      <c r="A2894" s="1">
        <v>3141.0</v>
      </c>
      <c r="B2894" s="2" t="s">
        <v>3327</v>
      </c>
      <c r="C2894" s="2" t="s">
        <v>3328</v>
      </c>
      <c r="D2894" s="2" t="s">
        <v>6</v>
      </c>
      <c r="E2894" s="2" t="str">
        <f>IFERROR(__xludf.DUMMYFUNCTION("GOOGLETRANSLATE(B2894, ""auto"",""en"")")," checkmate")</f>
        <v> checkmate</v>
      </c>
    </row>
    <row r="2895" ht="15.75" customHeight="1">
      <c r="A2895" s="1">
        <v>3142.0</v>
      </c>
      <c r="B2895" s="2" t="s">
        <v>3329</v>
      </c>
      <c r="C2895" s="2" t="s">
        <v>3328</v>
      </c>
      <c r="D2895" s="2" t="s">
        <v>6</v>
      </c>
      <c r="E2895" s="2" t="str">
        <f>IFERROR(__xludf.DUMMYFUNCTION("GOOGLETRANSLATE(B2895, ""auto"",""en"")"),"strong")</f>
        <v>strong</v>
      </c>
    </row>
    <row r="2896" ht="15.75" customHeight="1">
      <c r="A2896" s="1">
        <v>3143.0</v>
      </c>
      <c r="B2896" s="2" t="s">
        <v>3330</v>
      </c>
      <c r="C2896" s="2" t="s">
        <v>3328</v>
      </c>
      <c r="D2896" s="2" t="s">
        <v>6</v>
      </c>
      <c r="E2896" s="2" t="str">
        <f>IFERROR(__xludf.DUMMYFUNCTION("GOOGLETRANSLATE(B2896, ""auto"",""en"")")," shah and μat")</f>
        <v> shah and μat</v>
      </c>
    </row>
    <row r="2897" ht="15.75" customHeight="1">
      <c r="A2897" s="1">
        <v>3144.0</v>
      </c>
      <c r="B2897" s="2" t="s">
        <v>3327</v>
      </c>
      <c r="C2897" s="2" t="s">
        <v>3328</v>
      </c>
      <c r="D2897" s="2" t="s">
        <v>6</v>
      </c>
      <c r="E2897" s="2" t="str">
        <f>IFERROR(__xludf.DUMMYFUNCTION("GOOGLETRANSLATE(B2897, ""auto"",""en"")")," checkmate")</f>
        <v> checkmate</v>
      </c>
    </row>
    <row r="2898" ht="15.75" customHeight="1">
      <c r="A2898" s="1">
        <v>3145.0</v>
      </c>
      <c r="B2898" s="2" t="s">
        <v>3327</v>
      </c>
      <c r="C2898" s="2" t="s">
        <v>3328</v>
      </c>
      <c r="D2898" s="2" t="s">
        <v>6</v>
      </c>
      <c r="E2898" s="2" t="str">
        <f>IFERROR(__xludf.DUMMYFUNCTION("GOOGLETRANSLATE(B2898, ""auto"",""en"")")," checkmate")</f>
        <v> checkmate</v>
      </c>
    </row>
    <row r="2899" ht="15.75" customHeight="1">
      <c r="A2899" s="1">
        <v>3146.0</v>
      </c>
      <c r="B2899" s="2" t="s">
        <v>3331</v>
      </c>
      <c r="C2899" s="2" t="s">
        <v>3328</v>
      </c>
      <c r="D2899" s="2" t="s">
        <v>6</v>
      </c>
      <c r="E2899" s="2" t="str">
        <f>IFERROR(__xludf.DUMMYFUNCTION("GOOGLETRANSLATE(B2899, ""auto"",""en"")"),"so that parents lived")</f>
        <v>so that parents lived</v>
      </c>
    </row>
    <row r="2900" ht="15.75" customHeight="1">
      <c r="A2900" s="1">
        <v>3147.0</v>
      </c>
      <c r="B2900" s="2" t="s">
        <v>3332</v>
      </c>
      <c r="C2900" s="2" t="s">
        <v>3328</v>
      </c>
      <c r="D2900" s="2" t="s">
        <v>6</v>
      </c>
      <c r="E2900" s="2" t="str">
        <f>IFERROR(__xludf.DUMMYFUNCTION("GOOGLETRANSLATE(B2900, ""auto"",""en"")"),"tree that 1400 years and its golden ocean")</f>
        <v>tree that 1400 years and its golden ocean</v>
      </c>
    </row>
    <row r="2901" ht="15.75" customHeight="1">
      <c r="A2901" s="1">
        <v>3148.0</v>
      </c>
      <c r="B2901" s="2" t="s">
        <v>3327</v>
      </c>
      <c r="C2901" s="2" t="s">
        <v>3328</v>
      </c>
      <c r="D2901" s="2" t="s">
        <v>6</v>
      </c>
      <c r="E2901" s="2" t="str">
        <f>IFERROR(__xludf.DUMMYFUNCTION("GOOGLETRANSLATE(B2901, ""auto"",""en"")")," checkmate")</f>
        <v> checkmate</v>
      </c>
    </row>
    <row r="2902" ht="15.75" customHeight="1">
      <c r="A2902" s="1">
        <v>3149.0</v>
      </c>
      <c r="B2902" s="2" t="s">
        <v>3333</v>
      </c>
      <c r="C2902" s="2" t="s">
        <v>3328</v>
      </c>
      <c r="D2902" s="2" t="s">
        <v>6</v>
      </c>
      <c r="E2902" s="2" t="str">
        <f>IFERROR(__xludf.DUMMYFUNCTION("GOOGLETRANSLATE(B2902, ""auto"",""en"")"),"borzye ")</f>
        <v>borzye </v>
      </c>
    </row>
    <row r="2903" ht="15.75" customHeight="1">
      <c r="A2903" s="1">
        <v>3150.0</v>
      </c>
      <c r="B2903" s="2" t="s">
        <v>3334</v>
      </c>
      <c r="C2903" s="2" t="s">
        <v>3335</v>
      </c>
      <c r="D2903" s="2" t="s">
        <v>6</v>
      </c>
      <c r="E2903" s="2" t="str">
        <f>IFERROR(__xludf.DUMMYFUNCTION("GOOGLETRANSLATE(B2903, ""auto"",""en"")"),"you'll never see me no matter how hard a sad face to spoil my mood because I have to FIG")</f>
        <v>you'll never see me no matter how hard a sad face to spoil my mood because I have to FIG</v>
      </c>
    </row>
    <row r="2904" ht="15.75" customHeight="1">
      <c r="A2904" s="1">
        <v>3151.0</v>
      </c>
      <c r="B2904" s="2" t="s">
        <v>3336</v>
      </c>
      <c r="C2904" s="2" t="s">
        <v>3337</v>
      </c>
      <c r="D2904" s="2" t="s">
        <v>6</v>
      </c>
      <c r="E2904" s="2" t="str">
        <f>IFERROR(__xludf.DUMMYFUNCTION("GOOGLETRANSLATE(B2904, ""auto"",""en"")"),"girls are the most vulnerable point")</f>
        <v>girls are the most vulnerable point</v>
      </c>
    </row>
    <row r="2905" ht="15.75" customHeight="1">
      <c r="A2905" s="1">
        <v>3152.0</v>
      </c>
      <c r="B2905" s="2" t="s">
        <v>3338</v>
      </c>
      <c r="C2905" s="2" t="s">
        <v>3337</v>
      </c>
      <c r="D2905" s="2" t="s">
        <v>6</v>
      </c>
      <c r="E2905" s="2" t="str">
        <f>IFERROR(__xludf.DUMMYFUNCTION("GOOGLETRANSLATE(B2905, ""auto"",""en"")"),"How much recording time and see what happens")</f>
        <v>How much recording time and see what happens</v>
      </c>
    </row>
    <row r="2906" ht="15.75" customHeight="1">
      <c r="A2906" s="1">
        <v>3153.0</v>
      </c>
      <c r="B2906" s="2" t="s">
        <v>3339</v>
      </c>
      <c r="C2906" s="2" t="s">
        <v>3337</v>
      </c>
      <c r="D2906" s="2" t="s">
        <v>6</v>
      </c>
      <c r="E2906" s="2" t="str">
        <f>IFERROR(__xludf.DUMMYFUNCTION("GOOGLETRANSLATE(B2906, ""auto"",""en"")"),"Did a lot of cardboard mine to converse with anyone other than me")</f>
        <v>Did a lot of cardboard mine to converse with anyone other than me</v>
      </c>
    </row>
    <row r="2907" ht="15.75" customHeight="1">
      <c r="A2907" s="1">
        <v>3154.0</v>
      </c>
      <c r="B2907" s="2" t="s">
        <v>3340</v>
      </c>
      <c r="C2907" s="2" t="s">
        <v>2256</v>
      </c>
      <c r="D2907" s="2" t="s">
        <v>6</v>
      </c>
      <c r="E2907" s="2" t="str">
        <f>IFERROR(__xludf.DUMMYFUNCTION("GOOGLETRANSLATE(B2907, ""auto"",""en"")"),"New competition from dikomraza once the case twice a tradition as in the past year in our New Year's competition repost can win valuable prizes and personal discounts for participation in the draw required subscription dikomraz and repost this post to you"&amp;"r wall exactly one month later on December 4 Live among these conditions are satisfied and to open access to their wall using randomayzera be determined 30 winners of the show completely")</f>
        <v>New competition from dikomraza once the case twice a tradition as in the past year in our New Year's competition repost can win valuable prizes and personal discounts for participation in the draw required subscription dikomraz and repost this post to your wall exactly one month later on December 4 Live among these conditions are satisfied and to open access to their wall using randomayzera be determined 30 winners of the show completely</v>
      </c>
    </row>
    <row r="2908" ht="15.75" customHeight="1">
      <c r="A2908" s="1">
        <v>3155.0</v>
      </c>
      <c r="B2908" s="2" t="s">
        <v>3341</v>
      </c>
      <c r="C2908" s="2" t="s">
        <v>3342</v>
      </c>
      <c r="D2908" s="2" t="s">
        <v>6</v>
      </c>
      <c r="E2908" s="2" t="str">
        <f>IFERROR(__xludf.DUMMYFUNCTION("GOOGLETRANSLATE(B2908, ""auto"",""en"")"),"Who is strong")</f>
        <v>Who is strong</v>
      </c>
    </row>
    <row r="2909" ht="15.75" customHeight="1">
      <c r="A2909" s="1">
        <v>3156.0</v>
      </c>
      <c r="B2909" s="2" t="s">
        <v>3341</v>
      </c>
      <c r="C2909" s="2" t="s">
        <v>3342</v>
      </c>
      <c r="D2909" s="2" t="s">
        <v>6</v>
      </c>
      <c r="E2909" s="2" t="str">
        <f>IFERROR(__xludf.DUMMYFUNCTION("GOOGLETRANSLATE(B2909, ""auto"",""en"")"),"Who is strong")</f>
        <v>Who is strong</v>
      </c>
    </row>
    <row r="2910" ht="15.75" customHeight="1">
      <c r="A2910" s="1">
        <v>3157.0</v>
      </c>
      <c r="B2910" s="2" t="s">
        <v>3343</v>
      </c>
      <c r="C2910" s="2" t="s">
        <v>3342</v>
      </c>
      <c r="D2910" s="2" t="s">
        <v>6</v>
      </c>
      <c r="E2910" s="2" t="str">
        <f>IFERROR(__xludf.DUMMYFUNCTION("GOOGLETRANSLATE(B2910, ""auto"",""en"")"),"I found aïtewir then found aïdostı you we will write an incorrect category and then hear from you so the young şıkpaïsındar")</f>
        <v>I found aïtewir then found aïdostı you we will write an incorrect category and then hear from you so the young şıkpaïsındar</v>
      </c>
    </row>
    <row r="2911" ht="15.75" customHeight="1">
      <c r="A2911" s="1">
        <v>3158.0</v>
      </c>
      <c r="B2911" s="2" t="s">
        <v>3344</v>
      </c>
      <c r="C2911" s="2" t="s">
        <v>3345</v>
      </c>
      <c r="D2911" s="2" t="s">
        <v>6</v>
      </c>
      <c r="E2911" s="2" t="str">
        <f>IFERROR(__xludf.DUMMYFUNCTION("GOOGLETRANSLATE(B2911, ""auto"",""en"")"),"Magan Druzia Tastandarsh ​​Laiikpen Kaitaram")</f>
        <v>Magan Druzia Tastandarsh ​​Laiikpen Kaitaram</v>
      </c>
    </row>
    <row r="2912" ht="15.75" customHeight="1">
      <c r="A2912" s="1">
        <v>3159.0</v>
      </c>
      <c r="B2912" s="2" t="s">
        <v>3346</v>
      </c>
      <c r="C2912" s="2" t="s">
        <v>3347</v>
      </c>
      <c r="D2912" s="2" t="s">
        <v>6</v>
      </c>
      <c r="E2912" s="2" t="str">
        <f>IFERROR(__xludf.DUMMYFUNCTION("GOOGLETRANSLATE(B2912, ""auto"",""en"")"),"for me the train as the life of a human life its life is short but also variable takes its course on the railroad as our life on the road preordained easier for me when I was on the railway joy to me her life to watch and sometimes become jealous of me in"&amp;" her life order and in we lawlessness")</f>
        <v>for me the train as the life of a human life its life is short but also variable takes its course on the railroad as our life on the road preordained easier for me when I was on the railway joy to me her life to watch and sometimes become jealous of me in her life order and in we lawlessness</v>
      </c>
    </row>
    <row r="2913" ht="15.75" customHeight="1">
      <c r="A2913" s="1">
        <v>3160.0</v>
      </c>
      <c r="B2913" s="2" t="s">
        <v>3348</v>
      </c>
      <c r="C2913" s="2" t="s">
        <v>3349</v>
      </c>
      <c r="D2913" s="2" t="s">
        <v>6</v>
      </c>
      <c r="E2913" s="2" t="str">
        <f>IFERROR(__xludf.DUMMYFUNCTION("GOOGLETRANSLATE(B2913, ""auto"",""en"")"),"Andrew I know how was your last date to know the answer here https vk com love1v a190221413")</f>
        <v>Andrew I know how was your last date to know the answer here https vk com love1v a190221413</v>
      </c>
    </row>
    <row r="2914" ht="15.75" customHeight="1">
      <c r="A2914" s="1">
        <v>3161.0</v>
      </c>
      <c r="B2914" s="2" t="s">
        <v>3350</v>
      </c>
      <c r="C2914" s="2" t="s">
        <v>3349</v>
      </c>
      <c r="D2914" s="2" t="s">
        <v>6</v>
      </c>
      <c r="E2914" s="2" t="str">
        <f>IFERROR(__xludf.DUMMYFUNCTION("GOOGLETRANSLATE(B2914, ""auto"",""en"")"),"sooolnyshno")</f>
        <v>sooolnyshno</v>
      </c>
    </row>
    <row r="2915" ht="15.75" customHeight="1">
      <c r="A2915" s="1">
        <v>3162.0</v>
      </c>
      <c r="B2915" s="2" t="s">
        <v>3351</v>
      </c>
      <c r="C2915" s="2" t="s">
        <v>3349</v>
      </c>
      <c r="D2915" s="2" t="s">
        <v>6</v>
      </c>
      <c r="E2915" s="2" t="str">
        <f>IFERROR(__xludf.DUMMYFUNCTION("GOOGLETRANSLATE(B2915, ""auto"",""en"")"),"asleep from boredom email me")</f>
        <v>asleep from boredom email me</v>
      </c>
    </row>
    <row r="2916" ht="15.75" customHeight="1">
      <c r="A2916" s="1">
        <v>3163.0</v>
      </c>
      <c r="B2916" s="2" t="s">
        <v>3352</v>
      </c>
      <c r="C2916" s="2" t="s">
        <v>3349</v>
      </c>
      <c r="D2916" s="2" t="s">
        <v>6</v>
      </c>
      <c r="E2916" s="2" t="str">
        <f>IFERROR(__xludf.DUMMYFUNCTION("GOOGLETRANSLATE(B2916, ""auto"",""en"")"),"I created a new page that deleted")</f>
        <v>I created a new page that deleted</v>
      </c>
    </row>
    <row r="2917" ht="15.75" customHeight="1">
      <c r="A2917" s="1">
        <v>3164.0</v>
      </c>
      <c r="B2917" s="2" t="s">
        <v>3353</v>
      </c>
      <c r="C2917" s="2" t="s">
        <v>3354</v>
      </c>
      <c r="D2917" s="2" t="s">
        <v>6</v>
      </c>
      <c r="E2917" s="2" t="str">
        <f>IFERROR(__xludf.DUMMYFUNCTION("GOOGLETRANSLATE(B2917, ""auto"",""en"")"),"the next stage of the study of useful properties of my story came to an end but it is so much more to come and what awaits click for you and get a prize https vk com app2388722 569,961,252 sqsl13abc13story3")</f>
        <v>the next stage of the study of useful properties of my story came to an end but it is so much more to come and what awaits click for you and get a prize https vk com app2388722 569,961,252 sqsl13abc13story3</v>
      </c>
    </row>
    <row r="2918" ht="15.75" customHeight="1">
      <c r="A2918" s="1">
        <v>3165.0</v>
      </c>
      <c r="B2918" s="2" t="s">
        <v>3355</v>
      </c>
      <c r="C2918" s="2" t="s">
        <v>3354</v>
      </c>
      <c r="D2918" s="2" t="s">
        <v>6</v>
      </c>
      <c r="E2918" s="2" t="str">
        <f>IFERROR(__xludf.DUMMYFUNCTION("GOOGLETRANSLATE(B2918, ""auto"",""en"")"),"I won first place in the competition click on the first and get a prize https vk com app2388722 569,961,252 zc201911302030071")</f>
        <v>I won first place in the competition click on the first and get a prize https vk com app2388722 569,961,252 zc201911302030071</v>
      </c>
    </row>
    <row r="2919" ht="15.75" customHeight="1">
      <c r="A2919" s="1">
        <v>3166.0</v>
      </c>
      <c r="B2919" s="2" t="s">
        <v>3356</v>
      </c>
      <c r="C2919" s="2" t="s">
        <v>3354</v>
      </c>
      <c r="D2919" s="2" t="s">
        <v>6</v>
      </c>
      <c r="E2919" s="2" t="str">
        <f>IFERROR(__xludf.DUMMYFUNCTION("GOOGLETRANSLATE(B2919, ""auto"",""en"")"),"I won first place in the competition click on the first and get a prize https vk com app2388722 569,961,252 zc201911290836281")</f>
        <v>I won first place in the competition click on the first and get a prize https vk com app2388722 569,961,252 zc201911290836281</v>
      </c>
    </row>
    <row r="2920" ht="15.75" customHeight="1">
      <c r="A2920" s="1">
        <v>3167.0</v>
      </c>
      <c r="B2920" s="2" t="s">
        <v>3357</v>
      </c>
      <c r="C2920" s="2" t="s">
        <v>3354</v>
      </c>
      <c r="D2920" s="2" t="s">
        <v>6</v>
      </c>
      <c r="E2920" s="2" t="str">
        <f>IFERROR(__xludf.DUMMYFUNCTION("GOOGLETRANSLATE(B2920, ""auto"",""en"")"),"I won first place in the competition click on the first and get a prize https vk com app2388722 569,961,252 zc201911282247081")</f>
        <v>I won first place in the competition click on the first and get a prize https vk com app2388722 569,961,252 zc201911282247081</v>
      </c>
    </row>
    <row r="2921" ht="15.75" customHeight="1">
      <c r="A2921" s="1">
        <v>3168.0</v>
      </c>
      <c r="B2921" s="2" t="s">
        <v>3358</v>
      </c>
      <c r="C2921" s="2" t="s">
        <v>3354</v>
      </c>
      <c r="D2921" s="2" t="s">
        <v>6</v>
      </c>
      <c r="E2921" s="2" t="str">
        <f>IFERROR(__xludf.DUMMYFUNCTION("GOOGLETRANSLATE(B2921, ""auto"",""en"")"),"I won first place in the competition click on the first and get a prize https vk com app2388722 569,961,252 zc201911272100101")</f>
        <v>I won first place in the competition click on the first and get a prize https vk com app2388722 569,961,252 zc201911272100101</v>
      </c>
    </row>
    <row r="2922" ht="15.75" customHeight="1">
      <c r="A2922" s="1">
        <v>3169.0</v>
      </c>
      <c r="B2922" s="2" t="s">
        <v>3359</v>
      </c>
      <c r="C2922" s="2" t="s">
        <v>3354</v>
      </c>
      <c r="D2922" s="2" t="s">
        <v>6</v>
      </c>
      <c r="E2922" s="2" t="str">
        <f>IFERROR(__xludf.DUMMYFUNCTION("GOOGLETRANSLATE(B2922, ""auto"",""en"")"),"I like")</f>
        <v>I like</v>
      </c>
    </row>
    <row r="2923" ht="15.75" customHeight="1">
      <c r="A2923" s="1">
        <v>3170.0</v>
      </c>
      <c r="B2923" s="2" t="s">
        <v>3360</v>
      </c>
      <c r="C2923" s="2" t="s">
        <v>3354</v>
      </c>
      <c r="D2923" s="2" t="s">
        <v>6</v>
      </c>
      <c r="E2923" s="2" t="str">
        <f>IFERROR(__xludf.DUMMYFUNCTION("GOOGLETRANSLATE(B2923, ""auto"",""en"")"),"the next stage of recovery of the memory of my story came to an end but it is so much more ahead of what is waiting for you and click for get the prize https vk com app2388722 569,961,252 sqsl13abc13story2")</f>
        <v>the next stage of recovery of the memory of my story came to an end but it is so much more ahead of what is waiting for you and click for get the prize https vk com app2388722 569,961,252 sqsl13abc13story2</v>
      </c>
    </row>
    <row r="2924" ht="15.75" customHeight="1">
      <c r="A2924" s="1">
        <v>3174.0</v>
      </c>
      <c r="B2924" s="2" t="s">
        <v>3361</v>
      </c>
      <c r="C2924" s="2" t="s">
        <v>3178</v>
      </c>
      <c r="D2924" s="2" t="s">
        <v>6</v>
      </c>
      <c r="E2924" s="2" t="str">
        <f>IFERROR(__xludf.DUMMYFUNCTION("GOOGLETRANSLATE(B2924, ""auto"",""en"")"),"Well, let's")</f>
        <v>Well, let's</v>
      </c>
    </row>
    <row r="2925" ht="15.75" customHeight="1">
      <c r="A2925" s="1">
        <v>3175.0</v>
      </c>
      <c r="B2925" s="2" t="s">
        <v>3362</v>
      </c>
      <c r="C2925" s="2" t="s">
        <v>3178</v>
      </c>
      <c r="D2925" s="2" t="s">
        <v>6</v>
      </c>
      <c r="E2925" s="2" t="str">
        <f>IFERROR(__xludf.DUMMYFUNCTION("GOOGLETRANSLATE(B2925, ""auto"",""en"")"),"looking for friends will communicate laykni and I shall write to you, I'm waiting just for you")</f>
        <v>looking for friends will communicate laykni and I shall write to you, I'm waiting just for you</v>
      </c>
    </row>
    <row r="2926" ht="15.75" customHeight="1">
      <c r="A2926" s="1">
        <v>3176.0</v>
      </c>
      <c r="B2926" s="2" t="s">
        <v>3363</v>
      </c>
      <c r="C2926" s="2" t="s">
        <v>3364</v>
      </c>
      <c r="D2926" s="2" t="s">
        <v>6</v>
      </c>
      <c r="E2926" s="2" t="str">
        <f>IFERROR(__xludf.DUMMYFUNCTION("GOOGLETRANSLATE(B2926, ""auto"",""en"")"),"comes the new year plunge into the fairytale atmosphere and holiday Christmas trees in the new 2020 https vk com app7113532 viral vlink mjaznjexoje6zwm")</f>
        <v>comes the new year plunge into the fairytale atmosphere and holiday Christmas trees in the new 2020 https vk com app7113532 viral vlink mjaznjexoje6zwm</v>
      </c>
    </row>
    <row r="2927" ht="15.75" customHeight="1">
      <c r="A2927" s="1">
        <v>3177.0</v>
      </c>
      <c r="B2927" s="2" t="s">
        <v>3365</v>
      </c>
      <c r="C2927" s="2" t="s">
        <v>3366</v>
      </c>
      <c r="D2927" s="2" t="s">
        <v>6</v>
      </c>
      <c r="E2927" s="2" t="str">
        <f>IFERROR(__xludf.DUMMYFUNCTION("GOOGLETRANSLATE(B2927, ""auto"",""en"")"),"I was cool stickers fortnite")</f>
        <v>I was cool stickers fortnite</v>
      </c>
    </row>
    <row r="2928" ht="15.75" customHeight="1">
      <c r="A2928" s="1">
        <v>3178.0</v>
      </c>
      <c r="B2928" s="2" t="s">
        <v>3367</v>
      </c>
      <c r="C2928" s="2" t="s">
        <v>3368</v>
      </c>
      <c r="D2928" s="2" t="s">
        <v>6</v>
      </c>
      <c r="E2928" s="2" t="str">
        <f>IFERROR(__xludf.DUMMYFUNCTION("GOOGLETRANSLATE(B2928, ""auto"",""en"")"),"Brawl stars")</f>
        <v>Brawl stars</v>
      </c>
    </row>
    <row r="2929" ht="15.75" customHeight="1">
      <c r="A2929" s="1">
        <v>3179.0</v>
      </c>
      <c r="B2929" s="2" t="s">
        <v>3369</v>
      </c>
      <c r="C2929" s="2" t="s">
        <v>3370</v>
      </c>
      <c r="D2929" s="2" t="s">
        <v>6</v>
      </c>
      <c r="E2929" s="2" t="str">
        <f>IFERROR(__xludf.DUMMYFUNCTION("GOOGLETRANSLATE(B2929, ""auto"",""en"")")," from that moment on you with me and I'm fed up with you")</f>
        <v> from that moment on you with me and I'm fed up with you</v>
      </c>
    </row>
    <row r="2930" ht="15.75" customHeight="1">
      <c r="A2930" s="1">
        <v>3180.0</v>
      </c>
      <c r="B2930" s="2" t="s">
        <v>3371</v>
      </c>
      <c r="C2930" s="2" t="s">
        <v>3372</v>
      </c>
      <c r="D2930" s="2" t="s">
        <v>6</v>
      </c>
      <c r="E2930" s="2" t="str">
        <f>IFERROR(__xludf.DUMMYFUNCTION("GOOGLETRANSLATE(B2930, ""auto"",""en"")")," darling in the franxx cute in Franks mg")</f>
        <v> darling in the franxx cute in Franks mg</v>
      </c>
    </row>
    <row r="2931" ht="15.75" customHeight="1">
      <c r="A2931" s="1">
        <v>3181.0</v>
      </c>
      <c r="B2931" s="2" t="s">
        <v>3373</v>
      </c>
      <c r="C2931" s="2" t="s">
        <v>3372</v>
      </c>
      <c r="D2931" s="2" t="s">
        <v>6</v>
      </c>
      <c r="E2931" s="2" t="str">
        <f>IFERROR(__xludf.DUMMYFUNCTION("GOOGLETRANSLATE(B2931, ""auto"",""en"")"),"when you realize that tomorrow back to school")</f>
        <v>when you realize that tomorrow back to school</v>
      </c>
    </row>
    <row r="2932" ht="15.75" customHeight="1">
      <c r="A2932" s="1">
        <v>3182.0</v>
      </c>
      <c r="B2932" s="2" t="s">
        <v>3313</v>
      </c>
      <c r="C2932" s="2" t="s">
        <v>449</v>
      </c>
      <c r="D2932" s="2" t="s">
        <v>6</v>
      </c>
      <c r="E2932" s="2" t="str">
        <f>IFERROR(__xludf.DUMMYFUNCTION("GOOGLETRANSLATE(B2932, ""auto"",""en"")"),"education editing")</f>
        <v>education editing</v>
      </c>
    </row>
    <row r="2933" ht="15.75" customHeight="1">
      <c r="A2933" s="1">
        <v>3183.0</v>
      </c>
      <c r="B2933" s="2" t="s">
        <v>3374</v>
      </c>
      <c r="C2933" s="2" t="s">
        <v>3375</v>
      </c>
      <c r="D2933" s="2" t="s">
        <v>6</v>
      </c>
      <c r="E2933" s="2" t="str">
        <f>IFERROR(__xludf.DUMMYFUNCTION("GOOGLETRANSLATE(B2933, ""auto"",""en"")"),"Did you know that the shop was opened where odekvatnye prices and free shipping https vk com snus almaty")</f>
        <v>Did you know that the shop was opened where odekvatnye prices and free shipping https vk com snus almaty</v>
      </c>
    </row>
    <row r="2934" ht="15.75" customHeight="1">
      <c r="A2934" s="1">
        <v>3184.0</v>
      </c>
      <c r="B2934" s="2" t="s">
        <v>3376</v>
      </c>
      <c r="C2934" s="2" t="s">
        <v>3377</v>
      </c>
      <c r="D2934" s="2" t="s">
        <v>6</v>
      </c>
      <c r="E2934" s="2" t="str">
        <f>IFERROR(__xludf.DUMMYFUNCTION("GOOGLETRANSLATE(B2934, ""auto"",""en"")"),"Good evening, I'm manager")</f>
        <v>Good evening, I'm manager</v>
      </c>
    </row>
    <row r="2935" ht="15.75" customHeight="1">
      <c r="A2935" s="1">
        <v>3185.0</v>
      </c>
      <c r="B2935" s="2" t="s">
        <v>3378</v>
      </c>
      <c r="C2935" s="2" t="s">
        <v>3379</v>
      </c>
      <c r="D2935" s="2" t="s">
        <v>6</v>
      </c>
      <c r="E2935" s="2" t="str">
        <f>IFERROR(__xludf.DUMMYFUNCTION("GOOGLETRANSLATE(B2935, ""auto"",""en"")"),"maybe I'll forget you but I will love you forever with time you will forget me when you forget me I will not be in this world I may be gone but I want you to know I love you silnooo even if you do not want to be happy")</f>
        <v>maybe I'll forget you but I will love you forever with time you will forget me when you forget me I will not be in this world I may be gone but I want you to know I love you silnooo even if you do not want to be happy</v>
      </c>
    </row>
    <row r="2936" ht="15.75" customHeight="1">
      <c r="A2936" s="1">
        <v>3186.0</v>
      </c>
      <c r="B2936" s="2" t="s">
        <v>3380</v>
      </c>
      <c r="C2936" s="2" t="s">
        <v>3381</v>
      </c>
      <c r="D2936" s="2" t="s">
        <v>6</v>
      </c>
      <c r="E2936" s="2" t="str">
        <f>IFERROR(__xludf.DUMMYFUNCTION("GOOGLETRANSLATE(B2936, ""auto"",""en"")"),"hello friends")</f>
        <v>hello friends</v>
      </c>
    </row>
    <row r="2937" ht="15.75" customHeight="1">
      <c r="A2937" s="1">
        <v>3187.0</v>
      </c>
      <c r="B2937" s="2" t="s">
        <v>3382</v>
      </c>
      <c r="C2937" s="2" t="s">
        <v>3383</v>
      </c>
      <c r="D2937" s="2" t="s">
        <v>6</v>
      </c>
      <c r="E2937" s="2" t="str">
        <f>IFERROR(__xludf.DUMMYFUNCTION("GOOGLETRANSLATE(B2937, ""auto"",""en"")"),"my second account")</f>
        <v>my second account</v>
      </c>
    </row>
    <row r="2938" ht="15.75" customHeight="1">
      <c r="A2938" s="1">
        <v>3188.0</v>
      </c>
      <c r="B2938" s="2" t="s">
        <v>3384</v>
      </c>
      <c r="C2938" s="2" t="s">
        <v>3385</v>
      </c>
      <c r="D2938" s="2" t="s">
        <v>6</v>
      </c>
      <c r="E2938" s="2" t="str">
        <f>IFERROR(__xludf.DUMMYFUNCTION("GOOGLETRANSLATE(B2938, ""auto"",""en"")"),"ұқsaimyn")</f>
        <v>ұқsaimyn</v>
      </c>
    </row>
    <row r="2939" ht="15.75" customHeight="1">
      <c r="A2939" s="1">
        <v>3189.0</v>
      </c>
      <c r="B2939" s="2" t="s">
        <v>3386</v>
      </c>
      <c r="C2939" s="2" t="s">
        <v>3385</v>
      </c>
      <c r="D2939" s="2" t="s">
        <v>6</v>
      </c>
      <c r="E2939" s="2" t="str">
        <f>IFERROR(__xludf.DUMMYFUNCTION("GOOGLETRANSLATE(B2939, ""auto"",""en"")"),"happy birthday Aydin")</f>
        <v>happy birthday Aydin</v>
      </c>
    </row>
    <row r="2940" ht="15.75" customHeight="1">
      <c r="A2940" s="1">
        <v>3192.0</v>
      </c>
      <c r="B2940" s="2" t="s">
        <v>3387</v>
      </c>
      <c r="C2940" s="2" t="s">
        <v>3388</v>
      </c>
      <c r="D2940" s="2" t="s">
        <v>6</v>
      </c>
      <c r="E2940" s="2" t="str">
        <f>IFERROR(__xludf.DUMMYFUNCTION("GOOGLETRANSLATE(B2940, ""auto"",""en"")"),"Hello, I'm an aspiring beauty master classes finished lamination eyelashes botox courses eyelash eyelash classic show full")</f>
        <v>Hello, I'm an aspiring beauty master classes finished lamination eyelashes botox courses eyelash eyelash classic show full</v>
      </c>
    </row>
    <row r="2941" ht="15.75" customHeight="1">
      <c r="A2941" s="1">
        <v>3193.0</v>
      </c>
      <c r="B2941" s="2" t="s">
        <v>3389</v>
      </c>
      <c r="C2941" s="2" t="s">
        <v>3390</v>
      </c>
      <c r="D2941" s="2" t="s">
        <v>6</v>
      </c>
      <c r="E2941" s="2" t="str">
        <f>IFERROR(__xludf.DUMMYFUNCTION("GOOGLETRANSLATE(B2941, ""auto"",""en"")"),"new video channel")</f>
        <v>new video channel</v>
      </c>
    </row>
    <row r="2942" ht="15.75" customHeight="1">
      <c r="A2942" s="1">
        <v>3194.0</v>
      </c>
      <c r="B2942" s="2" t="s">
        <v>3391</v>
      </c>
      <c r="C2942" s="2" t="s">
        <v>3392</v>
      </c>
      <c r="D2942" s="2" t="s">
        <v>6</v>
      </c>
      <c r="E2942" s="2" t="str">
        <f>IFERROR(__xludf.DUMMYFUNCTION("GOOGLETRANSLATE(B2942, ""auto"",""en"")"),"not a big draw among mopedistov Almaty giving away the original label mopedisty Almaty 3 white 3 black that would need to become the owner of 1 Like this post 2 do repost this record show completely")</f>
        <v>not a big draw among mopedistov Almaty giving away the original label mopedisty Almaty 3 white 3 black that would need to become the owner of 1 Like this post 2 do repost this record show completely</v>
      </c>
    </row>
    <row r="2943" ht="15.75" customHeight="1">
      <c r="A2943" s="1">
        <v>3195.0</v>
      </c>
      <c r="B2943" s="2" t="s">
        <v>3393</v>
      </c>
      <c r="C2943" s="2" t="s">
        <v>3392</v>
      </c>
      <c r="D2943" s="2" t="s">
        <v>6</v>
      </c>
      <c r="E2943" s="2" t="str">
        <f>IFERROR(__xludf.DUMMYFUNCTION("GOOGLETRANSLATE(B2943, ""auto"",""en"")"),"Exalt not for looks but for the attitude towards him")</f>
        <v>Exalt not for looks but for the attitude towards him</v>
      </c>
    </row>
    <row r="2944" ht="15.75" customHeight="1">
      <c r="A2944" s="1">
        <v>3196.0</v>
      </c>
      <c r="B2944" s="2" t="s">
        <v>3394</v>
      </c>
      <c r="C2944" s="2" t="s">
        <v>3395</v>
      </c>
      <c r="D2944" s="2" t="s">
        <v>6</v>
      </c>
      <c r="E2944" s="2" t="str">
        <f>IFERROR(__xludf.DUMMYFUNCTION("GOOGLETRANSLATE(B2944, ""auto"",""en"")")," behind oynamandar me I am good friends with https vk com id481561104")</f>
        <v> behind oynamandar me I am good friends with https vk com id481561104</v>
      </c>
    </row>
    <row r="2945" ht="15.75" customHeight="1">
      <c r="A2945" s="1">
        <v>3197.0</v>
      </c>
      <c r="B2945" s="2" t="s">
        <v>3396</v>
      </c>
      <c r="C2945" s="2" t="s">
        <v>3395</v>
      </c>
      <c r="D2945" s="2" t="s">
        <v>6</v>
      </c>
      <c r="E2945" s="2" t="str">
        <f>IFERROR(__xludf.DUMMYFUNCTION("GOOGLETRANSLATE(B2945, ""auto"",""en"")"),"Let survive radnoy")</f>
        <v>Let survive radnoy</v>
      </c>
    </row>
    <row r="2946" ht="15.75" customHeight="1">
      <c r="A2946" s="1">
        <v>3198.0</v>
      </c>
      <c r="B2946" s="2" t="s">
        <v>3397</v>
      </c>
      <c r="C2946" s="2" t="s">
        <v>3398</v>
      </c>
      <c r="D2946" s="2" t="s">
        <v>6</v>
      </c>
      <c r="E2946" s="2" t="str">
        <f>IFERROR(__xludf.DUMMYFUNCTION("GOOGLETRANSLATE(B2946, ""auto"",""en"")"),"We live only once")</f>
        <v>We live only once</v>
      </c>
    </row>
    <row r="2947" ht="15.75" customHeight="1">
      <c r="A2947" s="1">
        <v>3200.0</v>
      </c>
      <c r="B2947" s="2" t="s">
        <v>3399</v>
      </c>
      <c r="C2947" s="2" t="s">
        <v>3400</v>
      </c>
      <c r="D2947" s="2" t="s">
        <v>6</v>
      </c>
      <c r="E2947" s="2" t="str">
        <f>IFERROR(__xludf.DUMMYFUNCTION("GOOGLETRANSLATE(B2947, ""auto"",""en"")"),"in no way")</f>
        <v>in no way</v>
      </c>
    </row>
    <row r="2948" ht="15.75" customHeight="1">
      <c r="A2948" s="1">
        <v>3201.0</v>
      </c>
      <c r="B2948" s="2" t="s">
        <v>3401</v>
      </c>
      <c r="C2948" s="2" t="s">
        <v>3400</v>
      </c>
      <c r="D2948" s="2" t="s">
        <v>6</v>
      </c>
      <c r="E2948" s="2" t="str">
        <f>IFERROR(__xludf.DUMMYFUNCTION("GOOGLETRANSLATE(B2948, ""auto"",""en"")"),"how to stop yelling")</f>
        <v>how to stop yelling</v>
      </c>
    </row>
    <row r="2949" ht="15.75" customHeight="1">
      <c r="A2949" s="1">
        <v>3202.0</v>
      </c>
      <c r="B2949" s="2" t="s">
        <v>279</v>
      </c>
      <c r="C2949" s="2" t="s">
        <v>3402</v>
      </c>
      <c r="D2949" s="2" t="s">
        <v>6</v>
      </c>
      <c r="E2949" s="2" t="str">
        <f>IFERROR(__xludf.DUMMYFUNCTION("GOOGLETRANSLATE(B2949, ""auto"",""en"")"),"live")</f>
        <v>live</v>
      </c>
    </row>
    <row r="2950" ht="15.75" customHeight="1">
      <c r="A2950" s="1">
        <v>3203.0</v>
      </c>
      <c r="B2950" s="2" t="s">
        <v>3403</v>
      </c>
      <c r="C2950" s="2" t="s">
        <v>3402</v>
      </c>
      <c r="D2950" s="2" t="s">
        <v>6</v>
      </c>
      <c r="E2950" s="2" t="str">
        <f>IFERROR(__xludf.DUMMYFUNCTION("GOOGLETRANSLATE(B2950, ""auto"",""en"")"),"Go takes IEEE 100")</f>
        <v>Go takes IEEE 100</v>
      </c>
    </row>
    <row r="2951" ht="15.75" customHeight="1">
      <c r="A2951" s="1">
        <v>3204.0</v>
      </c>
      <c r="B2951" s="2" t="s">
        <v>3404</v>
      </c>
      <c r="C2951" s="2" t="s">
        <v>3405</v>
      </c>
      <c r="D2951" s="2" t="s">
        <v>6</v>
      </c>
      <c r="E2951" s="2" t="str">
        <f>IFERROR(__xludf.DUMMYFUNCTION("GOOGLETRANSLATE(B2951, ""auto"",""en"")"),"I sell akaut bravl stras 17 personazhav all the rare and super rare and 1 mythic persanazh Mortis and 8 characters to the path of glory")</f>
        <v>I sell akaut bravl stras 17 personazhav all the rare and super rare and 1 mythic persanazh Mortis and 8 characters to the path of glory</v>
      </c>
    </row>
    <row r="2952" ht="15.75" customHeight="1">
      <c r="A2952" s="1">
        <v>3205.0</v>
      </c>
      <c r="B2952" s="2" t="s">
        <v>3406</v>
      </c>
      <c r="C2952" s="2" t="s">
        <v>3407</v>
      </c>
      <c r="D2952" s="2" t="s">
        <v>6</v>
      </c>
      <c r="E2952" s="2" t="str">
        <f>IFERROR(__xludf.DUMMYFUNCTION("GOOGLETRANSLATE(B2952, ""auto"",""en"")"),"so to Select")</f>
        <v>so to Select</v>
      </c>
    </row>
    <row r="2953" ht="15.75" customHeight="1">
      <c r="A2953" s="1">
        <v>3206.0</v>
      </c>
      <c r="B2953" s="2" t="s">
        <v>3408</v>
      </c>
      <c r="C2953" s="2" t="s">
        <v>3407</v>
      </c>
      <c r="D2953" s="2" t="s">
        <v>6</v>
      </c>
      <c r="E2953" s="2" t="str">
        <f>IFERROR(__xludf.DUMMYFUNCTION("GOOGLETRANSLATE(B2953, ""auto"",""en"")"),"summer")</f>
        <v>summer</v>
      </c>
    </row>
    <row r="2954" ht="15.75" customHeight="1">
      <c r="A2954" s="1">
        <v>3207.0</v>
      </c>
      <c r="B2954" s="2" t="s">
        <v>3409</v>
      </c>
      <c r="C2954" s="2" t="s">
        <v>3407</v>
      </c>
      <c r="D2954" s="2" t="s">
        <v>6</v>
      </c>
      <c r="E2954" s="2" t="str">
        <f>IFERROR(__xludf.DUMMYFUNCTION("GOOGLETRANSLATE(B2954, ""auto"",""en"")"),"hahaha")</f>
        <v>hahaha</v>
      </c>
    </row>
    <row r="2955" ht="15.75" customHeight="1">
      <c r="A2955" s="1">
        <v>3208.0</v>
      </c>
      <c r="B2955" s="2" t="s">
        <v>3410</v>
      </c>
      <c r="C2955" s="2" t="s">
        <v>3407</v>
      </c>
      <c r="D2955" s="2" t="s">
        <v>6</v>
      </c>
      <c r="E2955" s="2" t="str">
        <f>IFERROR(__xludf.DUMMYFUNCTION("GOOGLETRANSLATE(B2955, ""auto"",""en"")"),"Vilik creation")</f>
        <v>Vilik creation</v>
      </c>
    </row>
    <row r="2956" ht="15.75" customHeight="1">
      <c r="A2956" s="1">
        <v>3209.0</v>
      </c>
      <c r="B2956" s="2" t="s">
        <v>3411</v>
      </c>
      <c r="C2956" s="2" t="s">
        <v>3407</v>
      </c>
      <c r="D2956" s="2" t="s">
        <v>6</v>
      </c>
      <c r="E2956" s="2" t="str">
        <f>IFERROR(__xludf.DUMMYFUNCTION("GOOGLETRANSLATE(B2956, ""auto"",""en"")"),"photoshop")</f>
        <v>photoshop</v>
      </c>
    </row>
    <row r="2957" ht="15.75" customHeight="1">
      <c r="A2957" s="1">
        <v>3210.0</v>
      </c>
      <c r="B2957" s="2" t="s">
        <v>3412</v>
      </c>
      <c r="C2957" s="2" t="s">
        <v>3413</v>
      </c>
      <c r="D2957" s="2" t="s">
        <v>6</v>
      </c>
      <c r="E2957" s="2" t="str">
        <f>IFERROR(__xludf.DUMMYFUNCTION("GOOGLETRANSLATE(B2957, ""auto"",""en"")"),"la la")</f>
        <v>la la</v>
      </c>
    </row>
    <row r="2958" ht="15.75" customHeight="1">
      <c r="A2958" s="1">
        <v>3211.0</v>
      </c>
      <c r="B2958" s="2" t="s">
        <v>3313</v>
      </c>
      <c r="C2958" s="2" t="s">
        <v>3414</v>
      </c>
      <c r="D2958" s="2" t="s">
        <v>6</v>
      </c>
      <c r="E2958" s="2" t="str">
        <f>IFERROR(__xludf.DUMMYFUNCTION("GOOGLETRANSLATE(B2958, ""auto"",""en"")"),"education editing")</f>
        <v>education editing</v>
      </c>
    </row>
    <row r="2959" ht="15.75" customHeight="1">
      <c r="A2959" s="1">
        <v>3212.0</v>
      </c>
      <c r="B2959" s="2" t="s">
        <v>3415</v>
      </c>
      <c r="C2959" s="2" t="s">
        <v>3414</v>
      </c>
      <c r="D2959" s="2" t="s">
        <v>6</v>
      </c>
      <c r="E2959" s="2" t="str">
        <f>IFERROR(__xludf.DUMMYFUNCTION("GOOGLETRANSLATE(B2959, ""auto"",""en"")"),"the lesson pattern")</f>
        <v>the lesson pattern</v>
      </c>
    </row>
    <row r="2960" ht="15.75" customHeight="1">
      <c r="A2960" s="1">
        <v>3213.0</v>
      </c>
      <c r="B2960" s="2" t="s">
        <v>3416</v>
      </c>
      <c r="C2960" s="2" t="s">
        <v>3414</v>
      </c>
      <c r="D2960" s="2" t="s">
        <v>6</v>
      </c>
      <c r="E2960" s="2" t="str">
        <f>IFERROR(__xludf.DUMMYFUNCTION("GOOGLETRANSLATE(B2960, ""auto"",""en"")"),"I was going to school in the morning of the seventh floor")</f>
        <v>I was going to school in the morning of the seventh floor</v>
      </c>
    </row>
    <row r="2961" ht="15.75" customHeight="1">
      <c r="A2961" s="1">
        <v>3214.0</v>
      </c>
      <c r="B2961" s="2" t="s">
        <v>3417</v>
      </c>
      <c r="C2961" s="2" t="s">
        <v>3418</v>
      </c>
      <c r="D2961" s="2" t="s">
        <v>6</v>
      </c>
      <c r="E2961" s="2" t="str">
        <f>IFERROR(__xludf.DUMMYFUNCTION("GOOGLETRANSLATE(B2961, ""auto"",""en"")"),"Hello sell honey Altay 1 kg per 1800 KZT make delivery on for delivering the city separately pay I'm taking in Bostandyk district for delivering 100 tenge if you are in the other side of town is the dependence distance shipping costs to determine honey qu"&amp;"ality tasty you can try at the moment there are two kinds of flowers and herbs")</f>
        <v>Hello sell honey Altay 1 kg per 1800 KZT make delivery on for delivering the city separately pay I'm taking in Bostandyk district for delivering 100 tenge if you are in the other side of town is the dependence distance shipping costs to determine honey quality tasty you can try at the moment there are two kinds of flowers and herbs</v>
      </c>
    </row>
    <row r="2962" ht="15.75" customHeight="1">
      <c r="A2962" s="1">
        <v>3215.0</v>
      </c>
      <c r="B2962" s="2" t="s">
        <v>3313</v>
      </c>
      <c r="C2962" s="2" t="s">
        <v>3418</v>
      </c>
      <c r="D2962" s="2" t="s">
        <v>6</v>
      </c>
      <c r="E2962" s="2" t="str">
        <f>IFERROR(__xludf.DUMMYFUNCTION("GOOGLETRANSLATE(B2962, ""auto"",""en"")"),"education editing")</f>
        <v>education editing</v>
      </c>
    </row>
    <row r="2963" ht="15.75" customHeight="1">
      <c r="A2963" s="1">
        <v>3216.0</v>
      </c>
      <c r="B2963" s="2" t="s">
        <v>3419</v>
      </c>
      <c r="C2963" s="2" t="s">
        <v>3420</v>
      </c>
      <c r="D2963" s="2" t="s">
        <v>6</v>
      </c>
      <c r="E2963" s="2" t="str">
        <f>IFERROR(__xludf.DUMMYFUNCTION("GOOGLETRANSLATE(B2963, ""auto"",""en"")"),"this is my cat Muska in the game https vk com app6082255")</f>
        <v>this is my cat Muska in the game https vk com app6082255</v>
      </c>
    </row>
    <row r="2964" ht="15.75" customHeight="1">
      <c r="A2964" s="1">
        <v>3217.0</v>
      </c>
      <c r="B2964" s="2" t="s">
        <v>3421</v>
      </c>
      <c r="C2964" s="2" t="s">
        <v>3422</v>
      </c>
      <c r="D2964" s="2" t="s">
        <v>6</v>
      </c>
      <c r="E2964" s="2" t="str">
        <f>IFERROR(__xludf.DUMMYFUNCTION("GOOGLETRANSLATE(B2964, ""auto"",""en"")"),"time went on instagram see the story as you are Save mercedes club ru Like subscribe preserve w204 gwagon mers")</f>
        <v>time went on instagram see the story as you are Save mercedes club ru Like subscribe preserve w204 gwagon mers</v>
      </c>
    </row>
    <row r="2965" ht="15.75" customHeight="1">
      <c r="A2965" s="1">
        <v>3218.0</v>
      </c>
      <c r="B2965" s="2" t="s">
        <v>3423</v>
      </c>
      <c r="C2965" s="2" t="s">
        <v>3422</v>
      </c>
      <c r="D2965" s="2" t="s">
        <v>6</v>
      </c>
      <c r="E2965" s="2" t="str">
        <f>IFERROR(__xludf.DUMMYFUNCTION("GOOGLETRANSLATE(B2965, ""auto"",""en"")"),"𝙼𝙴𝚁𝙲𝙴𝙳𝙴𝚂 𝙱𝙴𝙽𝚉 on instagram write a legend that would not you who are not interrupted, and I'll prolaykayu track in our telegram link in the merc 124kg profile")</f>
        <v>𝙼𝙴𝚁𝙲𝙴𝙳𝙴𝚂 𝙱𝙴𝙽𝚉 on instagram write a legend that would not you who are not interrupted, and I'll prolaykayu track in our telegram link in the merc 124kg profile</v>
      </c>
    </row>
    <row r="2966" ht="15.75" customHeight="1">
      <c r="A2966" s="1">
        <v>3220.0</v>
      </c>
      <c r="B2966" s="2" t="s">
        <v>3424</v>
      </c>
      <c r="C2966" s="2" t="s">
        <v>3425</v>
      </c>
      <c r="D2966" s="2" t="s">
        <v>6</v>
      </c>
      <c r="E2966" s="2" t="str">
        <f>IFERROR(__xludf.DUMMYFUNCTION("GOOGLETRANSLATE(B2966, ""auto"",""en"")"),"13 phrases that everyone should know 1 I love you not because of who you are but because of who I am as close to you two no one deserves your tears and the ones who deserve not make you cry totally show")</f>
        <v>13 phrases that everyone should know 1 I love you not because of who you are but because of who I am as close to you two no one deserves your tears and the ones who deserve not make you cry totally show</v>
      </c>
    </row>
    <row r="2967" ht="15.75" customHeight="1">
      <c r="A2967" s="1">
        <v>3221.0</v>
      </c>
      <c r="B2967" s="2" t="s">
        <v>3426</v>
      </c>
      <c r="C2967" s="2" t="s">
        <v>3425</v>
      </c>
      <c r="D2967" s="2" t="s">
        <v>6</v>
      </c>
      <c r="E2967" s="2" t="str">
        <f>IFERROR(__xludf.DUMMYFUNCTION("GOOGLETRANSLATE(B2967, ""auto"",""en"")")," how painful it is to be a friend to someone you love")</f>
        <v> how painful it is to be a friend to someone you love</v>
      </c>
    </row>
    <row r="2968" ht="15.75" customHeight="1">
      <c r="A2968" s="1">
        <v>3222.0</v>
      </c>
      <c r="B2968" s="2" t="s">
        <v>3427</v>
      </c>
      <c r="C2968" s="2" t="s">
        <v>3425</v>
      </c>
      <c r="D2968" s="2" t="s">
        <v>6</v>
      </c>
      <c r="E2968" s="2" t="str">
        <f>IFERROR(__xludf.DUMMYFUNCTION("GOOGLETRANSLATE(B2968, ""auto"",""en"")"),"you have burned your eyes I was jealous as best I could my friends every time you repeated between continuous chaos show completely")</f>
        <v>you have burned your eyes I was jealous as best I could my friends every time you repeated between continuous chaos show completely</v>
      </c>
    </row>
    <row r="2969" ht="15.75" customHeight="1">
      <c r="A2969" s="1">
        <v>3223.0</v>
      </c>
      <c r="B2969" s="2" t="s">
        <v>3428</v>
      </c>
      <c r="C2969" s="2" t="s">
        <v>3425</v>
      </c>
      <c r="D2969" s="2" t="s">
        <v>6</v>
      </c>
      <c r="E2969" s="2" t="str">
        <f>IFERROR(__xludf.DUMMYFUNCTION("GOOGLETRANSLATE(B2969, ""auto"",""en"")")," and when she smiles all around the world lost")</f>
        <v> and when she smiles all around the world lost</v>
      </c>
    </row>
    <row r="2970" ht="15.75" customHeight="1">
      <c r="A2970" s="1">
        <v>3224.0</v>
      </c>
      <c r="B2970" s="2" t="s">
        <v>3429</v>
      </c>
      <c r="C2970" s="2" t="s">
        <v>3425</v>
      </c>
      <c r="D2970" s="2" t="s">
        <v>6</v>
      </c>
      <c r="E2970" s="2" t="str">
        <f>IFERROR(__xludf.DUMMYFUNCTION("GOOGLETRANSLATE(B2970, ""auto"",""en"")"),"loving people stay together not because they forget all the mistakes and therefore we were able to forgive")</f>
        <v>loving people stay together not because they forget all the mistakes and therefore we were able to forgive</v>
      </c>
    </row>
    <row r="2971" ht="15.75" customHeight="1">
      <c r="A2971" s="1">
        <v>3225.0</v>
      </c>
      <c r="B2971" s="2" t="s">
        <v>3430</v>
      </c>
      <c r="C2971" s="2" t="s">
        <v>3425</v>
      </c>
      <c r="D2971" s="2" t="s">
        <v>6</v>
      </c>
      <c r="E2971" s="2" t="str">
        <f>IFERROR(__xludf.DUMMYFUNCTION("GOOGLETRANSLATE(B2971, ""auto"",""en"")"),"when we are not each other but do not forget each other once no refund")</f>
        <v>when we are not each other but do not forget each other once no refund</v>
      </c>
    </row>
    <row r="2972" ht="15.75" customHeight="1">
      <c r="A2972" s="1">
        <v>3226.0</v>
      </c>
      <c r="B2972" s="2" t="s">
        <v>3431</v>
      </c>
      <c r="C2972" s="2" t="s">
        <v>3425</v>
      </c>
      <c r="D2972" s="2" t="s">
        <v>6</v>
      </c>
      <c r="E2972" s="2" t="str">
        <f>IFERROR(__xludf.DUMMYFUNCTION("GOOGLETRANSLATE(B2972, ""auto"",""en"")")," you love eo love ona tebya ne vmecte pochemu you potomu chto We idioty")</f>
        <v> you love eo love ona tebya ne vmecte pochemu you potomu chto We idioty</v>
      </c>
    </row>
    <row r="2973" ht="15.75" customHeight="1">
      <c r="A2973" s="1">
        <v>3227.0</v>
      </c>
      <c r="B2973" s="2" t="s">
        <v>3432</v>
      </c>
      <c r="C2973" s="2" t="s">
        <v>3433</v>
      </c>
      <c r="D2973" s="2" t="s">
        <v>6</v>
      </c>
      <c r="E2973" s="2" t="str">
        <f>IFERROR(__xludf.DUMMYFUNCTION("GOOGLETRANSLATE(B2973, ""auto"",""en"")"),"looking for friends")</f>
        <v>looking for friends</v>
      </c>
    </row>
    <row r="2974" ht="15.75" customHeight="1">
      <c r="A2974" s="1">
        <v>3228.0</v>
      </c>
      <c r="B2974" s="2" t="s">
        <v>3434</v>
      </c>
      <c r="C2974" s="2" t="s">
        <v>3435</v>
      </c>
      <c r="D2974" s="2" t="s">
        <v>6</v>
      </c>
      <c r="E2974" s="2" t="str">
        <f>IFERROR(__xludf.DUMMYFUNCTION("GOOGLETRANSLATE(B2974, ""auto"",""en"")"),"this is my instagram a zhumabekova01")</f>
        <v>this is my instagram a zhumabekova01</v>
      </c>
    </row>
    <row r="2975" ht="15.75" customHeight="1">
      <c r="A2975" s="1">
        <v>3229.0</v>
      </c>
      <c r="B2975" s="2" t="s">
        <v>3436</v>
      </c>
      <c r="C2975" s="2" t="s">
        <v>3437</v>
      </c>
      <c r="D2975" s="2" t="s">
        <v>6</v>
      </c>
      <c r="E2975" s="2" t="str">
        <f>IFERROR(__xludf.DUMMYFUNCTION("GOOGLETRANSLATE(B2975, ""auto"",""en"")"),"janeeem left back Heart- Leaving kutıktaymın more than that, is always ruled out between Suppose that the light is always breaking up playing arkaşan Cooley Be dostarınnın make inappropriate for young Xhosa 100 Send Tadhana")</f>
        <v>janeeem left back Heart- Leaving kutıktaymın more than that, is always ruled out between Suppose that the light is always breaking up playing arkaşan Cooley Be dostarınnın make inappropriate for young Xhosa 100 Send Tadhana</v>
      </c>
    </row>
    <row r="2976" ht="15.75" customHeight="1">
      <c r="A2976" s="1">
        <v>3230.0</v>
      </c>
      <c r="B2976" s="2" t="s">
        <v>3438</v>
      </c>
      <c r="C2976" s="2" t="s">
        <v>3439</v>
      </c>
      <c r="D2976" s="2" t="s">
        <v>6</v>
      </c>
      <c r="E2976" s="2" t="str">
        <f>IFERROR(__xludf.DUMMYFUNCTION("GOOGLETRANSLATE(B2976, ""auto"",""en"")"),"Well I am")</f>
        <v>Well I am</v>
      </c>
    </row>
    <row r="2977" ht="15.75" customHeight="1">
      <c r="A2977" s="1">
        <v>3233.0</v>
      </c>
      <c r="B2977" s="2" t="s">
        <v>3440</v>
      </c>
      <c r="C2977" s="2" t="s">
        <v>3441</v>
      </c>
      <c r="D2977" s="2" t="s">
        <v>6</v>
      </c>
      <c r="E2977" s="2" t="str">
        <f>IFERROR(__xludf.DUMMYFUNCTION("GOOGLETRANSLATE(B2977, ""auto"",""en"")"),"Do not believe the oath addict whore tears and smile Attorney")</f>
        <v>Do not believe the oath addict whore tears and smile Attorney</v>
      </c>
    </row>
    <row r="2978" ht="15.75" customHeight="1">
      <c r="A2978" s="1">
        <v>3234.0</v>
      </c>
      <c r="B2978" s="2" t="s">
        <v>3442</v>
      </c>
      <c r="C2978" s="2" t="s">
        <v>3443</v>
      </c>
      <c r="D2978" s="2" t="s">
        <v>6</v>
      </c>
      <c r="E2978" s="2" t="str">
        <f>IFERROR(__xludf.DUMMYFUNCTION("GOOGLETRANSLATE(B2978, ""auto"",""en"")"),"records")</f>
        <v>records</v>
      </c>
    </row>
    <row r="2979" ht="15.75" customHeight="1">
      <c r="A2979" s="1">
        <v>3236.0</v>
      </c>
      <c r="B2979" s="2" t="s">
        <v>3444</v>
      </c>
      <c r="C2979" s="2" t="s">
        <v>3445</v>
      </c>
      <c r="D2979" s="2" t="s">
        <v>6</v>
      </c>
      <c r="E2979" s="2" t="str">
        <f>IFERROR(__xludf.DUMMYFUNCTION("GOOGLETRANSLATE(B2979, ""auto"",""en"")"),"Hello")</f>
        <v>Hello</v>
      </c>
    </row>
    <row r="2980" ht="15.75" customHeight="1">
      <c r="A2980" s="1">
        <v>3237.0</v>
      </c>
      <c r="B2980" s="2" t="s">
        <v>3446</v>
      </c>
      <c r="C2980" s="2" t="s">
        <v>3445</v>
      </c>
      <c r="D2980" s="2" t="s">
        <v>6</v>
      </c>
      <c r="E2980" s="2" t="str">
        <f>IFERROR(__xludf.DUMMYFUNCTION("GOOGLETRANSLATE(B2980, ""auto"",""en"")"),"life prykrasna")</f>
        <v>life prykrasna</v>
      </c>
    </row>
    <row r="2981" ht="15.75" customHeight="1">
      <c r="A2981" s="1">
        <v>3238.0</v>
      </c>
      <c r="B2981" s="2" t="s">
        <v>3447</v>
      </c>
      <c r="C2981" s="2" t="s">
        <v>3448</v>
      </c>
      <c r="D2981" s="2" t="s">
        <v>6</v>
      </c>
      <c r="E2981" s="2" t="str">
        <f>IFERROR(__xludf.DUMMYFUNCTION("GOOGLETRANSLATE(B2981, ""auto"",""en"")")," we've added a free trunk in which a very large drop rate drop masthead no money in the cases we have a bonus program receives the balance of free open every day now stand case com")</f>
        <v> we've added a free trunk in which a very large drop rate drop masthead no money in the cases we have a bonus program receives the balance of free open every day now stand case com</v>
      </c>
    </row>
    <row r="2982" ht="15.75" customHeight="1">
      <c r="A2982" s="1">
        <v>3239.0</v>
      </c>
      <c r="B2982" s="2" t="s">
        <v>3449</v>
      </c>
      <c r="C2982" s="2" t="s">
        <v>3450</v>
      </c>
      <c r="D2982" s="2" t="s">
        <v>6</v>
      </c>
      <c r="E2982" s="2" t="str">
        <f>IFERROR(__xludf.DUMMYFUNCTION("GOOGLETRANSLATE(B2982, ""auto"",""en"")"),"waiting for a goal first half of the match the ball Yanina Ergotelis")</f>
        <v>waiting for a goal first half of the match the ball Yanina Ergotelis</v>
      </c>
    </row>
    <row r="2983" ht="15.75" customHeight="1">
      <c r="A2983" s="1">
        <v>3240.0</v>
      </c>
      <c r="B2983" s="2" t="s">
        <v>3451</v>
      </c>
      <c r="C2983" s="2" t="s">
        <v>3450</v>
      </c>
      <c r="D2983" s="2" t="s">
        <v>6</v>
      </c>
      <c r="E2983" s="2" t="str">
        <f>IFERROR(__xludf.DUMMYFUNCTION("GOOGLETRANSLATE(B2983, ""auto"",""en"")"),"had nothing to be sorry because when it was what you wanted")</f>
        <v>had nothing to be sorry because when it was what you wanted</v>
      </c>
    </row>
    <row r="2984" ht="15.75" customHeight="1">
      <c r="A2984" s="1">
        <v>3241.0</v>
      </c>
      <c r="B2984" s="2" t="s">
        <v>3452</v>
      </c>
      <c r="C2984" s="2" t="s">
        <v>3450</v>
      </c>
      <c r="D2984" s="2" t="s">
        <v>6</v>
      </c>
      <c r="E2984" s="2" t="str">
        <f>IFERROR(__xludf.DUMMYFUNCTION("GOOGLETRANSLATE(B2984, ""auto"",""en"")"),"go like 0 hvahvah")</f>
        <v>go like 0 hvahvah</v>
      </c>
    </row>
    <row r="2985" ht="15.75" customHeight="1">
      <c r="A2985" s="1">
        <v>3242.0</v>
      </c>
      <c r="B2985" s="2" t="s">
        <v>3453</v>
      </c>
      <c r="C2985" s="2" t="s">
        <v>3450</v>
      </c>
      <c r="D2985" s="2" t="s">
        <v>6</v>
      </c>
      <c r="E2985" s="2" t="str">
        <f>IFERROR(__xludf.DUMMYFUNCTION("GOOGLETRANSLATE(B2985, ""auto"",""en"")"),"Shepherd 0")</f>
        <v>Shepherd 0</v>
      </c>
    </row>
    <row r="2986" ht="15.75" customHeight="1">
      <c r="A2986" s="1">
        <v>3243.0</v>
      </c>
      <c r="B2986" s="2" t="s">
        <v>101</v>
      </c>
      <c r="C2986" s="2" t="s">
        <v>3450</v>
      </c>
      <c r="D2986" s="2" t="s">
        <v>6</v>
      </c>
      <c r="E2986" s="2" t="str">
        <f>IFERROR(__xludf.DUMMYFUNCTION("GOOGLETRANSLATE(B2986, ""auto"",""en"")"),"#VALUE!")</f>
        <v>#VALUE!</v>
      </c>
    </row>
    <row r="2987" ht="15.75" customHeight="1">
      <c r="A2987" s="1">
        <v>3244.0</v>
      </c>
      <c r="B2987" s="2" t="s">
        <v>279</v>
      </c>
      <c r="C2987" s="2" t="s">
        <v>3454</v>
      </c>
      <c r="D2987" s="2" t="s">
        <v>6</v>
      </c>
      <c r="E2987" s="2" t="str">
        <f>IFERROR(__xludf.DUMMYFUNCTION("GOOGLETRANSLATE(B2987, ""auto"",""en"")"),"live")</f>
        <v>live</v>
      </c>
    </row>
    <row r="2988" ht="15.75" customHeight="1">
      <c r="A2988" s="1">
        <v>3245.0</v>
      </c>
      <c r="B2988" s="2" t="s">
        <v>3455</v>
      </c>
      <c r="C2988" s="2" t="s">
        <v>3456</v>
      </c>
      <c r="D2988" s="2" t="s">
        <v>6</v>
      </c>
      <c r="E2988" s="2" t="str">
        <f>IFERROR(__xludf.DUMMYFUNCTION("GOOGLETRANSLATE(B2988, ""auto"",""en"")"),"my sun love you")</f>
        <v>my sun love you</v>
      </c>
    </row>
    <row r="2989" ht="15.75" customHeight="1">
      <c r="A2989" s="1">
        <v>3246.0</v>
      </c>
      <c r="B2989" s="2" t="s">
        <v>3457</v>
      </c>
      <c r="C2989" s="2" t="s">
        <v>3456</v>
      </c>
      <c r="D2989" s="2" t="s">
        <v>6</v>
      </c>
      <c r="E2989" s="2" t="str">
        <f>IFERROR(__xludf.DUMMYFUNCTION("GOOGLETRANSLATE(B2989, ""auto"",""en"")"),"love sought and found no love lost and cherished love does not exist and talked themselves dying of love")</f>
        <v>love sought and found no love lost and cherished love does not exist and talked themselves dying of love</v>
      </c>
    </row>
    <row r="2990" ht="15.75" customHeight="1">
      <c r="A2990" s="1">
        <v>3247.0</v>
      </c>
      <c r="B2990" s="2" t="s">
        <v>3458</v>
      </c>
      <c r="C2990" s="2" t="s">
        <v>3456</v>
      </c>
      <c r="D2990" s="2" t="s">
        <v>6</v>
      </c>
      <c r="E2990" s="2" t="str">
        <f>IFERROR(__xludf.DUMMYFUNCTION("GOOGLETRANSLATE(B2990, ""auto"",""en"")"),"Happiness is when you reformat a blanket at night and kiss on the cheek, thinking that you're sleeping")</f>
        <v>Happiness is when you reformat a blanket at night and kiss on the cheek, thinking that you're sleeping</v>
      </c>
    </row>
    <row r="2991" ht="15.75" customHeight="1">
      <c r="A2991" s="1">
        <v>3248.0</v>
      </c>
      <c r="B2991" s="2" t="s">
        <v>3459</v>
      </c>
      <c r="C2991" s="2" t="s">
        <v>3456</v>
      </c>
      <c r="D2991" s="2" t="s">
        <v>6</v>
      </c>
      <c r="E2991" s="2" t="str">
        <f>IFERROR(__xludf.DUMMYFUNCTION("GOOGLETRANSLATE(B2991, ""auto"",""en"")"),"my favorite")</f>
        <v>my favorite</v>
      </c>
    </row>
    <row r="2992" ht="15.75" customHeight="1">
      <c r="A2992" s="1">
        <v>3249.0</v>
      </c>
      <c r="B2992" s="2" t="s">
        <v>3460</v>
      </c>
      <c r="C2992" s="2" t="s">
        <v>3456</v>
      </c>
      <c r="D2992" s="2" t="s">
        <v>6</v>
      </c>
      <c r="E2992" s="2" t="str">
        <f>IFERROR(__xludf.DUMMYFUNCTION("GOOGLETRANSLATE(B2992, ""auto"",""en"")"),"my favorite little wife")</f>
        <v>my favorite little wife</v>
      </c>
    </row>
    <row r="2993" ht="15.75" customHeight="1">
      <c r="A2993" s="1">
        <v>3250.0</v>
      </c>
      <c r="B2993" s="2" t="s">
        <v>3461</v>
      </c>
      <c r="C2993" s="2" t="s">
        <v>3456</v>
      </c>
      <c r="D2993" s="2" t="s">
        <v>6</v>
      </c>
      <c r="E2993" s="2" t="str">
        <f>IFERROR(__xludf.DUMMYFUNCTION("GOOGLETRANSLATE(B2993, ""auto"",""en"")"),"When a loved one near any obstacles are not terrible")</f>
        <v>When a loved one near any obstacles are not terrible</v>
      </c>
    </row>
    <row r="2994" ht="15.75" customHeight="1">
      <c r="A2994" s="1">
        <v>3251.0</v>
      </c>
      <c r="B2994" s="2" t="s">
        <v>3462</v>
      </c>
      <c r="C2994" s="2" t="s">
        <v>3463</v>
      </c>
      <c r="D2994" s="2" t="s">
        <v>6</v>
      </c>
      <c r="E2994" s="2" t="str">
        <f>IFERROR(__xludf.DUMMYFUNCTION("GOOGLETRANSLATE(B2994, ""auto"",""en"")"),"Why listen to the Prophet Muhammad, şıñıldaydı mïğraj visit BAYTEREK not see the number of leaves of the tree with each leaf contained the names of people living prophet Jibril Jibril that the fate of the person who asks what it is interrupted by one of t"&amp;"he taste of salt is consumed leaf surface leaf earth, including human life is interrupted cut leaf The deceased person was şıñıldaydı ears of men of the same name that is the same one you angels people died that day, you will come to the living If death i"&amp;"f it is put into the paradise of the deceased has been living in hell right ears şıñıldaydı and if attasınıñ left ear şıñıldaydı said after he returned mïğrajdan took ümbetterin right ears şıñıldasa Glory to Allah say that your ears şıñıldasa make repent "&amp;"astapıralda Testament told")</f>
        <v>Why listen to the Prophet Muhammad, şıñıldaydı mïğraj visit BAYTEREK not see the number of leaves of the tree with each leaf contained the names of people living prophet Jibril Jibril that the fate of the person who asks what it is interrupted by one of the taste of salt is consumed leaf surface leaf earth, including human life is interrupted cut leaf The deceased person was şıñıldaydı ears of men of the same name that is the same one you angels people died that day, you will come to the living If death if it is put into the paradise of the deceased has been living in hell right ears şıñıldaydı and if attasınıñ left ear şıñıldaydı said after he returned mïğrajdan took ümbetterin right ears şıñıldasa Glory to Allah say that your ears şıñıldasa make repent astapıralda Testament told</v>
      </c>
    </row>
    <row r="2995" ht="15.75" customHeight="1">
      <c r="A2995" s="1">
        <v>3252.0</v>
      </c>
      <c r="B2995" s="2" t="s">
        <v>3464</v>
      </c>
      <c r="C2995" s="2" t="s">
        <v>3463</v>
      </c>
      <c r="D2995" s="2" t="s">
        <v>6</v>
      </c>
      <c r="E2995" s="2" t="str">
        <f>IFERROR(__xludf.DUMMYFUNCTION("GOOGLETRANSLATE(B2995, ""auto"",""en"")"),"Nothing interesting there are no thoughts do not understand none of keşpeymin miss miss anyone speak with anyone saying, or making a nostalgia was no need to set Europe")</f>
        <v>Nothing interesting there are no thoughts do not understand none of keşpeymin miss miss anyone speak with anyone saying, or making a nostalgia was no need to set Europe</v>
      </c>
    </row>
    <row r="2996" ht="15.75" customHeight="1">
      <c r="A2996" s="1">
        <v>3253.0</v>
      </c>
      <c r="B2996" s="2" t="s">
        <v>3465</v>
      </c>
      <c r="C2996" s="2" t="s">
        <v>3463</v>
      </c>
      <c r="D2996" s="2" t="s">
        <v>6</v>
      </c>
      <c r="E2996" s="2" t="str">
        <f>IFERROR(__xludf.DUMMYFUNCTION("GOOGLETRANSLATE(B2996, ""auto"",""en"")"),"it is true in principle that will inspire you")</f>
        <v>it is true in principle that will inspire you</v>
      </c>
    </row>
    <row r="2997" ht="15.75" customHeight="1">
      <c r="A2997" s="1">
        <v>3254.0</v>
      </c>
      <c r="B2997" s="2" t="s">
        <v>3466</v>
      </c>
      <c r="C2997" s="2" t="s">
        <v>3463</v>
      </c>
      <c r="D2997" s="2" t="s">
        <v>6</v>
      </c>
      <c r="E2997" s="2" t="str">
        <f>IFERROR(__xludf.DUMMYFUNCTION("GOOGLETRANSLATE(B2997, ""auto"",""en"")"),"Verse 1 live kuranda 114 6666 77449 ​​333015 2 kurandağı letters of the longest sura Baqarah 286ayat süresi and by the shortest sura he says Kausar 3 süreci mentioned only the name of the prophet kuranda only 25 3 4 kuranda most sacred Ayat Ayat ul Cursiv"&amp;"e and the most sacred survive it Fatikha süresi 5 kuranda animals and insects live in esimimen 5 ratio said they naxl nämil qumırska beef and ivory film of the Board ğankabwt örmekşi set Europe")</f>
        <v>Verse 1 live kuranda 114 6666 77449 ​​333015 2 kurandağı letters of the longest sura Baqarah 286ayat süresi and by the shortest sura he says Kausar 3 süreci mentioned only the name of the prophet kuranda only 25 3 4 kuranda most sacred Ayat Ayat ul Cursive and the most sacred survive it Fatikha süresi 5 kuranda animals and insects live in esimimen 5 ratio said they naxl nämil qumırska beef and ivory film of the Board ğankabwt örmekşi set Europe</v>
      </c>
    </row>
    <row r="2998" ht="15.75" customHeight="1">
      <c r="A2998" s="1">
        <v>3255.0</v>
      </c>
      <c r="B2998" s="2" t="s">
        <v>3467</v>
      </c>
      <c r="C2998" s="2" t="s">
        <v>3463</v>
      </c>
      <c r="D2998" s="2" t="s">
        <v>6</v>
      </c>
      <c r="E2998" s="2" t="str">
        <f>IFERROR(__xludf.DUMMYFUNCTION("GOOGLETRANSLATE(B2998, ""auto"",""en"")"),"The first steps to stem the post when it is time to make a change in the life of what was said about the 10 mark now changes begin to set Europe")</f>
        <v>The first steps to stem the post when it is time to make a change in the life of what was said about the 10 mark now changes begin to set Europe</v>
      </c>
    </row>
    <row r="2999" ht="15.75" customHeight="1">
      <c r="A2999" s="1">
        <v>3256.0</v>
      </c>
      <c r="B2999" s="2" t="s">
        <v>3468</v>
      </c>
      <c r="C2999" s="2" t="s">
        <v>3463</v>
      </c>
      <c r="D2999" s="2" t="s">
        <v>6</v>
      </c>
      <c r="E2999" s="2" t="str">
        <f>IFERROR(__xludf.DUMMYFUNCTION("GOOGLETRANSLATE(B2999, ""auto"",""en"")"),"I live features")</f>
        <v>I live features</v>
      </c>
    </row>
    <row r="3000" ht="15.75" customHeight="1">
      <c r="A3000" s="1">
        <v>3257.0</v>
      </c>
      <c r="B3000" s="2" t="s">
        <v>3469</v>
      </c>
      <c r="C3000" s="2" t="s">
        <v>3463</v>
      </c>
      <c r="D3000" s="2" t="s">
        <v>6</v>
      </c>
      <c r="E3000" s="2" t="str">
        <f>IFERROR(__xludf.DUMMYFUNCTION("GOOGLETRANSLATE(B3000, ""auto"",""en"")"),"change the lives of ten people who conclusion 1 eye burns irgeñdi not separate those who really should know immediately that you are in paralysis 2 if two people you see as good the second time would not appear If you love the first one, the second set Eu"&amp;"rope")</f>
        <v>change the lives of ten people who conclusion 1 eye burns irgeñdi not separate those who really should know immediately that you are in paralysis 2 if two people you see as good the second time would not appear If you love the first one, the second set Europe</v>
      </c>
    </row>
    <row r="3001" ht="15.75" customHeight="1">
      <c r="A3001" s="1">
        <v>3258.0</v>
      </c>
      <c r="B3001" s="2" t="s">
        <v>3470</v>
      </c>
      <c r="C3001" s="2" t="s">
        <v>3463</v>
      </c>
      <c r="D3001" s="2" t="s">
        <v>6</v>
      </c>
      <c r="E3001" s="2" t="str">
        <f>IFERROR(__xludf.DUMMYFUNCTION("GOOGLETRANSLATE(B3001, ""auto"",""en"")"),"Know you show yourself as a happy person and you will be really happy c Dale Carnegie")</f>
        <v>Know you show yourself as a happy person and you will be really happy c Dale Carnegie</v>
      </c>
    </row>
    <row r="3002" ht="15.75" customHeight="1">
      <c r="A3002" s="1">
        <v>3259.0</v>
      </c>
      <c r="B3002" s="2" t="s">
        <v>3471</v>
      </c>
      <c r="C3002" s="2" t="s">
        <v>3472</v>
      </c>
      <c r="D3002" s="2" t="s">
        <v>6</v>
      </c>
      <c r="E3002" s="2" t="str">
        <f>IFERROR(__xludf.DUMMYFUNCTION("GOOGLETRANSLATE(B3002, ""auto"",""en"")"),"open the cases with me")</f>
        <v>open the cases with me</v>
      </c>
    </row>
    <row r="3003" ht="15.75" customHeight="1">
      <c r="A3003" s="1">
        <v>3260.0</v>
      </c>
      <c r="B3003" s="2" t="s">
        <v>3471</v>
      </c>
      <c r="C3003" s="2" t="s">
        <v>3472</v>
      </c>
      <c r="D3003" s="2" t="s">
        <v>6</v>
      </c>
      <c r="E3003" s="2" t="str">
        <f>IFERROR(__xludf.DUMMYFUNCTION("GOOGLETRANSLATE(B3003, ""auto"",""en"")"),"open the cases with me")</f>
        <v>open the cases with me</v>
      </c>
    </row>
    <row r="3004" ht="15.75" customHeight="1">
      <c r="A3004" s="1">
        <v>3261.0</v>
      </c>
      <c r="B3004" s="2" t="s">
        <v>3473</v>
      </c>
      <c r="C3004" s="2" t="s">
        <v>3474</v>
      </c>
      <c r="D3004" s="2" t="s">
        <v>6</v>
      </c>
      <c r="E3004" s="2" t="str">
        <f>IFERROR(__xludf.DUMMYFUNCTION("GOOGLETRANSLATE(B3004, ""auto"",""en"")"),"Love of whom want")</f>
        <v>Love of whom want</v>
      </c>
    </row>
    <row r="3005" ht="15.75" customHeight="1">
      <c r="A3005" s="1">
        <v>3262.0</v>
      </c>
      <c r="B3005" s="2" t="s">
        <v>3475</v>
      </c>
      <c r="C3005" s="2" t="s">
        <v>3474</v>
      </c>
      <c r="D3005" s="2" t="s">
        <v>6</v>
      </c>
      <c r="E3005" s="2" t="str">
        <f>IFERROR(__xludf.DUMMYFUNCTION("GOOGLETRANSLATE(B3005, ""auto"",""en"")"),"my new kitty Isabella")</f>
        <v>my new kitty Isabella</v>
      </c>
    </row>
    <row r="3006" ht="15.75" customHeight="1">
      <c r="A3006" s="1">
        <v>3263.0</v>
      </c>
      <c r="B3006" s="2" t="s">
        <v>3476</v>
      </c>
      <c r="C3006" s="2" t="s">
        <v>3477</v>
      </c>
      <c r="D3006" s="2" t="s">
        <v>6</v>
      </c>
      <c r="E3006" s="2" t="str">
        <f>IFERROR(__xludf.DUMMYFUNCTION("GOOGLETRANSLATE(B3006, ""auto"",""en"")"),"love is a friend of friends started bolayıqtan something ending qalayıqtan")</f>
        <v>love is a friend of friends started bolayıqtan something ending qalayıqtan</v>
      </c>
    </row>
    <row r="3007" ht="15.75" customHeight="1">
      <c r="A3007" s="1">
        <v>3264.0</v>
      </c>
      <c r="B3007" s="2" t="s">
        <v>3478</v>
      </c>
      <c r="C3007" s="2" t="s">
        <v>3479</v>
      </c>
      <c r="D3007" s="2" t="s">
        <v>6</v>
      </c>
      <c r="E3007" s="2" t="str">
        <f>IFERROR(__xludf.DUMMYFUNCTION("GOOGLETRANSLATE(B3007, ""auto"",""en"")"),"google search result for https bipbap ru wp content uploads 2017 11 3 photo")</f>
        <v>google search result for https bipbap ru wp content uploads 2017 11 3 photo</v>
      </c>
    </row>
    <row r="3008" ht="15.75" customHeight="1">
      <c r="A3008" s="1">
        <v>3265.0</v>
      </c>
      <c r="B3008" s="2" t="s">
        <v>3480</v>
      </c>
      <c r="C3008" s="2" t="s">
        <v>3481</v>
      </c>
      <c r="D3008" s="2" t="s">
        <v>6</v>
      </c>
      <c r="E3008" s="2" t="str">
        <f>IFERROR(__xludf.DUMMYFUNCTION("GOOGLETRANSLATE(B3008, ""auto"",""en"")")," OH ppinadlezhit unto me emy and I'm a nasha pazlyka ccopy TEMP IT'S vcego only uzopy nA fone vechnoy love 1993")</f>
        <v> OH ppinadlezhit unto me emy and I'm a nasha pazlyka ccopy TEMP IT'S vcego only uzopy nA fone vechnoy love 1993</v>
      </c>
    </row>
    <row r="3009" ht="15.75" customHeight="1">
      <c r="A3009" s="1">
        <v>3267.0</v>
      </c>
      <c r="B3009" s="2" t="s">
        <v>3482</v>
      </c>
      <c r="C3009" s="2" t="s">
        <v>3481</v>
      </c>
      <c r="D3009" s="2" t="s">
        <v>6</v>
      </c>
      <c r="E3009" s="2" t="str">
        <f>IFERROR(__xludf.DUMMYFUNCTION("GOOGLETRANSLATE(B3009, ""auto"",""en"")"),"dohrena")</f>
        <v>dohrena</v>
      </c>
    </row>
    <row r="3010" ht="15.75" customHeight="1">
      <c r="A3010" s="1">
        <v>3268.0</v>
      </c>
      <c r="B3010" s="2" t="s">
        <v>3483</v>
      </c>
      <c r="C3010" s="2" t="s">
        <v>3481</v>
      </c>
      <c r="D3010" s="2" t="s">
        <v>6</v>
      </c>
      <c r="E3010" s="2" t="str">
        <f>IFERROR(__xludf.DUMMYFUNCTION("GOOGLETRANSLATE(B3010, ""auto"",""en"")")," how")</f>
        <v> how</v>
      </c>
    </row>
    <row r="3011" ht="15.75" customHeight="1">
      <c r="A3011" s="1">
        <v>3269.0</v>
      </c>
      <c r="B3011" s="2" t="s">
        <v>3484</v>
      </c>
      <c r="C3011" s="2" t="s">
        <v>3481</v>
      </c>
      <c r="D3011" s="2" t="s">
        <v>6</v>
      </c>
      <c r="E3011" s="2" t="str">
        <f>IFERROR(__xludf.DUMMYFUNCTION("GOOGLETRANSLATE(B3011, ""auto"",""en"")")," so here")</f>
        <v> so here</v>
      </c>
    </row>
    <row r="3012" ht="15.75" customHeight="1">
      <c r="A3012" s="1">
        <v>3270.0</v>
      </c>
      <c r="B3012" s="2" t="s">
        <v>3485</v>
      </c>
      <c r="C3012" s="2" t="s">
        <v>3481</v>
      </c>
      <c r="D3012" s="2" t="s">
        <v>6</v>
      </c>
      <c r="E3012" s="2" t="str">
        <f>IFERROR(__xludf.DUMMYFUNCTION("GOOGLETRANSLATE(B3012, ""auto"",""en"")")," the strongest love at first did not notice and oppose it")</f>
        <v> the strongest love at first did not notice and oppose it</v>
      </c>
    </row>
    <row r="3013" ht="15.75" customHeight="1">
      <c r="A3013" s="1">
        <v>3271.0</v>
      </c>
      <c r="B3013" s="2" t="s">
        <v>3486</v>
      </c>
      <c r="C3013" s="2" t="s">
        <v>3481</v>
      </c>
      <c r="D3013" s="2" t="s">
        <v>6</v>
      </c>
      <c r="E3013" s="2" t="str">
        <f>IFERROR(__xludf.DUMMYFUNCTION("GOOGLETRANSLATE(B3013, ""auto"",""en"")")," together navcegda")</f>
        <v> together navcegda</v>
      </c>
    </row>
    <row r="3014" ht="15.75" customHeight="1">
      <c r="A3014" s="1">
        <v>3272.0</v>
      </c>
      <c r="B3014" s="2" t="s">
        <v>3487</v>
      </c>
      <c r="C3014" s="2" t="s">
        <v>3481</v>
      </c>
      <c r="D3014" s="2" t="s">
        <v>6</v>
      </c>
      <c r="E3014" s="2" t="str">
        <f>IFERROR(__xludf.DUMMYFUNCTION("GOOGLETRANSLATE(B3014, ""auto"",""en"")")," ha pipce babyshku ukucil pelikan she otchitala ego for IT'S")</f>
        <v> ha pipce babyshku ukucil pelikan she otchitala ego for IT'S</v>
      </c>
    </row>
    <row r="3015" ht="15.75" customHeight="1">
      <c r="A3015" s="1">
        <v>3273.0</v>
      </c>
      <c r="B3015" s="2" t="s">
        <v>3313</v>
      </c>
      <c r="C3015" s="2" t="s">
        <v>3488</v>
      </c>
      <c r="D3015" s="2" t="s">
        <v>6</v>
      </c>
      <c r="E3015" s="2" t="str">
        <f>IFERROR(__xludf.DUMMYFUNCTION("GOOGLETRANSLATE(B3015, ""auto"",""en"")"),"education editing")</f>
        <v>education editing</v>
      </c>
    </row>
    <row r="3016" ht="15.75" customHeight="1">
      <c r="A3016" s="1">
        <v>3274.0</v>
      </c>
      <c r="B3016" s="2" t="s">
        <v>3313</v>
      </c>
      <c r="C3016" s="2" t="s">
        <v>3488</v>
      </c>
      <c r="D3016" s="2" t="s">
        <v>6</v>
      </c>
      <c r="E3016" s="2" t="str">
        <f>IFERROR(__xludf.DUMMYFUNCTION("GOOGLETRANSLATE(B3016, ""auto"",""en"")"),"education editing")</f>
        <v>education editing</v>
      </c>
    </row>
    <row r="3017" ht="15.75" customHeight="1">
      <c r="A3017" s="1">
        <v>3275.0</v>
      </c>
      <c r="B3017" s="2" t="s">
        <v>3489</v>
      </c>
      <c r="C3017" s="2" t="s">
        <v>3490</v>
      </c>
      <c r="D3017" s="2" t="s">
        <v>6</v>
      </c>
      <c r="E3017" s="2" t="str">
        <f>IFERROR(__xludf.DUMMYFUNCTION("GOOGLETRANSLATE(B3017, ""auto"",""en"")"),"create meme black cat black cat video u suka")</f>
        <v>create meme black cat black cat video u suka</v>
      </c>
    </row>
    <row r="3018" ht="15.75" customHeight="1">
      <c r="A3018" s="1">
        <v>3276.0</v>
      </c>
      <c r="B3018" s="2" t="s">
        <v>3491</v>
      </c>
      <c r="C3018" s="2" t="s">
        <v>3490</v>
      </c>
      <c r="D3018" s="2" t="s">
        <v>6</v>
      </c>
      <c r="E3018" s="2" t="str">
        <f>IFERROR(__xludf.DUMMYFUNCTION("GOOGLETRANSLATE(B3018, ""auto"",""en"")"),"gıııııı")</f>
        <v>gıııııı</v>
      </c>
    </row>
    <row r="3019" ht="15.75" customHeight="1">
      <c r="A3019" s="1">
        <v>3277.0</v>
      </c>
      <c r="B3019" s="2" t="s">
        <v>3492</v>
      </c>
      <c r="C3019" s="2" t="s">
        <v>3490</v>
      </c>
      <c r="D3019" s="2" t="s">
        <v>6</v>
      </c>
      <c r="E3019" s="2" t="str">
        <f>IFERROR(__xludf.DUMMYFUNCTION("GOOGLETRANSLATE(B3019, ""auto"",""en"")"),"comic meme is cool BPS BPS govnoooo")</f>
        <v>comic meme is cool BPS BPS govnoooo</v>
      </c>
    </row>
    <row r="3020" ht="15.75" customHeight="1">
      <c r="A3020" s="1">
        <v>3278.0</v>
      </c>
      <c r="B3020" s="2" t="s">
        <v>3493</v>
      </c>
      <c r="C3020" s="2" t="s">
        <v>3494</v>
      </c>
      <c r="D3020" s="2" t="s">
        <v>6</v>
      </c>
      <c r="E3020" s="2" t="str">
        <f>IFERROR(__xludf.DUMMYFUNCTION("GOOGLETRANSLATE(B3020, ""auto"",""en"")"),"I signed")</f>
        <v>I signed</v>
      </c>
    </row>
    <row r="3021" ht="15.75" customHeight="1">
      <c r="A3021" s="1">
        <v>3279.0</v>
      </c>
      <c r="B3021" s="2" t="s">
        <v>101</v>
      </c>
      <c r="C3021" s="2" t="s">
        <v>3495</v>
      </c>
      <c r="D3021" s="2" t="s">
        <v>6</v>
      </c>
      <c r="E3021" s="2" t="str">
        <f>IFERROR(__xludf.DUMMYFUNCTION("GOOGLETRANSLATE(B3021, ""auto"",""en"")"),"#VALUE!")</f>
        <v>#VALUE!</v>
      </c>
    </row>
    <row r="3022" ht="15.75" customHeight="1">
      <c r="A3022" s="1">
        <v>3281.0</v>
      </c>
      <c r="B3022" s="2" t="s">
        <v>3496</v>
      </c>
      <c r="C3022" s="2" t="s">
        <v>3497</v>
      </c>
      <c r="D3022" s="2" t="s">
        <v>6</v>
      </c>
      <c r="E3022" s="2" t="str">
        <f>IFERROR(__xludf.DUMMYFUNCTION("GOOGLETRANSLATE(B3022, ""auto"",""en"")"),"vkğa favorite people to talk to a person listed was going to look at pictures and listening to music")</f>
        <v>vkğa favorite people to talk to a person listed was going to look at pictures and listening to music</v>
      </c>
    </row>
    <row r="3023" ht="15.75" customHeight="1">
      <c r="A3023" s="1">
        <v>3282.0</v>
      </c>
      <c r="B3023" s="2" t="s">
        <v>3498</v>
      </c>
      <c r="C3023" s="2" t="s">
        <v>3497</v>
      </c>
      <c r="D3023" s="2" t="s">
        <v>6</v>
      </c>
      <c r="E3023" s="2" t="str">
        <f>IFERROR(__xludf.DUMMYFUNCTION("GOOGLETRANSLATE(B3023, ""auto"",""en"")"),"I miss the past few days")</f>
        <v>I miss the past few days</v>
      </c>
    </row>
    <row r="3024" ht="15.75" customHeight="1">
      <c r="A3024" s="1">
        <v>3283.0</v>
      </c>
      <c r="B3024" s="2" t="s">
        <v>3499</v>
      </c>
      <c r="C3024" s="2" t="s">
        <v>3497</v>
      </c>
      <c r="D3024" s="2" t="s">
        <v>6</v>
      </c>
      <c r="E3024" s="2" t="str">
        <f>IFERROR(__xludf.DUMMYFUNCTION("GOOGLETRANSLATE(B3024, ""auto"",""en"")"),"girl, bad girl being mean to you I was bad at a bad time")</f>
        <v>girl, bad girl being mean to you I was bad at a bad time</v>
      </c>
    </row>
    <row r="3025" ht="15.75" customHeight="1">
      <c r="A3025" s="1">
        <v>3284.0</v>
      </c>
      <c r="B3025" s="2" t="s">
        <v>3500</v>
      </c>
      <c r="C3025" s="2" t="s">
        <v>3497</v>
      </c>
      <c r="D3025" s="2" t="s">
        <v>6</v>
      </c>
      <c r="E3025" s="2" t="str">
        <f>IFERROR(__xludf.DUMMYFUNCTION("GOOGLETRANSLATE(B3025, ""auto"",""en"")"),"ündemeydi obviously can not tell arrived fact that the man at the beginning of bilseñiz default it is a mark of respect")</f>
        <v>ündemeydi obviously can not tell arrived fact that the man at the beginning of bilseñiz default it is a mark of respect</v>
      </c>
    </row>
    <row r="3026" ht="15.75" customHeight="1">
      <c r="A3026" s="1">
        <v>3285.0</v>
      </c>
      <c r="B3026" s="2" t="s">
        <v>3501</v>
      </c>
      <c r="C3026" s="2" t="s">
        <v>3497</v>
      </c>
      <c r="D3026" s="2" t="s">
        <v>6</v>
      </c>
      <c r="E3026" s="2" t="str">
        <f>IFERROR(__xludf.DUMMYFUNCTION("GOOGLETRANSLATE(B3026, ""auto"",""en"")"),"Well, if you love does not love you independent auditors asked what happened if you believe the evidence assessed")</f>
        <v>Well, if you love does not love you independent auditors asked what happened if you believe the evidence assessed</v>
      </c>
    </row>
    <row r="3027" ht="15.75" customHeight="1">
      <c r="A3027" s="1">
        <v>3286.0</v>
      </c>
      <c r="B3027" s="2" t="s">
        <v>3502</v>
      </c>
      <c r="C3027" s="2" t="s">
        <v>3497</v>
      </c>
      <c r="D3027" s="2" t="s">
        <v>6</v>
      </c>
      <c r="E3027" s="2" t="str">
        <f>IFERROR(__xludf.DUMMYFUNCTION("GOOGLETRANSLATE(B3027, ""auto"",""en"")"),"There is no one who comforts those who are fed up with crowded jılatatın")</f>
        <v>There is no one who comforts those who are fed up with crowded jılatatın</v>
      </c>
    </row>
    <row r="3028" ht="15.75" customHeight="1">
      <c r="A3028" s="1">
        <v>3287.0</v>
      </c>
      <c r="B3028" s="2" t="s">
        <v>3503</v>
      </c>
      <c r="C3028" s="2" t="s">
        <v>3504</v>
      </c>
      <c r="D3028" s="2" t="s">
        <v>6</v>
      </c>
      <c r="E3028" s="2" t="str">
        <f>IFERROR(__xludf.DUMMYFUNCTION("GOOGLETRANSLATE(B3028, ""auto"",""en"")"),"this bitch wants chocolate")</f>
        <v>this bitch wants chocolate</v>
      </c>
    </row>
    <row r="3029" ht="15.75" customHeight="1">
      <c r="A3029" s="1">
        <v>3288.0</v>
      </c>
      <c r="B3029" s="2" t="s">
        <v>3505</v>
      </c>
      <c r="C3029" s="2" t="s">
        <v>3504</v>
      </c>
      <c r="D3029" s="2" t="s">
        <v>6</v>
      </c>
      <c r="E3029" s="2" t="str">
        <f>IFERROR(__xludf.DUMMYFUNCTION("GOOGLETRANSLATE(B3029, ""auto"",""en"")"),"hello guys how are you guys came to watch and enjoy the clip")</f>
        <v>hello guys how are you guys came to watch and enjoy the clip</v>
      </c>
    </row>
    <row r="3030" ht="15.75" customHeight="1">
      <c r="A3030" s="1">
        <v>3289.0</v>
      </c>
      <c r="B3030" s="2" t="s">
        <v>3506</v>
      </c>
      <c r="C3030" s="2" t="s">
        <v>3504</v>
      </c>
      <c r="D3030" s="2" t="s">
        <v>6</v>
      </c>
      <c r="E3030" s="2" t="str">
        <f>IFERROR(__xludf.DUMMYFUNCTION("GOOGLETRANSLATE(B3030, ""auto"",""en"")"),"soon will clip 2 00 nights, and I want to say tomorrow at the concert 1 00 h 00 to 5 it will be in Moscow Novosibirsk tickets are 100 waiting for you bastards to my bastards tomorrow")</f>
        <v>soon will clip 2 00 nights, and I want to say tomorrow at the concert 1 00 h 00 to 5 it will be in Moscow Novosibirsk tickets are 100 waiting for you bastards to my bastards tomorrow</v>
      </c>
    </row>
    <row r="3031" ht="15.75" customHeight="1">
      <c r="A3031" s="1">
        <v>3290.0</v>
      </c>
      <c r="B3031" s="2" t="s">
        <v>3507</v>
      </c>
      <c r="C3031" s="2" t="s">
        <v>3504</v>
      </c>
      <c r="D3031" s="2" t="s">
        <v>6</v>
      </c>
      <c r="E3031" s="2" t="str">
        <f>IFERROR(__xludf.DUMMYFUNCTION("GOOGLETRANSLATE(B3031, ""auto"",""en"")"),"released a new track best job guys garbage I've always said I'm a singer, and that's what will happen if the new shorter half joke listen to enjoy a joke or die, I love you very much shorter than a joke for you will be nicknamed Basterds")</f>
        <v>released a new track best job guys garbage I've always said I'm a singer, and that's what will happen if the new shorter half joke listen to enjoy a joke or die, I love you very much shorter than a joke for you will be nicknamed Basterds</v>
      </c>
    </row>
    <row r="3032" ht="15.75" customHeight="1">
      <c r="A3032" s="1">
        <v>3291.0</v>
      </c>
      <c r="B3032" s="2" t="s">
        <v>3508</v>
      </c>
      <c r="C3032" s="2" t="s">
        <v>3504</v>
      </c>
      <c r="D3032" s="2" t="s">
        <v>6</v>
      </c>
      <c r="E3032" s="2" t="str">
        <f>IFERROR(__xludf.DUMMYFUNCTION("GOOGLETRANSLATE(B3032, ""auto"",""en"")"),"every time I always cook you the money to buy chocolates no no no baby, I just love you and you obnela me and said thank you baby I am ready for everything, I love you")</f>
        <v>every time I always cook you the money to buy chocolates no no no baby, I just love you and you obnela me and said thank you baby I am ready for everything, I love you</v>
      </c>
    </row>
    <row r="3033" ht="15.75" customHeight="1">
      <c r="A3033" s="1">
        <v>3292.0</v>
      </c>
      <c r="B3033" s="2" t="s">
        <v>3509</v>
      </c>
      <c r="C3033" s="2" t="s">
        <v>3504</v>
      </c>
      <c r="D3033" s="2" t="s">
        <v>6</v>
      </c>
      <c r="E3033" s="2" t="str">
        <f>IFERROR(__xludf.DUMMYFUNCTION("GOOGLETRANSLATE(B3033, ""auto"",""en"")"),"I just want to see you and want gives chocolates")</f>
        <v>I just want to see you and want gives chocolates</v>
      </c>
    </row>
    <row r="3034" ht="15.75" customHeight="1">
      <c r="A3034" s="1">
        <v>3293.0</v>
      </c>
      <c r="B3034" s="2" t="s">
        <v>3510</v>
      </c>
      <c r="C3034" s="2" t="s">
        <v>3504</v>
      </c>
      <c r="D3034" s="2" t="s">
        <v>6</v>
      </c>
      <c r="E3034" s="2" t="str">
        <f>IFERROR(__xludf.DUMMYFUNCTION("GOOGLETRANSLATE(B3034, ""auto"",""en"")"),"god faith has helped me to succeed")</f>
        <v>god faith has helped me to succeed</v>
      </c>
    </row>
    <row r="3035" ht="15.75" customHeight="1">
      <c r="A3035" s="1">
        <v>3294.0</v>
      </c>
      <c r="B3035" s="2" t="s">
        <v>3511</v>
      </c>
      <c r="C3035" s="2" t="s">
        <v>3512</v>
      </c>
      <c r="D3035" s="2" t="s">
        <v>6</v>
      </c>
      <c r="E3035" s="2" t="str">
        <f>IFERROR(__xludf.DUMMYFUNCTION("GOOGLETRANSLATE(B3035, ""auto"",""en"")"),"without love is easier to live without love there is no meaning in life")</f>
        <v>without love is easier to live without love there is no meaning in life</v>
      </c>
    </row>
    <row r="3036" ht="15.75" customHeight="1">
      <c r="A3036" s="1">
        <v>3295.0</v>
      </c>
      <c r="B3036" s="2" t="s">
        <v>3513</v>
      </c>
      <c r="C3036" s="2" t="s">
        <v>3512</v>
      </c>
      <c r="D3036" s="2" t="s">
        <v>6</v>
      </c>
      <c r="E3036" s="2" t="str">
        <f>IFERROR(__xludf.DUMMYFUNCTION("GOOGLETRANSLATE(B3036, ""auto"",""en"")"),"forget that you were hurt but never forget what it taught you")</f>
        <v>forget that you were hurt but never forget what it taught you</v>
      </c>
    </row>
    <row r="3037" ht="15.75" customHeight="1">
      <c r="A3037" s="1">
        <v>3296.0</v>
      </c>
      <c r="B3037" s="2" t="s">
        <v>3514</v>
      </c>
      <c r="C3037" s="2" t="s">
        <v>3512</v>
      </c>
      <c r="D3037" s="2" t="s">
        <v>6</v>
      </c>
      <c r="E3037" s="2" t="str">
        <f>IFERROR(__xludf.DUMMYFUNCTION("GOOGLETRANSLATE(B3037, ""auto"",""en"")"),"you can not just walk into someone's life make them feel special and then leave")</f>
        <v>you can not just walk into someone's life make them feel special and then leave</v>
      </c>
    </row>
    <row r="3038" ht="15.75" customHeight="1">
      <c r="A3038" s="1">
        <v>3298.0</v>
      </c>
      <c r="B3038" s="2" t="s">
        <v>3515</v>
      </c>
      <c r="C3038" s="2" t="s">
        <v>3516</v>
      </c>
      <c r="D3038" s="2" t="s">
        <v>6</v>
      </c>
      <c r="E3038" s="2" t="str">
        <f>IFERROR(__xludf.DUMMYFUNCTION("GOOGLETRANSLATE(B3038, ""auto"",""en"")")," dospanov3")</f>
        <v> dospanov3</v>
      </c>
    </row>
    <row r="3039" ht="15.75" customHeight="1">
      <c r="A3039" s="1">
        <v>3299.0</v>
      </c>
      <c r="B3039" s="2" t="s">
        <v>3517</v>
      </c>
      <c r="C3039" s="2" t="s">
        <v>3516</v>
      </c>
      <c r="D3039" s="2" t="s">
        <v>6</v>
      </c>
      <c r="E3039" s="2" t="str">
        <f>IFERROR(__xludf.DUMMYFUNCTION("GOOGLETRANSLATE(B3039, ""auto"",""en"")"),"the earth seems hell because we hope to find paradise there are no guys land is the land")</f>
        <v>the earth seems hell because we hope to find paradise there are no guys land is the land</v>
      </c>
    </row>
    <row r="3040" ht="15.75" customHeight="1">
      <c r="A3040" s="1">
        <v>3300.0</v>
      </c>
      <c r="B3040" s="2" t="s">
        <v>3518</v>
      </c>
      <c r="C3040" s="2" t="s">
        <v>3516</v>
      </c>
      <c r="D3040" s="2" t="s">
        <v>6</v>
      </c>
      <c r="E3040" s="2" t="str">
        <f>IFERROR(__xludf.DUMMYFUNCTION("GOOGLETRANSLATE(B3040, ""auto"",""en"")"),"Thank you parents I was not ashamed of his upbringing")</f>
        <v>Thank you parents I was not ashamed of his upbringing</v>
      </c>
    </row>
    <row r="3041" ht="15.75" customHeight="1">
      <c r="A3041" s="1">
        <v>3301.0</v>
      </c>
      <c r="B3041" s="2" t="s">
        <v>3519</v>
      </c>
      <c r="C3041" s="2" t="s">
        <v>3520</v>
      </c>
      <c r="D3041" s="2" t="s">
        <v>6</v>
      </c>
      <c r="E3041" s="2" t="str">
        <f>IFERROR(__xludf.DUMMYFUNCTION("GOOGLETRANSLATE(B3041, ""auto"",""en"")"),"Hello how are you")</f>
        <v>Hello how are you</v>
      </c>
    </row>
    <row r="3042" ht="15.75" customHeight="1">
      <c r="A3042" s="1">
        <v>3302.0</v>
      </c>
      <c r="B3042" s="2" t="s">
        <v>3521</v>
      </c>
      <c r="C3042" s="2" t="s">
        <v>3520</v>
      </c>
      <c r="D3042" s="2" t="s">
        <v>6</v>
      </c>
      <c r="E3042" s="2" t="str">
        <f>IFERROR(__xludf.DUMMYFUNCTION("GOOGLETRANSLATE(B3042, ""auto"",""en"")"),"I will always be steep")</f>
        <v>I will always be steep</v>
      </c>
    </row>
    <row r="3043" ht="15.75" customHeight="1">
      <c r="A3043" s="1">
        <v>3303.0</v>
      </c>
      <c r="B3043" s="2" t="s">
        <v>3522</v>
      </c>
      <c r="C3043" s="2" t="s">
        <v>3523</v>
      </c>
      <c r="D3043" s="2" t="s">
        <v>6</v>
      </c>
      <c r="E3043" s="2" t="str">
        <f>IFERROR(__xludf.DUMMYFUNCTION("GOOGLETRANSLATE(B3043, ""auto"",""en"")"),"But on many percent of my friends love today, the same analysis can be done here https vk com app7049584")</f>
        <v>But on many percent of my friends love today, the same analysis can be done here https vk com app7049584</v>
      </c>
    </row>
    <row r="3044" ht="15.75" customHeight="1">
      <c r="A3044" s="1">
        <v>3304.0</v>
      </c>
      <c r="B3044" s="2" t="s">
        <v>3524</v>
      </c>
      <c r="C3044" s="2" t="s">
        <v>3525</v>
      </c>
      <c r="D3044" s="2" t="s">
        <v>6</v>
      </c>
      <c r="E3044" s="2" t="str">
        <f>IFERROR(__xludf.DUMMYFUNCTION("GOOGLETRANSLATE(B3044, ""auto"",""en"")"),"love is a friend of friends started bolayqtan ends qalayıqtan")</f>
        <v>love is a friend of friends started bolayqtan ends qalayıqtan</v>
      </c>
    </row>
    <row r="3045" ht="15.75" customHeight="1">
      <c r="A3045" s="1">
        <v>3305.0</v>
      </c>
      <c r="B3045" s="2" t="s">
        <v>3526</v>
      </c>
      <c r="C3045" s="2" t="s">
        <v>3527</v>
      </c>
      <c r="D3045" s="2" t="s">
        <v>6</v>
      </c>
      <c r="E3045" s="2" t="str">
        <f>IFERROR(__xludf.DUMMYFUNCTION("GOOGLETRANSLATE(B3045, ""auto"",""en"")"),"trust over the years and are instantly lose")</f>
        <v>trust over the years and are instantly lose</v>
      </c>
    </row>
    <row r="3046" ht="15.75" customHeight="1">
      <c r="A3046" s="1">
        <v>3306.0</v>
      </c>
      <c r="B3046" s="2" t="s">
        <v>3528</v>
      </c>
      <c r="C3046" s="2" t="s">
        <v>3527</v>
      </c>
      <c r="D3046" s="2" t="s">
        <v>6</v>
      </c>
      <c r="E3046" s="2" t="str">
        <f>IFERROR(__xludf.DUMMYFUNCTION("GOOGLETRANSLATE(B3046, ""auto"",""en"")"),"it's me in the morning")</f>
        <v>it's me in the morning</v>
      </c>
    </row>
    <row r="3047" ht="15.75" customHeight="1">
      <c r="A3047" s="1">
        <v>3307.0</v>
      </c>
      <c r="B3047" s="2" t="s">
        <v>3529</v>
      </c>
      <c r="C3047" s="2" t="s">
        <v>3530</v>
      </c>
      <c r="D3047" s="2" t="s">
        <v>6</v>
      </c>
      <c r="E3047" s="2" t="str">
        <f>IFERROR(__xludf.DUMMYFUNCTION("GOOGLETRANSLATE(B3047, ""auto"",""en"")"),"if love is real it will withstand all the trials that fate presents her")</f>
        <v>if love is real it will withstand all the trials that fate presents her</v>
      </c>
    </row>
    <row r="3048" ht="15.75" customHeight="1">
      <c r="A3048" s="1">
        <v>3308.0</v>
      </c>
      <c r="B3048" s="2" t="s">
        <v>3531</v>
      </c>
      <c r="C3048" s="2" t="s">
        <v>3532</v>
      </c>
      <c r="D3048" s="2" t="s">
        <v>6</v>
      </c>
      <c r="E3048" s="2" t="str">
        <f>IFERROR(__xludf.DUMMYFUNCTION("GOOGLETRANSLATE(B3048, ""auto"",""en"")"),"Hi")</f>
        <v>Hi</v>
      </c>
    </row>
    <row r="3049" ht="15.75" customHeight="1">
      <c r="A3049" s="1">
        <v>3309.0</v>
      </c>
      <c r="B3049" s="2" t="s">
        <v>3533</v>
      </c>
      <c r="C3049" s="2" t="s">
        <v>3534</v>
      </c>
      <c r="D3049" s="2" t="s">
        <v>6</v>
      </c>
      <c r="E3049" s="2" t="str">
        <f>IFERROR(__xludf.DUMMYFUNCTION("GOOGLETRANSLATE(B3049, ""auto"",""en"")")," Welcome to my page ㅤ Put Like on the avatar and added to the friends accept all ㅤ huskies at Ava and recording mutually ㅤ 100 also will not give up new acquaintances write to the PM")</f>
        <v> Welcome to my page ㅤ Put Like on the avatar and added to the friends accept all ㅤ huskies at Ava and recording mutually ㅤ 100 also will not give up new acquaintances write to the PM</v>
      </c>
    </row>
    <row r="3050" ht="15.75" customHeight="1">
      <c r="A3050" s="1">
        <v>3310.0</v>
      </c>
      <c r="B3050" s="2" t="s">
        <v>3535</v>
      </c>
      <c r="C3050" s="2" t="s">
        <v>3536</v>
      </c>
      <c r="D3050" s="2" t="s">
        <v>6</v>
      </c>
      <c r="E3050" s="2" t="str">
        <f>IFERROR(__xludf.DUMMYFUNCTION("GOOGLETRANSLATE(B3050, ""auto"",""en"")"),"I well, there is nobody to be seen")</f>
        <v>I well, there is nobody to be seen</v>
      </c>
    </row>
    <row r="3051" ht="15.75" customHeight="1">
      <c r="A3051" s="1">
        <v>3311.0</v>
      </c>
      <c r="B3051" s="2" t="s">
        <v>3537</v>
      </c>
      <c r="C3051" s="2" t="s">
        <v>3536</v>
      </c>
      <c r="D3051" s="2" t="s">
        <v>6</v>
      </c>
      <c r="E3051" s="2" t="str">
        <f>IFERROR(__xludf.DUMMYFUNCTION("GOOGLETRANSLATE(B3051, ""auto"",""en"")"),"This is my hand")</f>
        <v>This is my hand</v>
      </c>
    </row>
    <row r="3052" ht="15.75" customHeight="1">
      <c r="A3052" s="1">
        <v>3312.0</v>
      </c>
      <c r="B3052" s="2" t="s">
        <v>3538</v>
      </c>
      <c r="C3052" s="2" t="s">
        <v>3539</v>
      </c>
      <c r="D3052" s="2" t="s">
        <v>6</v>
      </c>
      <c r="E3052" s="2" t="str">
        <f>IFERROR(__xludf.DUMMYFUNCTION("GOOGLETRANSLATE(B3052, ""auto"",""en"")"),"tsena5000 n https www instagram com p b4wnni jz 4 igshid 43tmz")</f>
        <v>tsena5000 n https www instagram com p b4wnni jz 4 igshid 43tmz</v>
      </c>
    </row>
    <row r="3053" ht="15.75" customHeight="1">
      <c r="A3053" s="1">
        <v>3313.0</v>
      </c>
      <c r="B3053" s="2" t="s">
        <v>3540</v>
      </c>
      <c r="C3053" s="2" t="s">
        <v>3539</v>
      </c>
      <c r="D3053" s="2" t="s">
        <v>6</v>
      </c>
      <c r="E3053" s="2" t="str">
        <f>IFERROR(__xludf.DUMMYFUNCTION("GOOGLETRANSLATE(B3053, ""auto"",""en"")"),"sweet bouquet of 13 November 9600tg price of your request, we can assemble individual set to include or exclude any items https www instagram com p b4wmhtdj9wx igshid ksw64")</f>
        <v>sweet bouquet of 13 November 9600tg price of your request, we can assemble individual set to include or exclude any items https www instagram com p b4wmhtdj9wx igshid ksw64</v>
      </c>
    </row>
    <row r="3054" ht="15.75" customHeight="1">
      <c r="A3054" s="1">
        <v>3314.0</v>
      </c>
      <c r="B3054" s="2" t="s">
        <v>3541</v>
      </c>
      <c r="C3054" s="2" t="s">
        <v>3539</v>
      </c>
      <c r="D3054" s="2" t="s">
        <v>6</v>
      </c>
      <c r="E3054" s="2" t="str">
        <f>IFERROR(__xludf.DUMMYFUNCTION("GOOGLETRANSLATE(B3054, ""auto"",""en"")"),"gift boxes for any occasion from 3500 n 4500 n Price https www instagram com p b4utaoenre8 igshid wm7jj")</f>
        <v>gift boxes for any occasion from 3500 n 4500 n Price https www instagram com p b4utaoenre8 igshid wm7jj</v>
      </c>
    </row>
    <row r="3055" ht="15.75" customHeight="1">
      <c r="A3055" s="1">
        <v>3315.0</v>
      </c>
      <c r="B3055" s="2" t="s">
        <v>3542</v>
      </c>
      <c r="C3055" s="2" t="s">
        <v>3539</v>
      </c>
      <c r="D3055" s="2" t="s">
        <v>6</v>
      </c>
      <c r="E3055" s="2" t="str">
        <f>IFERROR(__xludf.DUMMYFUNCTION("GOOGLETRANSLATE(B3055, ""auto"",""en"")"),"gift boxes for any occasion from 3500 tg https www instagram com p b4utaoenre8 igshid wm7jj")</f>
        <v>gift boxes for any occasion from 3500 tg https www instagram com p b4utaoenre8 igshid wm7jj</v>
      </c>
    </row>
    <row r="3056" ht="15.75" customHeight="1">
      <c r="A3056" s="1">
        <v>3316.0</v>
      </c>
      <c r="B3056" s="2" t="s">
        <v>3543</v>
      </c>
      <c r="C3056" s="2" t="s">
        <v>3539</v>
      </c>
      <c r="D3056" s="2" t="s">
        <v>6</v>
      </c>
      <c r="E3056" s="2" t="str">
        <f>IFERROR(__xludf.DUMMYFUNCTION("GOOGLETRANSLATE(B3056, ""auto"",""en"")"),"gift boxes for any occasion from 3500 n 5600 n Price https www instagram com p b4utaoenre8 igshid wm7jj")</f>
        <v>gift boxes for any occasion from 3500 n 5600 n Price https www instagram com p b4utaoenre8 igshid wm7jj</v>
      </c>
    </row>
    <row r="3057" ht="15.75" customHeight="1">
      <c r="A3057" s="1">
        <v>3317.0</v>
      </c>
      <c r="B3057" s="2" t="s">
        <v>3544</v>
      </c>
      <c r="C3057" s="2" t="s">
        <v>3539</v>
      </c>
      <c r="D3057" s="2" t="s">
        <v>6</v>
      </c>
      <c r="E3057" s="2" t="str">
        <f>IFERROR(__xludf.DUMMYFUNCTION("GOOGLETRANSLATE(B3057, ""auto"",""en"")"),"gift boxes for any occasion from 3500 n 7400 n Price https www instagram com p b4utaoenre8 igshid wm7jj")</f>
        <v>gift boxes for any occasion from 3500 n 7400 n Price https www instagram com p b4utaoenre8 igshid wm7jj</v>
      </c>
    </row>
    <row r="3058" ht="15.75" customHeight="1">
      <c r="A3058" s="1">
        <v>3318.0</v>
      </c>
      <c r="B3058" s="2" t="s">
        <v>3545</v>
      </c>
      <c r="C3058" s="2" t="s">
        <v>3539</v>
      </c>
      <c r="D3058" s="2" t="s">
        <v>6</v>
      </c>
      <c r="E3058" s="2" t="str">
        <f>IFERROR(__xludf.DUMMYFUNCTION("GOOGLETRANSLATE(B3058, ""auto"",""en"")"),"Price 5500 KZT https www instagram com p b4rq5tnht9u igshid 17u52")</f>
        <v>Price 5500 KZT https www instagram com p b4rq5tnht9u igshid 17u52</v>
      </c>
    </row>
    <row r="3059" ht="15.75" customHeight="1">
      <c r="A3059" s="1">
        <v>3319.0</v>
      </c>
      <c r="B3059" s="2" t="s">
        <v>3546</v>
      </c>
      <c r="C3059" s="2" t="s">
        <v>3539</v>
      </c>
      <c r="D3059" s="2" t="s">
        <v>6</v>
      </c>
      <c r="E3059" s="2" t="str">
        <f>IFERROR(__xludf.DUMMYFUNCTION("GOOGLETRANSLATE(B3059, ""auto"",""en"")"),"Price 9000 KZT")</f>
        <v>Price 9000 KZT</v>
      </c>
    </row>
    <row r="3060" ht="15.75" customHeight="1">
      <c r="A3060" s="1">
        <v>3320.0</v>
      </c>
      <c r="B3060" s="2" t="s">
        <v>3547</v>
      </c>
      <c r="C3060" s="2" t="s">
        <v>3539</v>
      </c>
      <c r="D3060" s="2" t="s">
        <v>6</v>
      </c>
      <c r="E3060" s="2" t="str">
        <f>IFERROR(__xludf.DUMMYFUNCTION("GOOGLETRANSLATE(B3060, ""auto"",""en"")"),"https www instagram com p b4rq5tnht9u igshid 17u52 price 3700 tenge")</f>
        <v>https www instagram com p b4rq5tnht9u igshid 17u52 price 3700 tenge</v>
      </c>
    </row>
    <row r="3061" ht="15.75" customHeight="1">
      <c r="A3061" s="1">
        <v>3321.0</v>
      </c>
      <c r="B3061" s="2" t="s">
        <v>3548</v>
      </c>
      <c r="C3061" s="2" t="s">
        <v>3539</v>
      </c>
      <c r="D3061" s="2" t="s">
        <v>6</v>
      </c>
      <c r="E3061" s="2" t="str">
        <f>IFERROR(__xludf.DUMMYFUNCTION("GOOGLETRANSLATE(B3061, ""auto"",""en"")"),"gifts for the whole family link 75362604 189766558728316 3909026782677794493 n jpg nc ht instagram fhel5 1 fna fbcdn net nc cat 104")</f>
        <v>gifts for the whole family link 75362604 189766558728316 3909026782677794493 n jpg nc ht instagram fhel5 1 fna fbcdn net nc cat 104</v>
      </c>
    </row>
    <row r="3062" ht="15.75" customHeight="1">
      <c r="A3062" s="1">
        <v>3322.0</v>
      </c>
      <c r="B3062" s="2" t="s">
        <v>3549</v>
      </c>
      <c r="C3062" s="2" t="s">
        <v>3550</v>
      </c>
      <c r="D3062" s="2" t="s">
        <v>6</v>
      </c>
      <c r="E3062" s="2" t="str">
        <f>IFERROR(__xludf.DUMMYFUNCTION("GOOGLETRANSLATE(B3062, ""auto"",""en"")"),"Tadic lyulyu")</f>
        <v>Tadic lyulyu</v>
      </c>
    </row>
    <row r="3063" ht="15.75" customHeight="1">
      <c r="A3063" s="1">
        <v>3323.0</v>
      </c>
      <c r="B3063" s="2" t="s">
        <v>3551</v>
      </c>
      <c r="C3063" s="2" t="s">
        <v>3550</v>
      </c>
      <c r="D3063" s="2" t="s">
        <v>6</v>
      </c>
      <c r="E3063" s="2" t="str">
        <f>IFERROR(__xludf.DUMMYFUNCTION("GOOGLETRANSLATE(B3063, ""auto"",""en"")"),"I love football")</f>
        <v>I love football</v>
      </c>
    </row>
    <row r="3064" ht="15.75" customHeight="1">
      <c r="A3064" s="1">
        <v>3325.0</v>
      </c>
      <c r="B3064" s="2" t="s">
        <v>3552</v>
      </c>
      <c r="C3064" s="2" t="s">
        <v>3553</v>
      </c>
      <c r="D3064" s="2" t="s">
        <v>6</v>
      </c>
      <c r="E3064" s="2" t="str">
        <f>IFERROR(__xludf.DUMMYFUNCTION("GOOGLETRANSLATE(B3064, ""auto"",""en"")"),"if so I can hurt forever")</f>
        <v>if so I can hurt forever</v>
      </c>
    </row>
    <row r="3065" ht="15.75" customHeight="1">
      <c r="A3065" s="1">
        <v>3326.0</v>
      </c>
      <c r="B3065" s="2" t="s">
        <v>3554</v>
      </c>
      <c r="C3065" s="2" t="s">
        <v>3553</v>
      </c>
      <c r="D3065" s="2" t="s">
        <v>6</v>
      </c>
      <c r="E3065" s="2" t="str">
        <f>IFERROR(__xludf.DUMMYFUNCTION("GOOGLETRANSLATE(B3065, ""auto"",""en"")"),"so when I")</f>
        <v>so when I</v>
      </c>
    </row>
    <row r="3066" ht="15.75" customHeight="1">
      <c r="A3066" s="1">
        <v>3327.0</v>
      </c>
      <c r="B3066" s="2" t="s">
        <v>3555</v>
      </c>
      <c r="C3066" s="2" t="s">
        <v>3553</v>
      </c>
      <c r="D3066" s="2" t="s">
        <v>6</v>
      </c>
      <c r="E3066" s="2" t="str">
        <f>IFERROR(__xludf.DUMMYFUNCTION("GOOGLETRANSLATE(B3066, ""auto"",""en"")"),"aaaaaa you where the person I'm waiting for you")</f>
        <v>aaaaaa you where the person I'm waiting for you</v>
      </c>
    </row>
    <row r="3067" ht="15.75" customHeight="1">
      <c r="A3067" s="1">
        <v>3328.0</v>
      </c>
      <c r="B3067" s="2" t="s">
        <v>3556</v>
      </c>
      <c r="C3067" s="2" t="s">
        <v>3553</v>
      </c>
      <c r="D3067" s="2" t="s">
        <v>6</v>
      </c>
      <c r="E3067" s="2" t="str">
        <f>IFERROR(__xludf.DUMMYFUNCTION("GOOGLETRANSLATE(B3067, ""auto"",""en"")"),"hello if you do not know me then run and if you want to know about me read the full show")</f>
        <v>hello if you do not know me then run and if you want to know about me read the full show</v>
      </c>
    </row>
    <row r="3068" ht="15.75" customHeight="1">
      <c r="A3068" s="1">
        <v>3329.0</v>
      </c>
      <c r="B3068" s="2" t="s">
        <v>3557</v>
      </c>
      <c r="C3068" s="2" t="s">
        <v>3553</v>
      </c>
      <c r="D3068" s="2" t="s">
        <v>6</v>
      </c>
      <c r="E3068" s="2" t="str">
        <f>IFERROR(__xludf.DUMMYFUNCTION("GOOGLETRANSLATE(B3068, ""auto"",""en"")"),"aoka sorry, I love you, I'm just very tired Ayaulym")</f>
        <v>aoka sorry, I love you, I'm just very tired Ayaulym</v>
      </c>
    </row>
    <row r="3069" ht="15.75" customHeight="1">
      <c r="A3069" s="1">
        <v>3330.0</v>
      </c>
      <c r="B3069" s="2" t="s">
        <v>3558</v>
      </c>
      <c r="C3069" s="2" t="s">
        <v>3559</v>
      </c>
      <c r="D3069" s="2" t="s">
        <v>6</v>
      </c>
      <c r="E3069" s="2" t="str">
        <f>IFERROR(__xludf.DUMMYFUNCTION("GOOGLETRANSLATE(B3069, ""auto"",""en"")")," Well, she likes to neet she does not love me, she loves another man as another interesting I did it as really a very short story and she loves me very different, she does not love you like I love her")</f>
        <v> Well, she likes to neet she does not love me, she loves another man as another interesting I did it as really a very short story and she loves me very different, she does not love you like I love her</v>
      </c>
    </row>
    <row r="3070" ht="15.75" customHeight="1">
      <c r="A3070" s="1">
        <v>3331.0</v>
      </c>
      <c r="B3070" s="2" t="s">
        <v>3560</v>
      </c>
      <c r="C3070" s="2" t="s">
        <v>3559</v>
      </c>
      <c r="D3070" s="2" t="s">
        <v>6</v>
      </c>
      <c r="E3070" s="2" t="str">
        <f>IFERROR(__xludf.DUMMYFUNCTION("GOOGLETRANSLATE(B3070, ""auto"",""en"")"),"it is a pity that the photo removed from Insta left toleo")</f>
        <v>it is a pity that the photo removed from Insta left toleo</v>
      </c>
    </row>
    <row r="3071" ht="15.75" customHeight="1">
      <c r="A3071" s="1">
        <v>3332.0</v>
      </c>
      <c r="B3071" s="2" t="s">
        <v>3561</v>
      </c>
      <c r="C3071" s="2" t="s">
        <v>3559</v>
      </c>
      <c r="D3071" s="2" t="s">
        <v>6</v>
      </c>
      <c r="E3071" s="2" t="str">
        <f>IFERROR(__xludf.DUMMYFUNCTION("GOOGLETRANSLATE(B3071, ""auto"",""en"")"),"Shoot her hair on my face")</f>
        <v>Shoot her hair on my face</v>
      </c>
    </row>
    <row r="3072" ht="15.75" customHeight="1">
      <c r="A3072" s="1">
        <v>3333.0</v>
      </c>
      <c r="B3072" s="2" t="s">
        <v>3562</v>
      </c>
      <c r="C3072" s="2" t="s">
        <v>3559</v>
      </c>
      <c r="D3072" s="2" t="s">
        <v>6</v>
      </c>
      <c r="E3072" s="2" t="str">
        <f>IFERROR(__xludf.DUMMYFUNCTION("GOOGLETRANSLATE(B3072, ""auto"",""en"")"),"mamuléčka")</f>
        <v>mamuléčka</v>
      </c>
    </row>
    <row r="3073" ht="15.75" customHeight="1">
      <c r="A3073" s="1">
        <v>3334.0</v>
      </c>
      <c r="B3073" s="2" t="s">
        <v>3563</v>
      </c>
      <c r="C3073" s="2" t="s">
        <v>3564</v>
      </c>
      <c r="D3073" s="2" t="s">
        <v>6</v>
      </c>
      <c r="E3073" s="2" t="str">
        <f>IFERROR(__xludf.DUMMYFUNCTION("GOOGLETRANSLATE(B3073, ""auto"",""en"")"),"History is not very interesting period in history because he would not want to go back stories do you remember as the stage of history is the future of the city name if you're awesome")</f>
        <v>History is not very interesting period in history because he would not want to go back stories do you remember as the stage of history is the future of the city name if you're awesome</v>
      </c>
    </row>
    <row r="3074" ht="15.75" customHeight="1">
      <c r="A3074" s="1">
        <v>3335.0</v>
      </c>
      <c r="B3074" s="2" t="s">
        <v>3565</v>
      </c>
      <c r="C3074" s="2" t="s">
        <v>3564</v>
      </c>
      <c r="D3074" s="2" t="s">
        <v>6</v>
      </c>
      <c r="E3074" s="2" t="str">
        <f>IFERROR(__xludf.DUMMYFUNCTION("GOOGLETRANSLATE(B3074, ""auto"",""en"")"),"Pursuing do not think life itself is novel Never lose again next utasıñ")</f>
        <v>Pursuing do not think life itself is novel Never lose again next utasıñ</v>
      </c>
    </row>
    <row r="3075" ht="15.75" customHeight="1">
      <c r="A3075" s="1">
        <v>3336.0</v>
      </c>
      <c r="B3075" s="2" t="s">
        <v>3566</v>
      </c>
      <c r="C3075" s="2" t="s">
        <v>3564</v>
      </c>
      <c r="D3075" s="2" t="s">
        <v>6</v>
      </c>
      <c r="E3075" s="2" t="str">
        <f>IFERROR(__xludf.DUMMYFUNCTION("GOOGLETRANSLATE(B3075, ""auto"",""en"")"),"wonderful life will never always Smile")</f>
        <v>wonderful life will never always Smile</v>
      </c>
    </row>
    <row r="3076" ht="15.75" customHeight="1">
      <c r="A3076" s="1">
        <v>3337.0</v>
      </c>
      <c r="B3076" s="2" t="s">
        <v>3567</v>
      </c>
      <c r="C3076" s="2" t="s">
        <v>3564</v>
      </c>
      <c r="D3076" s="2" t="s">
        <v>6</v>
      </c>
      <c r="E3076" s="2" t="str">
        <f>IFERROR(__xludf.DUMMYFUNCTION("GOOGLETRANSLATE(B3076, ""auto"",""en"")"),"Do not leave for tomorrow what you have today motives killer or a reason to kill you")</f>
        <v>Do not leave for tomorrow what you have today motives killer or a reason to kill you</v>
      </c>
    </row>
    <row r="3077" ht="15.75" customHeight="1">
      <c r="A3077" s="1">
        <v>3339.0</v>
      </c>
      <c r="B3077" s="2" t="s">
        <v>3568</v>
      </c>
      <c r="C3077" s="2" t="s">
        <v>3569</v>
      </c>
      <c r="D3077" s="2" t="s">
        <v>6</v>
      </c>
      <c r="E3077" s="2" t="str">
        <f>IFERROR(__xludf.DUMMYFUNCTION("GOOGLETRANSLATE(B3077, ""auto"",""en"")"),"but")</f>
        <v>but</v>
      </c>
    </row>
    <row r="3078" ht="15.75" customHeight="1">
      <c r="A3078" s="1">
        <v>3340.0</v>
      </c>
      <c r="B3078" s="2" t="s">
        <v>3570</v>
      </c>
      <c r="C3078" s="2" t="s">
        <v>3569</v>
      </c>
      <c r="D3078" s="2" t="s">
        <v>6</v>
      </c>
      <c r="E3078" s="2" t="str">
        <f>IFERROR(__xludf.DUMMYFUNCTION("GOOGLETRANSLATE(B3078, ""auto"",""en"")"),"girl girl in trend")</f>
        <v>girl girl in trend</v>
      </c>
    </row>
    <row r="3079" ht="15.75" customHeight="1">
      <c r="A3079" s="1">
        <v>3344.0</v>
      </c>
      <c r="B3079" s="2" t="s">
        <v>3571</v>
      </c>
      <c r="C3079" s="2" t="s">
        <v>3572</v>
      </c>
      <c r="D3079" s="2" t="s">
        <v>6</v>
      </c>
      <c r="E3079" s="2" t="str">
        <f>IFERROR(__xludf.DUMMYFUNCTION("GOOGLETRANSLATE(B3079, ""auto"",""en"")"),"all q")</f>
        <v>all q</v>
      </c>
    </row>
    <row r="3080" ht="15.75" customHeight="1">
      <c r="A3080" s="1">
        <v>3345.0</v>
      </c>
      <c r="B3080" s="2" t="s">
        <v>3573</v>
      </c>
      <c r="C3080" s="2" t="s">
        <v>3574</v>
      </c>
      <c r="D3080" s="2" t="s">
        <v>6</v>
      </c>
      <c r="E3080" s="2" t="str">
        <f>IFERROR(__xludf.DUMMYFUNCTION("GOOGLETRANSLATE(B3080, ""auto"",""en"")"),"I went to last week")</f>
        <v>I went to last week</v>
      </c>
    </row>
    <row r="3081" ht="15.75" customHeight="1">
      <c r="A3081" s="1">
        <v>3346.0</v>
      </c>
      <c r="B3081" s="2" t="s">
        <v>3575</v>
      </c>
      <c r="C3081" s="2" t="s">
        <v>3576</v>
      </c>
      <c r="D3081" s="2" t="s">
        <v>6</v>
      </c>
      <c r="E3081" s="2" t="str">
        <f>IFERROR(__xludf.DUMMYFUNCTION("GOOGLETRANSLATE(B3081, ""auto"",""en"")"),"absolute hygiene with 𝗗𝗶𝗿𝗲𝗰𝘁𝗙𝗹𝘂𝘀𝗵 from 𝐕𝐢𝐥𝐥𝐞𝐫𝐨𝘆 𝐁𝐨𝐜𝐡 new generation of open toilets flushing edge ensures maximum hygiene in the toilet to show the benefits of a fully")</f>
        <v>absolute hygiene with 𝗗𝗶𝗿𝗲𝗰𝘁𝗙𝗹𝘂𝘀𝗵 from 𝐕𝐢𝐥𝐥𝐞𝐫𝐨𝘆 𝐁𝐨𝐜𝐡 new generation of open toilets flushing edge ensures maximum hygiene in the toilet to show the benefits of a fully</v>
      </c>
    </row>
    <row r="3082" ht="15.75" customHeight="1">
      <c r="A3082" s="1">
        <v>3347.0</v>
      </c>
      <c r="B3082" s="2" t="s">
        <v>3577</v>
      </c>
      <c r="C3082" s="2" t="s">
        <v>3576</v>
      </c>
      <c r="D3082" s="2" t="s">
        <v>6</v>
      </c>
      <c r="E3082" s="2" t="str">
        <f>IFERROR(__xludf.DUMMYFUNCTION("GOOGLETRANSLATE(B3082, ""auto"",""en"")"),"purchase sink with furniture companies 𝗖𝗹𝗼𝘂 netherlands discount 𝟯𝟬 stylish collection for fans of minimalism waterproof furniture Ottawa pine has rather coarse texture but it is easy to clean using conventional cleaning agents in the presence of 2 "&amp;"types of shells show completely")</f>
        <v>purchase sink with furniture companies 𝗖𝗹𝗼𝘂 netherlands discount 𝟯𝟬 stylish collection for fans of minimalism waterproof furniture Ottawa pine has rather coarse texture but it is easy to clean using conventional cleaning agents in the presence of 2 types of shells show completely</v>
      </c>
    </row>
    <row r="3083" ht="15.75" customHeight="1">
      <c r="A3083" s="1">
        <v>3348.0</v>
      </c>
      <c r="B3083" s="2" t="s">
        <v>3578</v>
      </c>
      <c r="C3083" s="2" t="s">
        <v>3576</v>
      </c>
      <c r="D3083" s="2" t="s">
        <v>6</v>
      </c>
      <c r="E3083" s="2" t="str">
        <f>IFERROR(__xludf.DUMMYFUNCTION("GOOGLETRANSLATE(B3083, ""auto"",""en"")"),"note we have a new supply of luxury collection of bathroom furniture from the Italian brand 𝗢𝗮𝘀𝗶𝘀 𝗔𝗰𝗮𝗱𝗲𝗺𝘆 a collection that is perfect for the situation exquisite in style bathrooms fluted glass marble and gold decorated with the most exclusiv"&amp;"e bathrooms creating a climate in which it is pleasant to do yourself the beauty and health in an elegant and refined atmosphere fully show")</f>
        <v>note we have a new supply of luxury collection of bathroom furniture from the Italian brand 𝗢𝗮𝘀𝗶𝘀 𝗔𝗰𝗮𝗱𝗲𝗺𝘆 a collection that is perfect for the situation exquisite in style bathrooms fluted glass marble and gold decorated with the most exclusive bathrooms creating a climate in which it is pleasant to do yourself the beauty and health in an elegant and refined atmosphere fully show</v>
      </c>
    </row>
    <row r="3084" ht="15.75" customHeight="1">
      <c r="A3084" s="1">
        <v>3349.0</v>
      </c>
      <c r="B3084" s="2" t="s">
        <v>3579</v>
      </c>
      <c r="C3084" s="2" t="s">
        <v>3576</v>
      </c>
      <c r="D3084" s="2" t="s">
        <v>6</v>
      </c>
      <c r="E3084" s="2" t="str">
        <f>IFERROR(__xludf.DUMMYFUNCTION("GOOGLETRANSLATE(B3084, ""auto"",""en"")"),"cast stone that is in our stores a wide assortment of products from cast stone sinks bathtubs and shower trays that kind of stuff to show full")</f>
        <v>cast stone that is in our stores a wide assortment of products from cast stone sinks bathtubs and shower trays that kind of stuff to show full</v>
      </c>
    </row>
    <row r="3085" ht="15.75" customHeight="1">
      <c r="A3085" s="1">
        <v>3350.0</v>
      </c>
      <c r="B3085" s="2" t="s">
        <v>3580</v>
      </c>
      <c r="C3085" s="2" t="s">
        <v>3576</v>
      </c>
      <c r="D3085" s="2" t="s">
        <v>6</v>
      </c>
      <c r="E3085" s="2" t="str">
        <f>IFERROR(__xludf.DUMMYFUNCTION("GOOGLETRANSLATE(B3085, ""auto"",""en"")"),"uncommon bathrooms where space for the shell are sorely lacking but not in a hurry to leave the idea sink installation even in this case, we have a solution for the smallest and narrow bathrooms 1 sink do companies paa made of a material silkstone its siz"&amp;"e is only 22 cm in diameter can delivered with a shelf of wood or silkstone show completely")</f>
        <v>uncommon bathrooms where space for the shell are sorely lacking but not in a hurry to leave the idea sink installation even in this case, we have a solution for the smallest and narrow bathrooms 1 sink do companies paa made of a material silkstone its size is only 22 cm in diameter can delivered with a shelf of wood or silkstone show completely</v>
      </c>
    </row>
    <row r="3086" ht="15.75" customHeight="1">
      <c r="A3086" s="1">
        <v>3351.0</v>
      </c>
      <c r="B3086" s="2" t="s">
        <v>3581</v>
      </c>
      <c r="C3086" s="2" t="s">
        <v>3576</v>
      </c>
      <c r="D3086" s="2" t="s">
        <v>6</v>
      </c>
      <c r="E3086" s="2" t="str">
        <f>IFERROR(__xludf.DUMMYFUNCTION("GOOGLETRANSLATE(B3086, ""auto"",""en"")"),"understated style combined with the decor will deliver the maximum free space, visit our shop santechnika v kz and see for yourself vilbo official dealer of advanced sanitary products in Kazakhstan show completely")</f>
        <v>understated style combined with the decor will deliver the maximum free space, visit our shop santechnika v kz and see for yourself vilbo official dealer of advanced sanitary products in Kazakhstan show completely</v>
      </c>
    </row>
    <row r="3087" ht="15.75" customHeight="1">
      <c r="A3087" s="1">
        <v>3352.0</v>
      </c>
      <c r="B3087" s="2" t="s">
        <v>3582</v>
      </c>
      <c r="C3087" s="2" t="s">
        <v>3583</v>
      </c>
      <c r="D3087" s="2" t="s">
        <v>6</v>
      </c>
      <c r="E3087" s="2" t="str">
        <f>IFERROR(__xludf.DUMMYFUNCTION("GOOGLETRANSLATE(B3087, ""auto"",""en"")")," if you want to go but not anymore come")</f>
        <v> if you want to go but not anymore come</v>
      </c>
    </row>
    <row r="3088" ht="15.75" customHeight="1">
      <c r="A3088" s="1">
        <v>3353.0</v>
      </c>
      <c r="B3088" s="2" t="s">
        <v>3584</v>
      </c>
      <c r="C3088" s="2" t="s">
        <v>3585</v>
      </c>
      <c r="D3088" s="2" t="s">
        <v>6</v>
      </c>
      <c r="E3088" s="2" t="str">
        <f>IFERROR(__xludf.DUMMYFUNCTION("GOOGLETRANSLATE(B3088, ""auto"",""en"")"),"suigendi sui suimegenge jalynba")</f>
        <v>suigendi sui suimegenge jalynba</v>
      </c>
    </row>
    <row r="3089" ht="15.75" customHeight="1">
      <c r="A3089" s="1">
        <v>3354.0</v>
      </c>
      <c r="B3089" s="2" t="s">
        <v>3586</v>
      </c>
      <c r="C3089" s="2" t="s">
        <v>3587</v>
      </c>
      <c r="D3089" s="2" t="s">
        <v>6</v>
      </c>
      <c r="E3089" s="2" t="str">
        <f>IFERROR(__xludf.DUMMYFUNCTION("GOOGLETRANSLATE(B3089, ""auto"",""en"")"),"this I")</f>
        <v>this I</v>
      </c>
    </row>
    <row r="3090" ht="15.75" customHeight="1">
      <c r="A3090" s="1">
        <v>3355.0</v>
      </c>
      <c r="B3090" s="2" t="s">
        <v>3588</v>
      </c>
      <c r="C3090" s="2" t="s">
        <v>3587</v>
      </c>
      <c r="D3090" s="2" t="s">
        <v>6</v>
      </c>
      <c r="E3090" s="2" t="str">
        <f>IFERROR(__xludf.DUMMYFUNCTION("GOOGLETRANSLATE(B3090, ""auto"",""en"")"),"nuasht")</f>
        <v>nuasht</v>
      </c>
    </row>
    <row r="3091" ht="15.75" customHeight="1">
      <c r="A3091" s="1">
        <v>3356.0</v>
      </c>
      <c r="B3091" s="2" t="s">
        <v>3589</v>
      </c>
      <c r="C3091" s="2" t="s">
        <v>3590</v>
      </c>
      <c r="D3091" s="2" t="s">
        <v>6</v>
      </c>
      <c r="E3091" s="2" t="str">
        <f>IFERROR(__xludf.DUMMYFUNCTION("GOOGLETRANSLATE(B3091, ""auto"",""en"")"),"Just smile")</f>
        <v>Just smile</v>
      </c>
    </row>
    <row r="3092" ht="15.75" customHeight="1">
      <c r="A3092" s="1">
        <v>3357.0</v>
      </c>
      <c r="B3092" s="2" t="s">
        <v>3591</v>
      </c>
      <c r="C3092" s="2" t="s">
        <v>3592</v>
      </c>
      <c r="D3092" s="2" t="s">
        <v>6</v>
      </c>
      <c r="E3092" s="2" t="str">
        <f>IFERROR(__xludf.DUMMYFUNCTION("GOOGLETRANSLATE(B3092, ""auto"",""en"")"),"and the passage you that this is different from maxabbattn are able to love one another heart şataskanı two bad wşïnşïsï jarmaskanı")</f>
        <v>and the passage you that this is different from maxabbattn are able to love one another heart şataskanı two bad wşïnşïsï jarmaskanı</v>
      </c>
    </row>
    <row r="3093" ht="15.75" customHeight="1">
      <c r="A3093" s="1">
        <v>3358.0</v>
      </c>
      <c r="B3093" s="2" t="s">
        <v>3593</v>
      </c>
      <c r="C3093" s="2" t="s">
        <v>3594</v>
      </c>
      <c r="D3093" s="2" t="s">
        <v>6</v>
      </c>
      <c r="E3093" s="2" t="str">
        <f>IFERROR(__xludf.DUMMYFUNCTION("GOOGLETRANSLATE(B3093, ""auto"",""en"")"),"Click the following link to join the player's team barely brawl stars")</f>
        <v>Click the following link to join the player's team barely brawl stars</v>
      </c>
    </row>
    <row r="3094" ht="15.75" customHeight="1">
      <c r="A3094" s="1">
        <v>3359.0</v>
      </c>
      <c r="B3094" s="2" t="s">
        <v>3593</v>
      </c>
      <c r="C3094" s="2" t="s">
        <v>3594</v>
      </c>
      <c r="D3094" s="2" t="s">
        <v>6</v>
      </c>
      <c r="E3094" s="2" t="str">
        <f>IFERROR(__xludf.DUMMYFUNCTION("GOOGLETRANSLATE(B3094, ""auto"",""en"")"),"Click the following link to join the player's team barely brawl stars")</f>
        <v>Click the following link to join the player's team barely brawl stars</v>
      </c>
    </row>
    <row r="3095" ht="15.75" customHeight="1">
      <c r="A3095" s="1">
        <v>3360.0</v>
      </c>
      <c r="B3095" s="2" t="s">
        <v>3595</v>
      </c>
      <c r="C3095" s="2" t="s">
        <v>3594</v>
      </c>
      <c r="D3095" s="2" t="s">
        <v>6</v>
      </c>
      <c r="E3095" s="2" t="str">
        <f>IFERROR(__xludf.DUMMYFUNCTION("GOOGLETRANSLATE(B3095, ""auto"",""en"")"),"Click the following link to add the player just to friends in brawl stars")</f>
        <v>Click the following link to add the player just to friends in brawl stars</v>
      </c>
    </row>
    <row r="3096" ht="15.75" customHeight="1">
      <c r="A3096" s="1">
        <v>3361.0</v>
      </c>
      <c r="B3096" s="2" t="s">
        <v>3595</v>
      </c>
      <c r="C3096" s="2" t="s">
        <v>3594</v>
      </c>
      <c r="D3096" s="2" t="s">
        <v>6</v>
      </c>
      <c r="E3096" s="2" t="str">
        <f>IFERROR(__xludf.DUMMYFUNCTION("GOOGLETRANSLATE(B3096, ""auto"",""en"")"),"Click the following link to add the player just to friends in brawl stars")</f>
        <v>Click the following link to add the player just to friends in brawl stars</v>
      </c>
    </row>
    <row r="3097" ht="15.75" customHeight="1">
      <c r="A3097" s="1">
        <v>3362.0</v>
      </c>
      <c r="B3097" s="2" t="s">
        <v>3273</v>
      </c>
      <c r="C3097" s="2" t="s">
        <v>3596</v>
      </c>
      <c r="D3097" s="2" t="s">
        <v>6</v>
      </c>
      <c r="E3097" s="2" t="str">
        <f>IFERROR(__xludf.DUMMYFUNCTION("GOOGLETRANSLATE(B3097, ""auto"",""en"")"),"join and survive with me in free fire")</f>
        <v>join and survive with me in free fire</v>
      </c>
    </row>
    <row r="3098" ht="15.75" customHeight="1">
      <c r="A3098" s="1">
        <v>3363.0</v>
      </c>
      <c r="B3098" s="2" t="s">
        <v>3313</v>
      </c>
      <c r="C3098" s="2" t="s">
        <v>3597</v>
      </c>
      <c r="D3098" s="2" t="s">
        <v>6</v>
      </c>
      <c r="E3098" s="2" t="str">
        <f>IFERROR(__xludf.DUMMYFUNCTION("GOOGLETRANSLATE(B3098, ""auto"",""en"")"),"education editing")</f>
        <v>education editing</v>
      </c>
    </row>
    <row r="3099" ht="15.75" customHeight="1">
      <c r="A3099" s="1">
        <v>3364.0</v>
      </c>
      <c r="B3099" s="2" t="s">
        <v>3313</v>
      </c>
      <c r="C3099" s="2" t="s">
        <v>3597</v>
      </c>
      <c r="D3099" s="2" t="s">
        <v>6</v>
      </c>
      <c r="E3099" s="2" t="str">
        <f>IFERROR(__xludf.DUMMYFUNCTION("GOOGLETRANSLATE(B3099, ""auto"",""en"")"),"education editing")</f>
        <v>education editing</v>
      </c>
    </row>
    <row r="3100" ht="15.75" customHeight="1">
      <c r="A3100" s="1">
        <v>3365.0</v>
      </c>
      <c r="B3100" s="2" t="s">
        <v>3598</v>
      </c>
      <c r="C3100" s="2" t="s">
        <v>3597</v>
      </c>
      <c r="D3100" s="2" t="s">
        <v>6</v>
      </c>
      <c r="E3100" s="2" t="str">
        <f>IFERROR(__xludf.DUMMYFUNCTION("GOOGLETRANSLATE(B3100, ""auto"",""en"")"),"bratishka")</f>
        <v>bratishka</v>
      </c>
    </row>
    <row r="3101" ht="15.75" customHeight="1">
      <c r="A3101" s="1">
        <v>3366.0</v>
      </c>
      <c r="B3101" s="2" t="s">
        <v>3599</v>
      </c>
      <c r="C3101" s="2" t="s">
        <v>3597</v>
      </c>
      <c r="D3101" s="2" t="s">
        <v>6</v>
      </c>
      <c r="E3101" s="2" t="str">
        <f>IFERROR(__xludf.DUMMYFUNCTION("GOOGLETRANSLATE(B3101, ""auto"",""en"")"),"new Year")</f>
        <v>new Year</v>
      </c>
    </row>
    <row r="3102" ht="15.75" customHeight="1">
      <c r="A3102" s="1">
        <v>3367.0</v>
      </c>
      <c r="B3102" s="2" t="s">
        <v>3600</v>
      </c>
      <c r="C3102" s="2" t="s">
        <v>3597</v>
      </c>
      <c r="D3102" s="2" t="s">
        <v>6</v>
      </c>
      <c r="E3102" s="2" t="str">
        <f>IFERROR(__xludf.DUMMYFUNCTION("GOOGLETRANSLATE(B3102, ""auto"",""en"")"),"Mommy, I love you")</f>
        <v>Mommy, I love you</v>
      </c>
    </row>
    <row r="3103" ht="15.75" customHeight="1">
      <c r="A3103" s="1">
        <v>3368.0</v>
      </c>
      <c r="B3103" s="2" t="s">
        <v>3601</v>
      </c>
      <c r="C3103" s="2" t="s">
        <v>3602</v>
      </c>
      <c r="D3103" s="2" t="s">
        <v>6</v>
      </c>
      <c r="E3103" s="2" t="str">
        <f>IFERROR(__xludf.DUMMYFUNCTION("GOOGLETRANSLATE(B3103, ""auto"",""en"")"),"Like close friends")</f>
        <v>Like close friends</v>
      </c>
    </row>
    <row r="3104" ht="15.75" customHeight="1">
      <c r="A3104" s="1">
        <v>3369.0</v>
      </c>
      <c r="B3104" s="2" t="s">
        <v>3313</v>
      </c>
      <c r="C3104" s="2" t="s">
        <v>3603</v>
      </c>
      <c r="D3104" s="2" t="s">
        <v>6</v>
      </c>
      <c r="E3104" s="2" t="str">
        <f>IFERROR(__xludf.DUMMYFUNCTION("GOOGLETRANSLATE(B3104, ""auto"",""en"")"),"education editing")</f>
        <v>education editing</v>
      </c>
    </row>
    <row r="3105" ht="15.75" customHeight="1">
      <c r="A3105" s="1">
        <v>3370.0</v>
      </c>
      <c r="B3105" s="2" t="s">
        <v>3604</v>
      </c>
      <c r="C3105" s="2" t="s">
        <v>3605</v>
      </c>
      <c r="D3105" s="2" t="s">
        <v>6</v>
      </c>
      <c r="E3105" s="2" t="str">
        <f>IFERROR(__xludf.DUMMYFUNCTION("GOOGLETRANSLATE(B3105, ""auto"",""en"")")," bts naruto idol https youtu be qb k3mgtcbm")</f>
        <v> bts naruto idol https youtu be qb k3mgtcbm</v>
      </c>
    </row>
    <row r="3106" ht="15.75" customHeight="1">
      <c r="A3106" s="1">
        <v>3371.0</v>
      </c>
      <c r="B3106" s="2" t="s">
        <v>3606</v>
      </c>
      <c r="C3106" s="2" t="s">
        <v>3605</v>
      </c>
      <c r="D3106" s="2" t="s">
        <v>6</v>
      </c>
      <c r="E3106" s="2" t="str">
        <f>IFERROR(__xludf.DUMMYFUNCTION("GOOGLETRANSLATE(B3106, ""auto"",""en"")"),"China")</f>
        <v>China</v>
      </c>
    </row>
    <row r="3107" ht="15.75" customHeight="1">
      <c r="A3107" s="1">
        <v>3372.0</v>
      </c>
      <c r="B3107" s="2" t="s">
        <v>3607</v>
      </c>
      <c r="C3107" s="2" t="s">
        <v>3608</v>
      </c>
      <c r="D3107" s="2" t="s">
        <v>6</v>
      </c>
      <c r="E3107" s="2" t="str">
        <f>IFERROR(__xludf.DUMMYFUNCTION("GOOGLETRANSLATE(B3107, ""auto"",""en"")"),"hello sorry odds Francy May May inglish")</f>
        <v>hello sorry odds Francy May May inglish</v>
      </c>
    </row>
    <row r="3108" ht="15.75" customHeight="1">
      <c r="A3108" s="1">
        <v>3374.0</v>
      </c>
      <c r="B3108" s="2" t="s">
        <v>3609</v>
      </c>
      <c r="C3108" s="2" t="s">
        <v>3610</v>
      </c>
      <c r="D3108" s="2" t="s">
        <v>6</v>
      </c>
      <c r="E3108" s="2" t="str">
        <f>IFERROR(__xludf.DUMMYFUNCTION("GOOGLETRANSLATE(B3108, ""auto"",""en"")"),"sadness is a sign that you miss him")</f>
        <v>sadness is a sign that you miss him</v>
      </c>
    </row>
    <row r="3109" ht="15.75" customHeight="1">
      <c r="A3109" s="1">
        <v>3375.0</v>
      </c>
      <c r="B3109" s="2" t="s">
        <v>3611</v>
      </c>
      <c r="C3109" s="2" t="s">
        <v>3610</v>
      </c>
      <c r="D3109" s="2" t="s">
        <v>6</v>
      </c>
      <c r="E3109" s="2" t="str">
        <f>IFERROR(__xludf.DUMMYFUNCTION("GOOGLETRANSLATE(B3109, ""auto"",""en"")"),"my black and white world")</f>
        <v>my black and white world</v>
      </c>
    </row>
    <row r="3110" ht="15.75" customHeight="1">
      <c r="A3110" s="1">
        <v>3376.0</v>
      </c>
      <c r="B3110" s="2" t="s">
        <v>3612</v>
      </c>
      <c r="C3110" s="2" t="s">
        <v>3613</v>
      </c>
      <c r="D3110" s="2" t="s">
        <v>6</v>
      </c>
      <c r="E3110" s="2" t="str">
        <f>IFERROR(__xludf.DUMMYFUNCTION("GOOGLETRANSLATE(B3110, ""auto"",""en"")"),"Men who loves children already pre won my heart the truth")</f>
        <v>Men who loves children already pre won my heart the truth</v>
      </c>
    </row>
    <row r="3111" ht="15.75" customHeight="1">
      <c r="A3111" s="1">
        <v>3377.0</v>
      </c>
      <c r="B3111" s="2" t="s">
        <v>3614</v>
      </c>
      <c r="C3111" s="2" t="s">
        <v>3613</v>
      </c>
      <c r="D3111" s="2" t="s">
        <v>6</v>
      </c>
      <c r="E3111" s="2" t="str">
        <f>IFERROR(__xludf.DUMMYFUNCTION("GOOGLETRANSLATE(B3111, ""auto"",""en"")"),"guys came tusimde korem album in honor of the album's release, we are launching the competition conditions of the tender 1 to be signed on our website show completely")</f>
        <v>guys came tusimde korem album in honor of the album's release, we are launching the competition conditions of the tender 1 to be signed on our website show completely</v>
      </c>
    </row>
    <row r="3112" ht="15.75" customHeight="1">
      <c r="A3112" s="1">
        <v>3378.0</v>
      </c>
      <c r="B3112" s="2" t="s">
        <v>3615</v>
      </c>
      <c r="C3112" s="2" t="s">
        <v>3616</v>
      </c>
      <c r="D3112" s="2" t="s">
        <v>6</v>
      </c>
      <c r="E3112" s="2" t="str">
        <f>IFERROR(__xludf.DUMMYFUNCTION("GOOGLETRANSLATE(B3112, ""auto"",""en"")"),"I practice parkour")</f>
        <v>I practice parkour</v>
      </c>
    </row>
    <row r="3113" ht="15.75" customHeight="1">
      <c r="A3113" s="1">
        <v>3379.0</v>
      </c>
      <c r="B3113" s="2" t="s">
        <v>3617</v>
      </c>
      <c r="C3113" s="2" t="s">
        <v>3616</v>
      </c>
      <c r="D3113" s="2" t="s">
        <v>6</v>
      </c>
      <c r="E3113" s="2" t="str">
        <f>IFERROR(__xludf.DUMMYFUNCTION("GOOGLETRANSLATE(B3113, ""auto"",""en"")"),"who is for tough guys")</f>
        <v>who is for tough guys</v>
      </c>
    </row>
    <row r="3114" ht="15.75" customHeight="1">
      <c r="A3114" s="1">
        <v>3380.0</v>
      </c>
      <c r="B3114" s="2" t="s">
        <v>3618</v>
      </c>
      <c r="C3114" s="2" t="s">
        <v>3616</v>
      </c>
      <c r="D3114" s="2" t="s">
        <v>6</v>
      </c>
      <c r="E3114" s="2" t="str">
        <f>IFERROR(__xludf.DUMMYFUNCTION("GOOGLETRANSLATE(B3114, ""auto"",""en"")"),"I went back who missed Sasha Borbat 49pod")</f>
        <v>I went back who missed Sasha Borbat 49pod</v>
      </c>
    </row>
    <row r="3115" ht="15.75" customHeight="1">
      <c r="A3115" s="1">
        <v>3381.0</v>
      </c>
      <c r="B3115" s="2" t="s">
        <v>3619</v>
      </c>
      <c r="C3115" s="2" t="s">
        <v>3616</v>
      </c>
      <c r="D3115" s="2" t="s">
        <v>6</v>
      </c>
      <c r="E3115" s="2" t="str">
        <f>IFERROR(__xludf.DUMMYFUNCTION("GOOGLETRANSLATE(B3115, ""auto"",""en"")"),"Hello I sonny bros")</f>
        <v>Hello I sonny bros</v>
      </c>
    </row>
    <row r="3116" ht="15.75" customHeight="1">
      <c r="A3116" s="1">
        <v>3382.0</v>
      </c>
      <c r="B3116" s="2" t="s">
        <v>3620</v>
      </c>
      <c r="C3116" s="2" t="s">
        <v>3621</v>
      </c>
      <c r="D3116" s="2" t="s">
        <v>6</v>
      </c>
      <c r="E3116" s="2" t="str">
        <f>IFERROR(__xludf.DUMMYFUNCTION("GOOGLETRANSLATE(B3116, ""auto"",""en"")"),"powerful bass mp3 download free new music powerful bass 136 songs online songs")</f>
        <v>powerful bass mp3 download free new music powerful bass 136 songs online songs</v>
      </c>
    </row>
    <row r="3117" ht="15.75" customHeight="1">
      <c r="A3117" s="1">
        <v>3383.0</v>
      </c>
      <c r="B3117" s="2" t="s">
        <v>3622</v>
      </c>
      <c r="C3117" s="2" t="s">
        <v>3623</v>
      </c>
      <c r="D3117" s="2" t="s">
        <v>6</v>
      </c>
      <c r="E3117" s="2" t="str">
        <f>IFERROR(__xludf.DUMMYFUNCTION("GOOGLETRANSLATE(B3117, ""auto"",""en"")"),"village the cradle of gold")</f>
        <v>village the cradle of gold</v>
      </c>
    </row>
    <row r="3118" ht="15.75" customHeight="1">
      <c r="A3118" s="1">
        <v>3384.0</v>
      </c>
      <c r="B3118" s="2" t="s">
        <v>3624</v>
      </c>
      <c r="C3118" s="2" t="s">
        <v>3623</v>
      </c>
      <c r="D3118" s="2" t="s">
        <v>6</v>
      </c>
      <c r="E3118" s="2" t="str">
        <f>IFERROR(__xludf.DUMMYFUNCTION("GOOGLETRANSLATE(B3118, ""auto"",""en"")"),"Give your thoughts")</f>
        <v>Give your thoughts</v>
      </c>
    </row>
    <row r="3119" ht="15.75" customHeight="1">
      <c r="A3119" s="1">
        <v>3385.0</v>
      </c>
      <c r="B3119" s="2" t="s">
        <v>3625</v>
      </c>
      <c r="C3119" s="2" t="s">
        <v>3623</v>
      </c>
      <c r="D3119" s="2" t="s">
        <v>6</v>
      </c>
      <c r="E3119" s="2" t="str">
        <f>IFERROR(__xludf.DUMMYFUNCTION("GOOGLETRANSLATE(B3119, ""auto"",""en"")"),"Weiner")</f>
        <v>Weiner</v>
      </c>
    </row>
    <row r="3120" ht="15.75" customHeight="1">
      <c r="A3120" s="1">
        <v>3386.0</v>
      </c>
      <c r="B3120" s="2" t="s">
        <v>3626</v>
      </c>
      <c r="C3120" s="2" t="s">
        <v>3627</v>
      </c>
      <c r="D3120" s="2" t="s">
        <v>6</v>
      </c>
      <c r="E3120" s="2" t="str">
        <f>IFERROR(__xludf.DUMMYFUNCTION("GOOGLETRANSLATE(B3120, ""auto"",""en"")"),"ratmir Kamalov")</f>
        <v>ratmir Kamalov</v>
      </c>
    </row>
    <row r="3121" ht="15.75" customHeight="1">
      <c r="A3121" s="1">
        <v>3387.0</v>
      </c>
      <c r="B3121" s="2" t="s">
        <v>3626</v>
      </c>
      <c r="C3121" s="2" t="s">
        <v>3627</v>
      </c>
      <c r="D3121" s="2" t="s">
        <v>6</v>
      </c>
      <c r="E3121" s="2" t="str">
        <f>IFERROR(__xludf.DUMMYFUNCTION("GOOGLETRANSLATE(B3121, ""auto"",""en"")"),"ratmir Kamalov")</f>
        <v>ratmir Kamalov</v>
      </c>
    </row>
    <row r="3122" ht="15.75" customHeight="1">
      <c r="A3122" s="1">
        <v>3388.0</v>
      </c>
      <c r="B3122" s="2" t="s">
        <v>3313</v>
      </c>
      <c r="C3122" s="2" t="s">
        <v>3628</v>
      </c>
      <c r="D3122" s="2" t="s">
        <v>6</v>
      </c>
      <c r="E3122" s="2" t="str">
        <f>IFERROR(__xludf.DUMMYFUNCTION("GOOGLETRANSLATE(B3122, ""auto"",""en"")"),"education editing")</f>
        <v>education editing</v>
      </c>
    </row>
    <row r="3123" ht="15.75" customHeight="1">
      <c r="A3123" s="1">
        <v>3390.0</v>
      </c>
      <c r="B3123" s="2" t="s">
        <v>3629</v>
      </c>
      <c r="C3123" s="2" t="s">
        <v>3630</v>
      </c>
      <c r="D3123" s="2" t="s">
        <v>6</v>
      </c>
      <c r="E3123" s="2" t="str">
        <f>IFERROR(__xludf.DUMMYFUNCTION("GOOGLETRANSLATE(B3123, ""auto"",""en"")"),"If you want to help someone help themselves and then they")</f>
        <v>If you want to help someone help themselves and then they</v>
      </c>
    </row>
    <row r="3124" ht="15.75" customHeight="1">
      <c r="A3124" s="1">
        <v>3391.0</v>
      </c>
      <c r="B3124" s="2" t="s">
        <v>3631</v>
      </c>
      <c r="C3124" s="2" t="s">
        <v>3630</v>
      </c>
      <c r="D3124" s="2" t="s">
        <v>6</v>
      </c>
      <c r="E3124" s="2" t="str">
        <f>IFERROR(__xludf.DUMMYFUNCTION("GOOGLETRANSLATE(B3124, ""auto"",""en"")"),"glad to communicate with your friends")</f>
        <v>glad to communicate with your friends</v>
      </c>
    </row>
    <row r="3125" ht="15.75" customHeight="1">
      <c r="A3125" s="1">
        <v>3392.0</v>
      </c>
      <c r="B3125" s="2" t="s">
        <v>3313</v>
      </c>
      <c r="C3125" s="2" t="s">
        <v>3632</v>
      </c>
      <c r="D3125" s="2" t="s">
        <v>6</v>
      </c>
      <c r="E3125" s="2" t="str">
        <f>IFERROR(__xludf.DUMMYFUNCTION("GOOGLETRANSLATE(B3125, ""auto"",""en"")"),"education editing")</f>
        <v>education editing</v>
      </c>
    </row>
    <row r="3126" ht="15.75" customHeight="1">
      <c r="A3126" s="1">
        <v>3393.0</v>
      </c>
      <c r="B3126" s="2" t="s">
        <v>3633</v>
      </c>
      <c r="C3126" s="2" t="s">
        <v>3634</v>
      </c>
      <c r="D3126" s="2" t="s">
        <v>6</v>
      </c>
      <c r="E3126" s="2" t="str">
        <f>IFERROR(__xludf.DUMMYFUNCTION("GOOGLETRANSLATE(B3126, ""auto"",""en"")"),"re")</f>
        <v>re</v>
      </c>
    </row>
    <row r="3127" ht="15.75" customHeight="1">
      <c r="A3127" s="1">
        <v>3394.0</v>
      </c>
      <c r="B3127" s="2" t="s">
        <v>3635</v>
      </c>
      <c r="C3127" s="2" t="s">
        <v>3634</v>
      </c>
      <c r="D3127" s="2" t="s">
        <v>6</v>
      </c>
      <c r="E3127" s="2" t="str">
        <f>IFERROR(__xludf.DUMMYFUNCTION("GOOGLETRANSLATE(B3127, ""auto"",""en"")"),"adw")</f>
        <v>adw</v>
      </c>
    </row>
    <row r="3128" ht="15.75" customHeight="1">
      <c r="A3128" s="1">
        <v>3395.0</v>
      </c>
      <c r="B3128" s="2" t="s">
        <v>3636</v>
      </c>
      <c r="C3128" s="2" t="s">
        <v>3634</v>
      </c>
      <c r="D3128" s="2" t="s">
        <v>6</v>
      </c>
      <c r="E3128" s="2" t="str">
        <f>IFERROR(__xludf.DUMMYFUNCTION("GOOGLETRANSLATE(B3128, ""auto"",""en"")"),"fefef")</f>
        <v>fefef</v>
      </c>
    </row>
    <row r="3129" ht="15.75" customHeight="1">
      <c r="A3129" s="1">
        <v>3396.0</v>
      </c>
      <c r="B3129" s="2" t="s">
        <v>3637</v>
      </c>
      <c r="C3129" s="2" t="s">
        <v>3634</v>
      </c>
      <c r="D3129" s="2" t="s">
        <v>6</v>
      </c>
      <c r="E3129" s="2" t="str">
        <f>IFERROR(__xludf.DUMMYFUNCTION("GOOGLETRANSLATE(B3129, ""auto"",""en"")"),"all participate sdes link")</f>
        <v>all participate sdes link</v>
      </c>
    </row>
    <row r="3130" ht="15.75" customHeight="1">
      <c r="A3130" s="1">
        <v>3397.0</v>
      </c>
      <c r="B3130" s="2" t="s">
        <v>3638</v>
      </c>
      <c r="C3130" s="2" t="s">
        <v>3634</v>
      </c>
      <c r="D3130" s="2" t="s">
        <v>6</v>
      </c>
      <c r="E3130" s="2" t="str">
        <f>IFERROR(__xludf.DUMMYFUNCTION("GOOGLETRANSLATE(B3130, ""auto"",""en"")"),"men want to get first-class weapons in a series of rushes forward then participate in the competition to take part vk cc 9w0cah new frontier vk cc 9tdggw global event berserk vk cc 9ovpny competition warface")</f>
        <v>men want to get first-class weapons in a series of rushes forward then participate in the competition to take part vk cc 9w0cah new frontier vk cc 9tdggw global event berserk vk cc 9ovpny competition warface</v>
      </c>
    </row>
    <row r="3131" ht="15.75" customHeight="1">
      <c r="A3131" s="1">
        <v>3398.0</v>
      </c>
      <c r="B3131" s="2" t="s">
        <v>3639</v>
      </c>
      <c r="C3131" s="2" t="s">
        <v>3634</v>
      </c>
      <c r="D3131" s="2" t="s">
        <v>6</v>
      </c>
      <c r="E3131" s="2" t="str">
        <f>IFERROR(__xludf.DUMMYFUNCTION("GOOGLETRANSLATE(B3131, ""auto"",""en"")"),"ayaya")</f>
        <v>ayaya</v>
      </c>
    </row>
    <row r="3132" ht="15.75" customHeight="1">
      <c r="A3132" s="1">
        <v>3399.0</v>
      </c>
      <c r="B3132" s="2" t="s">
        <v>3640</v>
      </c>
      <c r="C3132" s="2" t="s">
        <v>3634</v>
      </c>
      <c r="D3132" s="2" t="s">
        <v>6</v>
      </c>
      <c r="E3132" s="2" t="str">
        <f>IFERROR(__xludf.DUMMYFUNCTION("GOOGLETRANSLATE(B3132, ""auto"",""en"")"),"fvf")</f>
        <v>fvf</v>
      </c>
    </row>
    <row r="3133" ht="15.75" customHeight="1">
      <c r="A3133" s="1">
        <v>3400.0</v>
      </c>
      <c r="B3133" s="2" t="s">
        <v>3641</v>
      </c>
      <c r="C3133" s="2" t="s">
        <v>3634</v>
      </c>
      <c r="D3133" s="2" t="s">
        <v>6</v>
      </c>
      <c r="E3133" s="2" t="str">
        <f>IFERROR(__xludf.DUMMYFUNCTION("GOOGLETRANSLATE(B3133, ""auto"",""en"")"),"awawa")</f>
        <v>awawa</v>
      </c>
    </row>
    <row r="3134" ht="15.75" customHeight="1">
      <c r="A3134" s="1">
        <v>3401.0</v>
      </c>
      <c r="B3134" s="2" t="s">
        <v>3642</v>
      </c>
      <c r="C3134" s="2" t="s">
        <v>3634</v>
      </c>
      <c r="D3134" s="2" t="s">
        <v>6</v>
      </c>
      <c r="E3134" s="2" t="str">
        <f>IFERROR(__xludf.DUMMYFUNCTION("GOOGLETRANSLATE(B3134, ""auto"",""en"")"),"perediti by Silke")</f>
        <v>perediti by Silke</v>
      </c>
    </row>
    <row r="3135" ht="15.75" customHeight="1">
      <c r="A3135" s="1">
        <v>3402.0</v>
      </c>
      <c r="B3135" s="2" t="s">
        <v>3182</v>
      </c>
      <c r="C3135" s="2" t="s">
        <v>3643</v>
      </c>
      <c r="D3135" s="2" t="s">
        <v>6</v>
      </c>
      <c r="E3135" s="2" t="str">
        <f>IFERROR(__xludf.DUMMYFUNCTION("GOOGLETRANSLATE(B3135, ""auto"",""en"")"),"pity")</f>
        <v>pity</v>
      </c>
    </row>
    <row r="3136" ht="15.75" customHeight="1">
      <c r="A3136" s="1">
        <v>3403.0</v>
      </c>
      <c r="B3136" s="2" t="s">
        <v>3644</v>
      </c>
      <c r="C3136" s="2" t="s">
        <v>3645</v>
      </c>
      <c r="D3136" s="2" t="s">
        <v>6</v>
      </c>
      <c r="E3136" s="2" t="str">
        <f>IFERROR(__xludf.DUMMYFUNCTION("GOOGLETRANSLATE(B3136, ""auto"",""en"")"),"There are serious jgti")</f>
        <v>There are serious jgti</v>
      </c>
    </row>
    <row r="3137" ht="15.75" customHeight="1">
      <c r="A3137" s="1">
        <v>3404.0</v>
      </c>
      <c r="B3137" s="2" t="s">
        <v>3646</v>
      </c>
      <c r="C3137" s="2" t="s">
        <v>3647</v>
      </c>
      <c r="D3137" s="2" t="s">
        <v>6</v>
      </c>
      <c r="E3137" s="2" t="str">
        <f>IFERROR(__xludf.DUMMYFUNCTION("GOOGLETRANSLATE(B3137, ""auto"",""en"")"),"one who can do who can not criticize the ghosts of Chuck Palahniuk")</f>
        <v>one who can do who can not criticize the ghosts of Chuck Palahniuk</v>
      </c>
    </row>
    <row r="3138" ht="15.75" customHeight="1">
      <c r="A3138" s="1">
        <v>3405.0</v>
      </c>
      <c r="B3138" s="2" t="s">
        <v>3648</v>
      </c>
      <c r="C3138" s="2" t="s">
        <v>3647</v>
      </c>
      <c r="D3138" s="2" t="s">
        <v>6</v>
      </c>
      <c r="E3138" s="2" t="str">
        <f>IFERROR(__xludf.DUMMYFUNCTION("GOOGLETRANSLATE(B3138, ""auto"",""en"")"),"k people pano or pozdno vcegda ppixodit cchacte")</f>
        <v>k people pano or pozdno vcegda ppixodit cchacte</v>
      </c>
    </row>
    <row r="3139" ht="15.75" customHeight="1">
      <c r="A3139" s="1">
        <v>3406.0</v>
      </c>
      <c r="B3139" s="2" t="s">
        <v>3649</v>
      </c>
      <c r="C3139" s="2" t="s">
        <v>3650</v>
      </c>
      <c r="D3139" s="2" t="s">
        <v>6</v>
      </c>
      <c r="E3139" s="2" t="str">
        <f>IFERROR(__xludf.DUMMYFUNCTION("GOOGLETRANSLATE(B3139, ""auto"",""en"")"),"must always is so close was a close friend through this difficult time")</f>
        <v>must always is so close was a close friend through this difficult time</v>
      </c>
    </row>
    <row r="3140" ht="15.75" customHeight="1">
      <c r="A3140" s="1">
        <v>3407.0</v>
      </c>
      <c r="B3140" s="2" t="s">
        <v>3651</v>
      </c>
      <c r="C3140" s="2" t="s">
        <v>3652</v>
      </c>
      <c r="D3140" s="2" t="s">
        <v>6</v>
      </c>
      <c r="E3140" s="2" t="str">
        <f>IFERROR(__xludf.DUMMYFUNCTION("GOOGLETRANSLATE(B3140, ""auto"",""en"")"),"ïnsta VK aliya qyzpu")</f>
        <v>ïnsta VK aliya qyzpu</v>
      </c>
    </row>
    <row r="3141" ht="15.75" customHeight="1">
      <c r="A3141" s="1">
        <v>3408.0</v>
      </c>
      <c r="B3141" s="2" t="s">
        <v>3653</v>
      </c>
      <c r="C3141" s="2" t="s">
        <v>3654</v>
      </c>
      <c r="D3141" s="2" t="s">
        <v>6</v>
      </c>
      <c r="E3141" s="2" t="str">
        <f>IFERROR(__xludf.DUMMYFUNCTION("GOOGLETRANSLATE(B3141, ""auto"",""en"")"),"it is not necessary to judge a person by his appearance")</f>
        <v>it is not necessary to judge a person by his appearance</v>
      </c>
    </row>
    <row r="3142" ht="15.75" customHeight="1">
      <c r="A3142" s="1">
        <v>3409.0</v>
      </c>
      <c r="B3142" s="2" t="s">
        <v>3655</v>
      </c>
      <c r="C3142" s="2" t="s">
        <v>3654</v>
      </c>
      <c r="D3142" s="2" t="s">
        <v>6</v>
      </c>
      <c r="E3142" s="2" t="str">
        <f>IFERROR(__xludf.DUMMYFUNCTION("GOOGLETRANSLATE(B3142, ""auto"",""en"")"),"people are different to someone like pretty boys or girls and who is not the main thing that is important to the beauty in my heart they were good people")</f>
        <v>people are different to someone like pretty boys or girls and who is not the main thing that is important to the beauty in my heart they were good people</v>
      </c>
    </row>
    <row r="3143" ht="15.75" customHeight="1">
      <c r="A3143" s="1">
        <v>3410.0</v>
      </c>
      <c r="B3143" s="2" t="s">
        <v>3656</v>
      </c>
      <c r="C3143" s="2" t="s">
        <v>3654</v>
      </c>
      <c r="D3143" s="2" t="s">
        <v>6</v>
      </c>
      <c r="E3143" s="2" t="str">
        <f>IFERROR(__xludf.DUMMYFUNCTION("GOOGLETRANSLATE(B3143, ""auto"",""en"")"),"no guy does not have to be disappointed it's not a problem with a friend is always fun, and well they will support you in difficult times")</f>
        <v>no guy does not have to be disappointed it's not a problem with a friend is always fun, and well they will support you in difficult times</v>
      </c>
    </row>
    <row r="3144" ht="15.75" customHeight="1">
      <c r="A3144" s="1">
        <v>3411.0</v>
      </c>
      <c r="B3144" s="2" t="s">
        <v>3657</v>
      </c>
      <c r="C3144" s="2" t="s">
        <v>3654</v>
      </c>
      <c r="D3144" s="2" t="s">
        <v>6</v>
      </c>
      <c r="E3144" s="2" t="str">
        <f>IFERROR(__xludf.DUMMYFUNCTION("GOOGLETRANSLATE(B3144, ""auto"",""en"")"),"while I myself do not write me no one writes to me when no one writes, I think that I do not need anyone to their friends and family is what hurts me most")</f>
        <v>while I myself do not write me no one writes to me when no one writes, I think that I do not need anyone to their friends and family is what hurts me most</v>
      </c>
    </row>
    <row r="3145" ht="15.75" customHeight="1">
      <c r="A3145" s="1">
        <v>3412.0</v>
      </c>
      <c r="B3145" s="2" t="s">
        <v>3658</v>
      </c>
      <c r="C3145" s="2" t="s">
        <v>3654</v>
      </c>
      <c r="D3145" s="2" t="s">
        <v>6</v>
      </c>
      <c r="E3145" s="2" t="str">
        <f>IFERROR(__xludf.DUMMYFUNCTION("GOOGLETRANSLATE(B3145, ""auto"",""en"")"),"shame that people do not understand how you do you take everything to heart")</f>
        <v>shame that people do not understand how you do you take everything to heart</v>
      </c>
    </row>
    <row r="3146" ht="15.75" customHeight="1">
      <c r="A3146" s="1">
        <v>3413.0</v>
      </c>
      <c r="B3146" s="2" t="s">
        <v>3659</v>
      </c>
      <c r="C3146" s="2" t="s">
        <v>3654</v>
      </c>
      <c r="D3146" s="2" t="s">
        <v>6</v>
      </c>
      <c r="E3146" s="2" t="str">
        <f>IFERROR(__xludf.DUMMYFUNCTION("GOOGLETRANSLATE(B3146, ""auto"",""en"")"),"human value is not for looks but for the fact that they belong to you")</f>
        <v>human value is not for looks but for the fact that they belong to you</v>
      </c>
    </row>
    <row r="3147" ht="15.75" customHeight="1">
      <c r="A3147" s="1">
        <v>3414.0</v>
      </c>
      <c r="B3147" s="2" t="s">
        <v>3660</v>
      </c>
      <c r="C3147" s="2" t="s">
        <v>3654</v>
      </c>
      <c r="D3147" s="2" t="s">
        <v>6</v>
      </c>
      <c r="E3147" s="2" t="str">
        <f>IFERROR(__xludf.DUMMYFUNCTION("GOOGLETRANSLATE(B3147, ""auto"",""en"")"),"Learn to always forgive people because all people make the mistake")</f>
        <v>Learn to always forgive people because all people make the mistake</v>
      </c>
    </row>
    <row r="3148" ht="15.75" customHeight="1">
      <c r="A3148" s="1">
        <v>3415.0</v>
      </c>
      <c r="B3148" s="2" t="s">
        <v>3661</v>
      </c>
      <c r="C3148" s="2" t="s">
        <v>3654</v>
      </c>
      <c r="D3148" s="2" t="s">
        <v>6</v>
      </c>
      <c r="E3148" s="2" t="str">
        <f>IFERROR(__xludf.DUMMYFUNCTION("GOOGLETRANSLATE(B3148, ""auto"",""en"")"),"happiness is to be with those people who are always there for you")</f>
        <v>happiness is to be with those people who are always there for you</v>
      </c>
    </row>
    <row r="3149" ht="15.75" customHeight="1">
      <c r="A3149" s="1">
        <v>3416.0</v>
      </c>
      <c r="B3149" s="2" t="s">
        <v>3662</v>
      </c>
      <c r="C3149" s="2" t="s">
        <v>3654</v>
      </c>
      <c r="D3149" s="2" t="s">
        <v>6</v>
      </c>
      <c r="E3149" s="2" t="str">
        <f>IFERROR(__xludf.DUMMYFUNCTION("GOOGLETRANSLATE(B3149, ""auto"",""en"")"),"with a friend")</f>
        <v>with a friend</v>
      </c>
    </row>
    <row r="3150" ht="15.75" customHeight="1">
      <c r="A3150" s="1">
        <v>3417.0</v>
      </c>
      <c r="B3150" s="2" t="s">
        <v>3663</v>
      </c>
      <c r="C3150" s="2" t="s">
        <v>3664</v>
      </c>
      <c r="D3150" s="2" t="s">
        <v>6</v>
      </c>
      <c r="E3150" s="2" t="str">
        <f>IFERROR(__xludf.DUMMYFUNCTION("GOOGLETRANSLATE(B3150, ""auto"",""en"")"),"No brother, the girl's father Do not disturb our peace of her heart wounded heart")</f>
        <v>No brother, the girl's father Do not disturb our peace of her heart wounded heart</v>
      </c>
    </row>
    <row r="3151" ht="15.75" customHeight="1">
      <c r="A3151" s="1">
        <v>3418.0</v>
      </c>
      <c r="B3151" s="2" t="s">
        <v>3665</v>
      </c>
      <c r="C3151" s="2" t="s">
        <v>3664</v>
      </c>
      <c r="D3151" s="2" t="s">
        <v>6</v>
      </c>
      <c r="E3151" s="2" t="str">
        <f>IFERROR(__xludf.DUMMYFUNCTION("GOOGLETRANSLATE(B3151, ""auto"",""en"")"),"I'm afraid to ask why someone renjítíp and are not afraid of my renjítwden No")</f>
        <v>I'm afraid to ask why someone renjítíp and are not afraid of my renjítwden No</v>
      </c>
    </row>
    <row r="3152" ht="15.75" customHeight="1">
      <c r="A3152" s="1">
        <v>3419.0</v>
      </c>
      <c r="B3152" s="2" t="s">
        <v>3666</v>
      </c>
      <c r="C3152" s="2" t="s">
        <v>3254</v>
      </c>
      <c r="D3152" s="2" t="s">
        <v>6</v>
      </c>
      <c r="E3152" s="2" t="str">
        <f>IFERROR(__xludf.DUMMYFUNCTION("GOOGLETRANSLATE(B3152, ""auto"",""en"")"),"who learned the song")</f>
        <v>who learned the song</v>
      </c>
    </row>
    <row r="3153" ht="15.75" customHeight="1">
      <c r="A3153" s="1">
        <v>3420.0</v>
      </c>
      <c r="B3153" s="2" t="s">
        <v>3667</v>
      </c>
      <c r="C3153" s="2" t="s">
        <v>3254</v>
      </c>
      <c r="D3153" s="2" t="s">
        <v>6</v>
      </c>
      <c r="E3153" s="2" t="str">
        <f>IFERROR(__xludf.DUMMYFUNCTION("GOOGLETRANSLATE(B3153, ""auto"",""en"")"),"to forge design contest")</f>
        <v>to forge design contest</v>
      </c>
    </row>
    <row r="3154" ht="15.75" customHeight="1">
      <c r="A3154" s="1">
        <v>3421.0</v>
      </c>
      <c r="B3154" s="2" t="s">
        <v>3668</v>
      </c>
      <c r="C3154" s="2" t="s">
        <v>3254</v>
      </c>
      <c r="D3154" s="2" t="s">
        <v>6</v>
      </c>
      <c r="E3154" s="2" t="str">
        <f>IFERROR(__xludf.DUMMYFUNCTION("GOOGLETRANSLATE(B3154, ""auto"",""en"")"),"show full")</f>
        <v>show full</v>
      </c>
    </row>
    <row r="3155" ht="15.75" customHeight="1">
      <c r="A3155" s="1">
        <v>3422.0</v>
      </c>
      <c r="B3155" s="2" t="s">
        <v>3669</v>
      </c>
      <c r="C3155" s="2" t="s">
        <v>3254</v>
      </c>
      <c r="D3155" s="2" t="s">
        <v>6</v>
      </c>
      <c r="E3155" s="2" t="str">
        <f>IFERROR(__xludf.DUMMYFUNCTION("GOOGLETRANSLATE(B3155, ""auto"",""en"")"),"top")</f>
        <v>top</v>
      </c>
    </row>
    <row r="3156" ht="15.75" customHeight="1">
      <c r="A3156" s="1">
        <v>3423.0</v>
      </c>
      <c r="B3156" s="2" t="s">
        <v>3670</v>
      </c>
      <c r="C3156" s="2" t="s">
        <v>3254</v>
      </c>
      <c r="D3156" s="2" t="s">
        <v>6</v>
      </c>
      <c r="E3156" s="2" t="str">
        <f>IFERROR(__xludf.DUMMYFUNCTION("GOOGLETRANSLATE(B3156, ""auto"",""en"")"),"lordik lordikovich vip in to")</f>
        <v>lordik lordikovich vip in to</v>
      </c>
    </row>
    <row r="3157" ht="15.75" customHeight="1">
      <c r="A3157" s="1">
        <v>3424.0</v>
      </c>
      <c r="B3157" s="2" t="s">
        <v>3671</v>
      </c>
      <c r="C3157" s="2" t="s">
        <v>3254</v>
      </c>
      <c r="D3157" s="2" t="s">
        <v>6</v>
      </c>
      <c r="E3157" s="2" t="str">
        <f>IFERROR(__xludf.DUMMYFUNCTION("GOOGLETRANSLATE(B3157, ""auto"",""en"")"),"who will make 2d intro for 1200 Coin on grinviks")</f>
        <v>who will make 2d intro for 1200 Coin on grinviks</v>
      </c>
    </row>
    <row r="3158" ht="15.75" customHeight="1">
      <c r="A3158" s="1">
        <v>3425.0</v>
      </c>
      <c r="B3158" s="2" t="s">
        <v>3672</v>
      </c>
      <c r="C3158" s="2" t="s">
        <v>3254</v>
      </c>
      <c r="D3158" s="2" t="s">
        <v>6</v>
      </c>
      <c r="E3158" s="2" t="str">
        <f>IFERROR(__xludf.DUMMYFUNCTION("GOOGLETRANSLATE(B3158, ""auto"",""en"")"),"my skin again")</f>
        <v>my skin again</v>
      </c>
    </row>
    <row r="3159" ht="15.75" customHeight="1">
      <c r="A3159" s="1">
        <v>3426.0</v>
      </c>
      <c r="B3159" s="2" t="s">
        <v>3673</v>
      </c>
      <c r="C3159" s="2" t="s">
        <v>3254</v>
      </c>
      <c r="D3159" s="2" t="s">
        <v>6</v>
      </c>
      <c r="E3159" s="2" t="str">
        <f>IFERROR(__xludf.DUMMYFUNCTION("GOOGLETRANSLATE(B3159, ""auto"",""en"")"),"who knows how to make the channel design posveschenny Maynkraft pliiz hp")</f>
        <v>who knows how to make the channel design posveschenny Maynkraft pliiz hp</v>
      </c>
    </row>
    <row r="3160" ht="15.75" customHeight="1">
      <c r="A3160" s="1">
        <v>3427.0</v>
      </c>
      <c r="B3160" s="2" t="s">
        <v>3674</v>
      </c>
      <c r="C3160" s="2" t="s">
        <v>3254</v>
      </c>
      <c r="D3160" s="2" t="s">
        <v>6</v>
      </c>
      <c r="E3160" s="2" t="str">
        <f>IFERROR(__xludf.DUMMYFUNCTION("GOOGLETRANSLATE(B3160, ""auto"",""en"")"),"Morgenstern top")</f>
        <v>Morgenstern top</v>
      </c>
    </row>
    <row r="3161" ht="15.75" customHeight="1">
      <c r="A3161" s="1">
        <v>3428.0</v>
      </c>
      <c r="B3161" s="2" t="s">
        <v>3675</v>
      </c>
      <c r="C3161" s="2" t="s">
        <v>3676</v>
      </c>
      <c r="D3161" s="2" t="s">
        <v>6</v>
      </c>
      <c r="E3161" s="2" t="str">
        <f>IFERROR(__xludf.DUMMYFUNCTION("GOOGLETRANSLATE(B3161, ""auto"",""en"")"),"I can sit here in your")</f>
        <v>I can sit here in your</v>
      </c>
    </row>
    <row r="3162" ht="15.75" customHeight="1">
      <c r="A3162" s="1">
        <v>3429.0</v>
      </c>
      <c r="B3162" s="2" t="s">
        <v>3677</v>
      </c>
      <c r="C3162" s="2" t="s">
        <v>3676</v>
      </c>
      <c r="D3162" s="2" t="s">
        <v>6</v>
      </c>
      <c r="E3162" s="2" t="str">
        <f>IFERROR(__xludf.DUMMYFUNCTION("GOOGLETRANSLATE(B3162, ""auto"",""en"")"),"Soundtrack cheburek")</f>
        <v>Soundtrack cheburek</v>
      </c>
    </row>
    <row r="3163" ht="15.75" customHeight="1">
      <c r="A3163" s="1">
        <v>3430.0</v>
      </c>
      <c r="B3163" s="2" t="s">
        <v>3678</v>
      </c>
      <c r="C3163" s="2" t="s">
        <v>3679</v>
      </c>
      <c r="D3163" s="2" t="s">
        <v>6</v>
      </c>
      <c r="E3163" s="2" t="str">
        <f>IFERROR(__xludf.DUMMYFUNCTION("GOOGLETRANSLATE(B3163, ""auto"",""en"")"),"smile no matter what the Almighty is always there")</f>
        <v>smile no matter what the Almighty is always there</v>
      </c>
    </row>
    <row r="3164" ht="15.75" customHeight="1">
      <c r="A3164" s="1">
        <v>3431.0</v>
      </c>
      <c r="B3164" s="2" t="s">
        <v>3680</v>
      </c>
      <c r="C3164" s="2" t="s">
        <v>3679</v>
      </c>
      <c r="D3164" s="2" t="s">
        <v>6</v>
      </c>
      <c r="E3164" s="2" t="str">
        <f>IFERROR(__xludf.DUMMYFUNCTION("GOOGLETRANSLATE(B3164, ""auto"",""en"")"),"for prayer is not necessary to place only need faith in Allah")</f>
        <v>for prayer is not necessary to place only need faith in Allah</v>
      </c>
    </row>
    <row r="3165" ht="15.75" customHeight="1">
      <c r="A3165" s="1">
        <v>3433.0</v>
      </c>
      <c r="B3165" s="2" t="s">
        <v>3681</v>
      </c>
      <c r="C3165" s="2" t="s">
        <v>3682</v>
      </c>
      <c r="D3165" s="2" t="s">
        <v>6</v>
      </c>
      <c r="E3165" s="2" t="str">
        <f>IFERROR(__xludf.DUMMYFUNCTION("GOOGLETRANSLATE(B3165, ""auto"",""en"")"),"club Motion")</f>
        <v>club Motion</v>
      </c>
    </row>
    <row r="3166" ht="15.75" customHeight="1">
      <c r="A3166" s="1">
        <v>3434.0</v>
      </c>
      <c r="B3166" s="2" t="s">
        <v>3683</v>
      </c>
      <c r="C3166" s="2" t="s">
        <v>3682</v>
      </c>
      <c r="D3166" s="2" t="s">
        <v>6</v>
      </c>
      <c r="E3166" s="2" t="str">
        <f>IFERROR(__xludf.DUMMYFUNCTION("GOOGLETRANSLATE(B3166, ""auto"",""en"")")," I tongue zaberu glavny prize of your lips cud love is")</f>
        <v> I tongue zaberu glavny prize of your lips cud love is</v>
      </c>
    </row>
    <row r="3167" ht="15.75" customHeight="1">
      <c r="A3167" s="1">
        <v>3435.0</v>
      </c>
      <c r="B3167" s="2" t="s">
        <v>3684</v>
      </c>
      <c r="C3167" s="2" t="s">
        <v>3685</v>
      </c>
      <c r="D3167" s="2" t="s">
        <v>6</v>
      </c>
      <c r="E3167" s="2" t="str">
        <f>IFERROR(__xludf.DUMMYFUNCTION("GOOGLETRANSLATE(B3167, ""auto"",""en"")"),"Regina imramzieva good sweet nyashka excellent student clever kind never fails Regina")</f>
        <v>Regina imramzieva good sweet nyashka excellent student clever kind never fails Regina</v>
      </c>
    </row>
    <row r="3168" ht="15.75" customHeight="1">
      <c r="A3168" s="1">
        <v>3436.0</v>
      </c>
      <c r="B3168" s="2" t="s">
        <v>3686</v>
      </c>
      <c r="C3168" s="2" t="s">
        <v>3685</v>
      </c>
      <c r="D3168" s="2" t="s">
        <v>6</v>
      </c>
      <c r="E3168" s="2" t="str">
        <f>IFERROR(__xludf.DUMMYFUNCTION("GOOGLETRANSLATE(B3168, ""auto"",""en"")"),"uraaaaaaa I became kichik apashkoy sixth time")</f>
        <v>uraaaaaaa I became kichik apashkoy sixth time</v>
      </c>
    </row>
    <row r="3169" ht="15.75" customHeight="1">
      <c r="A3169" s="1">
        <v>3437.0</v>
      </c>
      <c r="B3169" s="2" t="s">
        <v>3687</v>
      </c>
      <c r="C3169" s="2" t="s">
        <v>3685</v>
      </c>
      <c r="D3169" s="2" t="s">
        <v>6</v>
      </c>
      <c r="E3169" s="2" t="str">
        <f>IFERROR(__xludf.DUMMYFUNCTION("GOOGLETRANSLATE(B3169, ""auto"",""en"")"),"you give me the facts and I'll go game began you to me and i went to you the facts the game began")</f>
        <v>you give me the facts and I'll go game began you to me and i went to you the facts the game began</v>
      </c>
    </row>
    <row r="3170" ht="15.75" customHeight="1">
      <c r="A3170" s="1">
        <v>3438.0</v>
      </c>
      <c r="B3170" s="2" t="s">
        <v>3688</v>
      </c>
      <c r="C3170" s="2" t="s">
        <v>3685</v>
      </c>
      <c r="D3170" s="2" t="s">
        <v>6</v>
      </c>
      <c r="E3170" s="2" t="str">
        <f>IFERROR(__xludf.DUMMYFUNCTION("GOOGLETRANSLATE(B3170, ""auto"",""en"")"),"it is not necessary to be afraid of death and an empty life")</f>
        <v>it is not necessary to be afraid of death and an empty life</v>
      </c>
    </row>
    <row r="3171" ht="15.75" customHeight="1">
      <c r="A3171" s="1">
        <v>3439.0</v>
      </c>
      <c r="B3171" s="2" t="s">
        <v>3689</v>
      </c>
      <c r="C3171" s="2" t="s">
        <v>3685</v>
      </c>
      <c r="D3171" s="2" t="s">
        <v>6</v>
      </c>
      <c r="E3171" s="2" t="str">
        <f>IFERROR(__xludf.DUMMYFUNCTION("GOOGLETRANSLATE(B3171, ""auto"",""en"")"),"Three things never come back, the word opportunity so do not waste time choosing his words do not lose the opportunity")</f>
        <v>Three things never come back, the word opportunity so do not waste time choosing his words do not lose the opportunity</v>
      </c>
    </row>
    <row r="3172" ht="15.75" customHeight="1">
      <c r="A3172" s="1">
        <v>3440.0</v>
      </c>
      <c r="B3172" s="2" t="s">
        <v>3531</v>
      </c>
      <c r="C3172" s="2" t="s">
        <v>3690</v>
      </c>
      <c r="D3172" s="2" t="s">
        <v>6</v>
      </c>
      <c r="E3172" s="2" t="str">
        <f>IFERROR(__xludf.DUMMYFUNCTION("GOOGLETRANSLATE(B3172, ""auto"",""en"")"),"Hi")</f>
        <v>Hi</v>
      </c>
    </row>
    <row r="3173" ht="15.75" customHeight="1">
      <c r="A3173" s="1">
        <v>3441.0</v>
      </c>
      <c r="B3173" s="2" t="s">
        <v>3691</v>
      </c>
      <c r="C3173" s="2" t="s">
        <v>3692</v>
      </c>
      <c r="D3173" s="2" t="s">
        <v>6</v>
      </c>
      <c r="E3173" s="2" t="str">
        <f>IFERROR(__xludf.DUMMYFUNCTION("GOOGLETRANSLATE(B3173, ""auto"",""en"")"),"silent recognition from you can only go so although it will be very cruel side really i love you")</f>
        <v>silent recognition from you can only go so although it will be very cruel side really i love you</v>
      </c>
    </row>
    <row r="3174" ht="15.75" customHeight="1">
      <c r="A3174" s="1">
        <v>3442.0</v>
      </c>
      <c r="B3174" s="2" t="s">
        <v>3693</v>
      </c>
      <c r="C3174" s="2" t="s">
        <v>3692</v>
      </c>
      <c r="D3174" s="2" t="s">
        <v>6</v>
      </c>
      <c r="E3174" s="2" t="str">
        <f>IFERROR(__xludf.DUMMYFUNCTION("GOOGLETRANSLATE(B3174, ""auto"",""en"")"),"stole the hearts of the girl should be beautiful, not beautiful words to actions")</f>
        <v>stole the hearts of the girl should be beautiful, not beautiful words to actions</v>
      </c>
    </row>
    <row r="3175" ht="15.75" customHeight="1">
      <c r="A3175" s="1">
        <v>3443.0</v>
      </c>
      <c r="B3175" s="2" t="s">
        <v>3694</v>
      </c>
      <c r="C3175" s="2" t="s">
        <v>3692</v>
      </c>
      <c r="D3175" s="2" t="s">
        <v>6</v>
      </c>
      <c r="E3175" s="2" t="str">
        <f>IFERROR(__xludf.DUMMYFUNCTION("GOOGLETRANSLATE(B3175, ""auto"",""en"")"),"did not have to wait for whether and how much it was not only a waste of the same")</f>
        <v>did not have to wait for whether and how much it was not only a waste of the same</v>
      </c>
    </row>
    <row r="3176" ht="15.75" customHeight="1">
      <c r="A3176" s="1">
        <v>3444.0</v>
      </c>
      <c r="B3176" s="2" t="s">
        <v>3695</v>
      </c>
      <c r="C3176" s="2" t="s">
        <v>3692</v>
      </c>
      <c r="D3176" s="2" t="s">
        <v>6</v>
      </c>
      <c r="E3176" s="2" t="str">
        <f>IFERROR(__xludf.DUMMYFUNCTION("GOOGLETRANSLATE(B3176, ""auto"",""en"")"),"I'm in love do not forget still to be forgotten allowed to go")</f>
        <v>I'm in love do not forget still to be forgotten allowed to go</v>
      </c>
    </row>
    <row r="3177" ht="15.75" customHeight="1">
      <c r="A3177" s="1">
        <v>3445.0</v>
      </c>
      <c r="B3177" s="2" t="s">
        <v>3696</v>
      </c>
      <c r="C3177" s="2" t="s">
        <v>3697</v>
      </c>
      <c r="D3177" s="2" t="s">
        <v>6</v>
      </c>
      <c r="E3177" s="2" t="str">
        <f>IFERROR(__xludf.DUMMYFUNCTION("GOOGLETRANSLATE(B3177, ""auto"",""en"")"),"jx")</f>
        <v>jx</v>
      </c>
    </row>
    <row r="3178" ht="15.75" customHeight="1">
      <c r="A3178" s="1">
        <v>3446.0</v>
      </c>
      <c r="B3178" s="2" t="s">
        <v>3698</v>
      </c>
      <c r="C3178" s="2" t="s">
        <v>3697</v>
      </c>
      <c r="D3178" s="2" t="s">
        <v>6</v>
      </c>
      <c r="E3178" s="2" t="str">
        <f>IFERROR(__xludf.DUMMYFUNCTION("GOOGLETRANSLATE(B3178, ""auto"",""en"")"),"in Russia began to operate amendments to the law on compulsory motor TPL most significant change occurred in the electronic design of policies in the traffic police have explained whether or not fined for lack of policy paper electronic MTPL policy does n"&amp;"ot need to be printed on the letterhead of the strict reporting more about the reports and")</f>
        <v>in Russia began to operate amendments to the law on compulsory motor TPL most significant change occurred in the electronic design of policies in the traffic police have explained whether or not fined for lack of policy paper electronic MTPL policy does not need to be printed on the letterhead of the strict reporting more about the reports and</v>
      </c>
    </row>
    <row r="3179" ht="15.75" customHeight="1">
      <c r="A3179" s="1">
        <v>3447.0</v>
      </c>
      <c r="B3179" s="2" t="s">
        <v>2312</v>
      </c>
      <c r="C3179" s="2" t="s">
        <v>3699</v>
      </c>
      <c r="D3179" s="2" t="s">
        <v>6</v>
      </c>
      <c r="E3179" s="2" t="str">
        <f>IFERROR(__xludf.DUMMYFUNCTION("GOOGLETRANSLATE(B3179, ""auto"",""en"")"),"O yes")</f>
        <v>O yes</v>
      </c>
    </row>
    <row r="3180" ht="15.75" customHeight="1">
      <c r="A3180" s="1">
        <v>3448.0</v>
      </c>
      <c r="B3180" s="2" t="s">
        <v>2312</v>
      </c>
      <c r="C3180" s="2" t="s">
        <v>3699</v>
      </c>
      <c r="D3180" s="2" t="s">
        <v>6</v>
      </c>
      <c r="E3180" s="2" t="str">
        <f>IFERROR(__xludf.DUMMYFUNCTION("GOOGLETRANSLATE(B3180, ""auto"",""en"")"),"O yes")</f>
        <v>O yes</v>
      </c>
    </row>
    <row r="3181" ht="15.75" customHeight="1">
      <c r="A3181" s="1">
        <v>3449.0</v>
      </c>
      <c r="B3181" s="2" t="s">
        <v>3700</v>
      </c>
      <c r="C3181" s="2" t="s">
        <v>3701</v>
      </c>
      <c r="D3181" s="2" t="s">
        <v>6</v>
      </c>
      <c r="E3181" s="2" t="str">
        <f>IFERROR(__xludf.DUMMYFUNCTION("GOOGLETRANSLATE(B3181, ""auto"",""en"")"),"brother, my guardian, he always zaschischaet me")</f>
        <v>brother, my guardian, he always zaschischaet me</v>
      </c>
    </row>
    <row r="3182" ht="15.75" customHeight="1">
      <c r="A3182" s="1">
        <v>3450.0</v>
      </c>
      <c r="B3182" s="2" t="s">
        <v>3702</v>
      </c>
      <c r="C3182" s="2" t="s">
        <v>3703</v>
      </c>
      <c r="D3182" s="2" t="s">
        <v>6</v>
      </c>
      <c r="E3182" s="2" t="str">
        <f>IFERROR(__xludf.DUMMYFUNCTION("GOOGLETRANSLATE(B3182, ""auto"",""en"")"),"cool")</f>
        <v>cool</v>
      </c>
    </row>
    <row r="3183" ht="15.75" customHeight="1">
      <c r="A3183" s="1">
        <v>3451.0</v>
      </c>
      <c r="B3183" s="2" t="s">
        <v>3704</v>
      </c>
      <c r="C3183" s="2" t="s">
        <v>3703</v>
      </c>
      <c r="D3183" s="2" t="s">
        <v>6</v>
      </c>
      <c r="E3183" s="2" t="str">
        <f>IFERROR(__xludf.DUMMYFUNCTION("GOOGLETRANSLATE(B3183, ""auto"",""en"")"),"letspleyschik a blast zatsenite")</f>
        <v>letspleyschik a blast zatsenite</v>
      </c>
    </row>
    <row r="3184" ht="15.75" customHeight="1">
      <c r="A3184" s="1">
        <v>3452.0</v>
      </c>
      <c r="B3184" s="2" t="s">
        <v>3705</v>
      </c>
      <c r="C3184" s="2" t="s">
        <v>3703</v>
      </c>
      <c r="D3184" s="2" t="s">
        <v>6</v>
      </c>
      <c r="E3184" s="2" t="str">
        <f>IFERROR(__xludf.DUMMYFUNCTION("GOOGLETRANSLATE(B3184, ""auto"",""en"")")," grand theft auto san andreas passage wounds F 21 whether the roller link series https youtu be 5kxjw0tznms link per channel https www youtube com c elementgameshow")</f>
        <v> grand theft auto san andreas passage wounds F 21 whether the roller link series https youtu be 5kxjw0tznms link per channel https www youtube com c elementgameshow</v>
      </c>
    </row>
    <row r="3185" ht="15.75" customHeight="1">
      <c r="A3185" s="1">
        <v>3453.0</v>
      </c>
      <c r="B3185" s="2" t="s">
        <v>3365</v>
      </c>
      <c r="C3185" s="2" t="s">
        <v>3703</v>
      </c>
      <c r="D3185" s="2" t="s">
        <v>6</v>
      </c>
      <c r="E3185" s="2" t="str">
        <f>IFERROR(__xludf.DUMMYFUNCTION("GOOGLETRANSLATE(B3185, ""auto"",""en"")"),"I was cool stickers fortnite")</f>
        <v>I was cool stickers fortnite</v>
      </c>
    </row>
    <row r="3186" ht="15.75" customHeight="1">
      <c r="A3186" s="1">
        <v>3454.0</v>
      </c>
      <c r="B3186" s="2" t="s">
        <v>3706</v>
      </c>
      <c r="C3186" s="2" t="s">
        <v>3707</v>
      </c>
      <c r="D3186" s="2" t="s">
        <v>6</v>
      </c>
      <c r="E3186" s="2" t="str">
        <f>IFERROR(__xludf.DUMMYFUNCTION("GOOGLETRANSLATE(B3186, ""auto"",""en"")"),"Billy sill vts magila")</f>
        <v>Billy sill vts magila</v>
      </c>
    </row>
    <row r="3187" ht="15.75" customHeight="1">
      <c r="A3187" s="1">
        <v>3455.0</v>
      </c>
      <c r="B3187" s="2" t="s">
        <v>3708</v>
      </c>
      <c r="C3187" s="2" t="s">
        <v>3709</v>
      </c>
      <c r="D3187" s="2" t="s">
        <v>6</v>
      </c>
      <c r="E3187" s="2" t="str">
        <f>IFERROR(__xludf.DUMMYFUNCTION("GOOGLETRANSLATE(B3187, ""auto"",""en"")"),"Again paint hair")</f>
        <v>Again paint hair</v>
      </c>
    </row>
    <row r="3188" ht="15.75" customHeight="1">
      <c r="A3188" s="1">
        <v>3456.0</v>
      </c>
      <c r="B3188" s="2" t="s">
        <v>3710</v>
      </c>
      <c r="C3188" s="2" t="s">
        <v>3709</v>
      </c>
      <c r="D3188" s="2" t="s">
        <v>6</v>
      </c>
      <c r="E3188" s="2" t="str">
        <f>IFERROR(__xludf.DUMMYFUNCTION("GOOGLETRANSLATE(B3188, ""auto"",""en"")"),"skate my life")</f>
        <v>skate my life</v>
      </c>
    </row>
    <row r="3189" ht="15.75" customHeight="1">
      <c r="A3189" s="1">
        <v>3457.0</v>
      </c>
      <c r="B3189" s="2" t="s">
        <v>3711</v>
      </c>
      <c r="C3189" s="2" t="s">
        <v>3709</v>
      </c>
      <c r="D3189" s="2" t="s">
        <v>6</v>
      </c>
      <c r="E3189" s="2" t="str">
        <f>IFERROR(__xludf.DUMMYFUNCTION("GOOGLETRANSLATE(B3189, ""auto"",""en"")"),"koteyka")</f>
        <v>koteyka</v>
      </c>
    </row>
    <row r="3190" ht="15.75" customHeight="1">
      <c r="A3190" s="1">
        <v>3458.0</v>
      </c>
      <c r="B3190" s="2" t="s">
        <v>3712</v>
      </c>
      <c r="C3190" s="2" t="s">
        <v>3709</v>
      </c>
      <c r="D3190" s="2" t="s">
        <v>6</v>
      </c>
      <c r="E3190" s="2" t="str">
        <f>IFERROR(__xludf.DUMMYFUNCTION("GOOGLETRANSLATE(B3190, ""auto"",""en"")"),"black color")</f>
        <v>black color</v>
      </c>
    </row>
    <row r="3191" ht="15.75" customHeight="1">
      <c r="A3191" s="1">
        <v>3459.0</v>
      </c>
      <c r="B3191" s="2" t="s">
        <v>3713</v>
      </c>
      <c r="C3191" s="2" t="s">
        <v>3709</v>
      </c>
      <c r="D3191" s="2" t="s">
        <v>6</v>
      </c>
      <c r="E3191" s="2" t="str">
        <f>IFERROR(__xludf.DUMMYFUNCTION("GOOGLETRANSLATE(B3191, ""auto"",""en"")"),"sakura")</f>
        <v>sakura</v>
      </c>
    </row>
    <row r="3192" ht="15.75" customHeight="1">
      <c r="A3192" s="1">
        <v>3460.0</v>
      </c>
      <c r="B3192" s="2" t="s">
        <v>3714</v>
      </c>
      <c r="C3192" s="2" t="s">
        <v>3709</v>
      </c>
      <c r="D3192" s="2" t="s">
        <v>6</v>
      </c>
      <c r="E3192" s="2" t="str">
        <f>IFERROR(__xludf.DUMMYFUNCTION("GOOGLETRANSLATE(B3192, ""auto"",""en"")"),"aphids")</f>
        <v>aphids</v>
      </c>
    </row>
    <row r="3193" ht="15.75" customHeight="1">
      <c r="A3193" s="1">
        <v>3461.0</v>
      </c>
      <c r="B3193" s="2" t="s">
        <v>3715</v>
      </c>
      <c r="C3193" s="2" t="s">
        <v>3709</v>
      </c>
      <c r="D3193" s="2" t="s">
        <v>6</v>
      </c>
      <c r="E3193" s="2" t="str">
        <f>IFERROR(__xludf.DUMMYFUNCTION("GOOGLETRANSLATE(B3193, ""auto"",""en"")"),"why do not my and although you will be my")</f>
        <v>why do not my and although you will be my</v>
      </c>
    </row>
    <row r="3194" ht="15.75" customHeight="1">
      <c r="A3194" s="1">
        <v>3462.0</v>
      </c>
      <c r="B3194" s="2" t="s">
        <v>3716</v>
      </c>
      <c r="C3194" s="2" t="s">
        <v>3717</v>
      </c>
      <c r="D3194" s="2" t="s">
        <v>6</v>
      </c>
      <c r="E3194" s="2" t="str">
        <f>IFERROR(__xludf.DUMMYFUNCTION("GOOGLETRANSLATE(B3194, ""auto"",""en"")"),"love turtles straight auve ʖ")</f>
        <v>love turtles straight auve ʖ</v>
      </c>
    </row>
    <row r="3195" ht="15.75" customHeight="1">
      <c r="A3195" s="1">
        <v>3463.0</v>
      </c>
      <c r="B3195" s="2" t="s">
        <v>3718</v>
      </c>
      <c r="C3195" s="2" t="s">
        <v>3717</v>
      </c>
      <c r="D3195" s="2" t="s">
        <v>6</v>
      </c>
      <c r="E3195" s="2" t="str">
        <f>IFERROR(__xludf.DUMMYFUNCTION("GOOGLETRANSLATE(B3195, ""auto"",""en"")"),"Holidays come to an end so knots")</f>
        <v>Holidays come to an end so knots</v>
      </c>
    </row>
    <row r="3196" ht="15.75" customHeight="1">
      <c r="A3196" s="1">
        <v>3464.0</v>
      </c>
      <c r="B3196" s="2" t="s">
        <v>3719</v>
      </c>
      <c r="C3196" s="2" t="s">
        <v>3720</v>
      </c>
      <c r="D3196" s="2" t="s">
        <v>6</v>
      </c>
      <c r="E3196" s="2" t="str">
        <f>IFERROR(__xludf.DUMMYFUNCTION("GOOGLETRANSLATE(B3196, ""auto"",""en"")"),"I such what I eat")</f>
        <v>I such what I eat</v>
      </c>
    </row>
    <row r="3197" ht="15.75" customHeight="1">
      <c r="A3197" s="1">
        <v>3465.0</v>
      </c>
      <c r="B3197" s="2" t="s">
        <v>3721</v>
      </c>
      <c r="C3197" s="2" t="s">
        <v>3722</v>
      </c>
      <c r="D3197" s="2" t="s">
        <v>6</v>
      </c>
      <c r="E3197" s="2" t="str">
        <f>IFERROR(__xludf.DUMMYFUNCTION("GOOGLETRANSLATE(B3197, ""auto"",""en"")"),"ÎÍÀ my https vk com id466207637")</f>
        <v>ÎÍÀ my https vk com id466207637</v>
      </c>
    </row>
    <row r="3198" ht="15.75" customHeight="1">
      <c r="A3198" s="1">
        <v>3466.0</v>
      </c>
      <c r="B3198" s="2" t="s">
        <v>3723</v>
      </c>
      <c r="C3198" s="2" t="s">
        <v>3722</v>
      </c>
      <c r="D3198" s="2" t="s">
        <v>6</v>
      </c>
      <c r="E3198" s="2" t="str">
        <f>IFERROR(__xludf.DUMMYFUNCTION("GOOGLETRANSLATE(B3198, ""auto"",""en"")"),"bot Stock çego dovodit nenyjnıy gnev CSB")</f>
        <v>bot Stock çego dovodit nenyjnıy gnev CSB</v>
      </c>
    </row>
    <row r="3199" ht="15.75" customHeight="1">
      <c r="A3199" s="1">
        <v>3467.0</v>
      </c>
      <c r="B3199" s="2" t="s">
        <v>3724</v>
      </c>
      <c r="C3199" s="2" t="s">
        <v>3725</v>
      </c>
      <c r="D3199" s="2" t="s">
        <v>6</v>
      </c>
      <c r="E3199" s="2" t="str">
        <f>IFERROR(__xludf.DUMMYFUNCTION("GOOGLETRANSLATE(B3199, ""auto"",""en"")"),"Jai")</f>
        <v>Jai</v>
      </c>
    </row>
    <row r="3200" ht="15.75" customHeight="1">
      <c r="A3200" s="1">
        <v>3468.0</v>
      </c>
      <c r="B3200" s="2" t="s">
        <v>3726</v>
      </c>
      <c r="C3200" s="2" t="s">
        <v>3725</v>
      </c>
      <c r="D3200" s="2" t="s">
        <v>6</v>
      </c>
      <c r="E3200" s="2" t="str">
        <f>IFERROR(__xludf.DUMMYFUNCTION("GOOGLETRANSLATE(B3200, ""auto"",""en"")"),"bízdín again barín davno istep tastagan")</f>
        <v>bízdín again barín davno istep tastagan</v>
      </c>
    </row>
    <row r="3201" ht="15.75" customHeight="1">
      <c r="A3201" s="1">
        <v>3469.0</v>
      </c>
      <c r="B3201" s="2" t="s">
        <v>3727</v>
      </c>
      <c r="C3201" s="2" t="s">
        <v>3728</v>
      </c>
      <c r="D3201" s="2" t="s">
        <v>6</v>
      </c>
      <c r="E3201" s="2" t="str">
        <f>IFERROR(__xludf.DUMMYFUNCTION("GOOGLETRANSLATE(B3201, ""auto"",""en"")"),"menğo")</f>
        <v>menğo</v>
      </c>
    </row>
    <row r="3202" ht="15.75" customHeight="1">
      <c r="A3202" s="1">
        <v>3470.0</v>
      </c>
      <c r="B3202" s="2" t="s">
        <v>3729</v>
      </c>
      <c r="C3202" s="2" t="s">
        <v>3728</v>
      </c>
      <c r="D3202" s="2" t="s">
        <v>6</v>
      </c>
      <c r="E3202" s="2" t="str">
        <f>IFERROR(__xludf.DUMMYFUNCTION("GOOGLETRANSLATE(B3202, ""auto"",""en"")"),"and his signature and drawings")</f>
        <v>and his signature and drawings</v>
      </c>
    </row>
    <row r="3203" ht="15.75" customHeight="1">
      <c r="A3203" s="1">
        <v>3471.0</v>
      </c>
      <c r="B3203" s="2" t="s">
        <v>3730</v>
      </c>
      <c r="C3203" s="2" t="s">
        <v>3731</v>
      </c>
      <c r="D3203" s="2" t="s">
        <v>6</v>
      </c>
      <c r="E3203" s="2" t="str">
        <f>IFERROR(__xludf.DUMMYFUNCTION("GOOGLETRANSLATE(B3203, ""auto"",""en"")"),"autumn Ball")</f>
        <v>autumn Ball</v>
      </c>
    </row>
    <row r="3204" ht="15.75" customHeight="1">
      <c r="A3204" s="1">
        <v>3472.0</v>
      </c>
      <c r="B3204" s="2" t="s">
        <v>3732</v>
      </c>
      <c r="C3204" s="2" t="s">
        <v>3731</v>
      </c>
      <c r="D3204" s="2" t="s">
        <v>6</v>
      </c>
      <c r="E3204" s="2" t="str">
        <f>IFERROR(__xludf.DUMMYFUNCTION("GOOGLETRANSLATE(B3204, ""auto"",""en"")"),"autumn Ball")</f>
        <v>autumn Ball</v>
      </c>
    </row>
    <row r="3205" ht="15.75" customHeight="1">
      <c r="A3205" s="1">
        <v>3473.0</v>
      </c>
      <c r="B3205" s="2" t="s">
        <v>279</v>
      </c>
      <c r="C3205" s="2" t="s">
        <v>3731</v>
      </c>
      <c r="D3205" s="2" t="s">
        <v>6</v>
      </c>
      <c r="E3205" s="2" t="str">
        <f>IFERROR(__xludf.DUMMYFUNCTION("GOOGLETRANSLATE(B3205, ""auto"",""en"")"),"live")</f>
        <v>live</v>
      </c>
    </row>
    <row r="3206" ht="15.75" customHeight="1">
      <c r="A3206" s="1">
        <v>3474.0</v>
      </c>
      <c r="B3206" s="2" t="s">
        <v>3733</v>
      </c>
      <c r="C3206" s="2" t="s">
        <v>3731</v>
      </c>
      <c r="D3206" s="2" t="s">
        <v>6</v>
      </c>
      <c r="E3206" s="2" t="str">
        <f>IFERROR(__xludf.DUMMYFUNCTION("GOOGLETRANSLATE(B3206, ""auto"",""en"")"),"I never thought I'll be able to love you as my melted ice")</f>
        <v>I never thought I'll be able to love you as my melted ice</v>
      </c>
    </row>
    <row r="3207" ht="15.75" customHeight="1">
      <c r="A3207" s="1">
        <v>3475.0</v>
      </c>
      <c r="B3207" s="2" t="s">
        <v>3734</v>
      </c>
      <c r="C3207" s="2" t="s">
        <v>3735</v>
      </c>
      <c r="D3207" s="2" t="s">
        <v>6</v>
      </c>
      <c r="E3207" s="2" t="str">
        <f>IFERROR(__xludf.DUMMYFUNCTION("GOOGLETRANSLATE(B3207, ""auto"",""en"")"),"right behind the dream")</f>
        <v>right behind the dream</v>
      </c>
    </row>
    <row r="3208" ht="15.75" customHeight="1">
      <c r="A3208" s="1">
        <v>3476.0</v>
      </c>
      <c r="B3208" s="2" t="s">
        <v>3736</v>
      </c>
      <c r="C3208" s="2" t="s">
        <v>3737</v>
      </c>
      <c r="D3208" s="2" t="s">
        <v>6</v>
      </c>
      <c r="E3208" s="2" t="str">
        <f>IFERROR(__xludf.DUMMYFUNCTION("GOOGLETRANSLATE(B3208, ""auto"",""en"")"),"hi all wanted to show you the city at night where I want to live, let us vote it out of the city in which I want to live in the following blog, you will see the correct answer to all a pleasant evening or night in our Almaty pouring rain which does not st"&amp;"op already probably an hour or three or more of all love billie goes offline")</f>
        <v>hi all wanted to show you the city at night where I want to live, let us vote it out of the city in which I want to live in the following blog, you will see the correct answer to all a pleasant evening or night in our Almaty pouring rain which does not stop already probably an hour or three or more of all love billie goes offline</v>
      </c>
    </row>
    <row r="3209" ht="15.75" customHeight="1">
      <c r="A3209" s="1">
        <v>3477.0</v>
      </c>
      <c r="B3209" s="2" t="s">
        <v>3738</v>
      </c>
      <c r="C3209" s="2" t="s">
        <v>3737</v>
      </c>
      <c r="D3209" s="2" t="s">
        <v>6</v>
      </c>
      <c r="E3209" s="2" t="str">
        <f>IFERROR(__xludf.DUMMYFUNCTION("GOOGLETRANSLATE(B3209, ""auto"",""en"")"),"hello world my name is Stop, I can not reveal his identity because here is where I will blog is like sometime in the future a little about me, I like to write the history books I love reading watching movies listening to music Billy aylish Ed Sheeran Tayl"&amp;"or Swift, etc. draw sing play piano to communicate well, that's how we met expect me to blogging, etc. billie goes offline")</f>
        <v>hello world my name is Stop, I can not reveal his identity because here is where I will blog is like sometime in the future a little about me, I like to write the history books I love reading watching movies listening to music Billy aylish Ed Sheeran Taylor Swift, etc. draw sing play piano to communicate well, that's how we met expect me to blogging, etc. billie goes offline</v>
      </c>
    </row>
    <row r="3210" ht="15.75" customHeight="1">
      <c r="A3210" s="1">
        <v>3478.0</v>
      </c>
      <c r="B3210" s="2" t="s">
        <v>3739</v>
      </c>
      <c r="C3210" s="2" t="s">
        <v>3740</v>
      </c>
      <c r="D3210" s="2" t="s">
        <v>6</v>
      </c>
      <c r="E3210" s="2" t="str">
        <f>IFERROR(__xludf.DUMMYFUNCTION("GOOGLETRANSLATE(B3210, ""auto"",""en"")"),"mmm")</f>
        <v>mmm</v>
      </c>
    </row>
    <row r="3211" ht="15.75" customHeight="1">
      <c r="A3211" s="1">
        <v>3479.0</v>
      </c>
      <c r="B3211" s="2" t="s">
        <v>3741</v>
      </c>
      <c r="C3211" s="2" t="s">
        <v>3740</v>
      </c>
      <c r="D3211" s="2" t="s">
        <v>6</v>
      </c>
      <c r="E3211" s="2" t="str">
        <f>IFERROR(__xludf.DUMMYFUNCTION("GOOGLETRANSLATE(B3211, ""auto"",""en"")"),"phrases that have enraged")</f>
        <v>phrases that have enraged</v>
      </c>
    </row>
    <row r="3212" ht="15.75" customHeight="1">
      <c r="A3212" s="1">
        <v>3480.0</v>
      </c>
      <c r="B3212" s="2" t="s">
        <v>3742</v>
      </c>
      <c r="C3212" s="2" t="s">
        <v>3743</v>
      </c>
      <c r="D3212" s="2" t="s">
        <v>6</v>
      </c>
      <c r="E3212" s="2" t="str">
        <f>IFERROR(__xludf.DUMMYFUNCTION("GOOGLETRANSLATE(B3212, ""auto"",""en"")"),"ACC for the test")</f>
        <v>ACC for the test</v>
      </c>
    </row>
    <row r="3213" ht="15.75" customHeight="1">
      <c r="A3213" s="1">
        <v>3481.0</v>
      </c>
      <c r="B3213" s="2" t="s">
        <v>3744</v>
      </c>
      <c r="C3213" s="2" t="s">
        <v>3743</v>
      </c>
      <c r="D3213" s="2" t="s">
        <v>6</v>
      </c>
      <c r="E3213" s="2" t="str">
        <f>IFERROR(__xludf.DUMMYFUNCTION("GOOGLETRANSLATE(B3213, ""auto"",""en"")"),"Shukur Kadyrov today at 20 32 product https vk com market w product 188,664,189 3,068,299 mma russia distribution accounts today 20 32 show completely")</f>
        <v>Shukur Kadyrov today at 20 32 product https vk com market w product 188,664,189 3,068,299 mma russia distribution accounts today 20 32 show completely</v>
      </c>
    </row>
    <row r="3214" ht="15.75" customHeight="1">
      <c r="A3214" s="1">
        <v>3482.0</v>
      </c>
      <c r="B3214" s="2" t="s">
        <v>3745</v>
      </c>
      <c r="C3214" s="2" t="s">
        <v>3743</v>
      </c>
      <c r="D3214" s="2" t="s">
        <v>6</v>
      </c>
      <c r="E3214" s="2" t="str">
        <f>IFERROR(__xludf.DUMMYFUNCTION("GOOGLETRANSLATE(B3214, ""auto"",""en"")")," ET0 b0t ty upod becplatho akkauhty pazdaet 3aletaj ha pa3daču topoviebravleri topoviebravleri topoviebravleri")</f>
        <v> ET0 b0t ty upod becplatho akkauhty pazdaet 3aletaj ha pa3daču topoviebravleri topoviebravleri topoviebravleri</v>
      </c>
    </row>
    <row r="3215" ht="15.75" customHeight="1">
      <c r="A3215" s="1">
        <v>3483.0</v>
      </c>
      <c r="B3215" s="2" t="s">
        <v>3746</v>
      </c>
      <c r="C3215" s="2" t="s">
        <v>3747</v>
      </c>
      <c r="D3215" s="2" t="s">
        <v>6</v>
      </c>
      <c r="E3215" s="2" t="str">
        <f>IFERROR(__xludf.DUMMYFUNCTION("GOOGLETRANSLATE(B3215, ""auto"",""en"")"),"good friends accrue to one who himself knows how to be a good friend")</f>
        <v>good friends accrue to one who himself knows how to be a good friend</v>
      </c>
    </row>
    <row r="3216" ht="15.75" customHeight="1">
      <c r="A3216" s="1">
        <v>3484.0</v>
      </c>
      <c r="B3216" s="2" t="s">
        <v>3748</v>
      </c>
      <c r="C3216" s="2" t="s">
        <v>3749</v>
      </c>
      <c r="D3216" s="2" t="s">
        <v>6</v>
      </c>
      <c r="E3216" s="2" t="str">
        <f>IFERROR(__xludf.DUMMYFUNCTION("GOOGLETRANSLATE(B3216, ""auto"",""en"")"),"just like to leave it here because it is a video shot with the man who occupies the most part of my life")</f>
        <v>just like to leave it here because it is a video shot with the man who occupies the most part of my life</v>
      </c>
    </row>
    <row r="3217" ht="15.75" customHeight="1">
      <c r="A3217" s="1">
        <v>3485.0</v>
      </c>
      <c r="B3217" s="2" t="s">
        <v>3750</v>
      </c>
      <c r="C3217" s="2" t="s">
        <v>3751</v>
      </c>
      <c r="D3217" s="2" t="s">
        <v>6</v>
      </c>
      <c r="E3217" s="2" t="str">
        <f>IFERROR(__xludf.DUMMYFUNCTION("GOOGLETRANSLATE(B3217, ""auto"",""en"")"),"there will always be a reason to why we meet certain people or they want you to change your life or you're the one who will change their lives")</f>
        <v>there will always be a reason to why we meet certain people or they want you to change your life or you're the one who will change their lives</v>
      </c>
    </row>
    <row r="3218" ht="15.75" customHeight="1">
      <c r="A3218" s="1">
        <v>3486.0</v>
      </c>
      <c r="B3218" s="2" t="s">
        <v>3752</v>
      </c>
      <c r="C3218" s="2" t="s">
        <v>3753</v>
      </c>
      <c r="D3218" s="2" t="s">
        <v>6</v>
      </c>
      <c r="E3218" s="2" t="str">
        <f>IFERROR(__xludf.DUMMYFUNCTION("GOOGLETRANSLATE(B3218, ""auto"",""en"")")," bigolive http www bigo tv sid 2433138833 1573528958 icgcchahfb 1570 ")</f>
        <v> bigolive http www bigo tv sid 2433138833 1573528958 icgcchahfb 1570 </v>
      </c>
    </row>
    <row r="3219" ht="15.75" customHeight="1">
      <c r="A3219" s="1">
        <v>3487.0</v>
      </c>
      <c r="B3219" s="2" t="s">
        <v>3754</v>
      </c>
      <c r="C3219" s="2" t="s">
        <v>3753</v>
      </c>
      <c r="D3219" s="2" t="s">
        <v>6</v>
      </c>
      <c r="E3219" s="2" t="str">
        <f>IFERROR(__xludf.DUMMYFUNCTION("GOOGLETRANSLATE(B3219, ""auto"",""en"")"),"in the town")</f>
        <v>in the town</v>
      </c>
    </row>
    <row r="3220" ht="15.75" customHeight="1">
      <c r="A3220" s="1">
        <v>3488.0</v>
      </c>
      <c r="B3220" s="2" t="s">
        <v>3755</v>
      </c>
      <c r="C3220" s="2" t="s">
        <v>3756</v>
      </c>
      <c r="D3220" s="2" t="s">
        <v>6</v>
      </c>
      <c r="E3220" s="2" t="str">
        <f>IFERROR(__xludf.DUMMYFUNCTION("GOOGLETRANSLATE(B3220, ""auto"",""en"")"),"happiness in the little things here you go you're so on ylitse no matter what the weather you are alone in yshah favorite myzyka exactly one song rated you recently found in your playlist and it is on repeat finally arrived a day vokryg your trees and you"&amp;" do not dymaesh road ahead of anything just go and in that moment you realize how much you still happy here and so easy and not nyzhny no evidence of the facts to you at this moment nothing nyzhno you just know that this whole sovokypnost little things of"&amp;" life and this is the most obrazyyut chyvstvo is impossible to describe it nyzhno n PICs pochyvstvovat we are happy and help us to realize this these very little things in life")</f>
        <v>happiness in the little things here you go you're so on ylitse no matter what the weather you are alone in yshah favorite myzyka exactly one song rated you recently found in your playlist and it is on repeat finally arrived a day vokryg your trees and you do not dymaesh road ahead of anything just go and in that moment you realize how much you still happy here and so easy and not nyzhny no evidence of the facts to you at this moment nothing nyzhno you just know that this whole sovokypnost little things of life and this is the most obrazyyut chyvstvo is impossible to describe it nyzhno n PICs pochyvstvovat we are happy and help us to realize this these very little things in life</v>
      </c>
    </row>
    <row r="3221" ht="15.75" customHeight="1">
      <c r="A3221" s="1">
        <v>3489.0</v>
      </c>
      <c r="B3221" s="2" t="s">
        <v>3757</v>
      </c>
      <c r="C3221" s="2" t="s">
        <v>3758</v>
      </c>
      <c r="D3221" s="2" t="s">
        <v>6</v>
      </c>
      <c r="E3221" s="2" t="str">
        <f>IFERROR(__xludf.DUMMYFUNCTION("GOOGLETRANSLATE(B3221, ""auto"",""en"")"),"Children to 3 tomiiim")</f>
        <v>Children to 3 tomiiim</v>
      </c>
    </row>
    <row r="3222" ht="15.75" customHeight="1">
      <c r="A3222" s="1">
        <v>3490.0</v>
      </c>
      <c r="B3222" s="2" t="s">
        <v>3759</v>
      </c>
      <c r="C3222" s="2" t="s">
        <v>3758</v>
      </c>
      <c r="D3222" s="2" t="s">
        <v>6</v>
      </c>
      <c r="E3222" s="2" t="str">
        <f>IFERROR(__xludf.DUMMYFUNCTION("GOOGLETRANSLATE(B3222, ""auto"",""en"")"),"First Battle at AVU drown for them who will score the first 50 votes that goes beyond your inst yeleuoff")</f>
        <v>First Battle at AVU drown for them who will score the first 50 votes that goes beyond your inst yeleuoff</v>
      </c>
    </row>
    <row r="3223" ht="15.75" customHeight="1">
      <c r="A3223" s="1">
        <v>3491.0</v>
      </c>
      <c r="B3223" s="2" t="s">
        <v>3760</v>
      </c>
      <c r="C3223" s="2" t="s">
        <v>3761</v>
      </c>
      <c r="D3223" s="2" t="s">
        <v>6</v>
      </c>
      <c r="E3223" s="2" t="str">
        <f>IFERROR(__xludf.DUMMYFUNCTION("GOOGLETRANSLATE(B3223, ""auto"",""en"")"),"tactics krutyatskie")</f>
        <v>tactics krutyatskie</v>
      </c>
    </row>
    <row r="3224" ht="15.75" customHeight="1">
      <c r="A3224" s="1">
        <v>3492.0</v>
      </c>
      <c r="B3224" s="2" t="s">
        <v>3762</v>
      </c>
      <c r="C3224" s="2" t="s">
        <v>3763</v>
      </c>
      <c r="D3224" s="2" t="s">
        <v>6</v>
      </c>
      <c r="E3224" s="2" t="str">
        <f>IFERROR(__xludf.DUMMYFUNCTION("GOOGLETRANSLATE(B3224, ""auto"",""en"")"),"süp mouths of cute sister Like")</f>
        <v>süp mouths of cute sister Like</v>
      </c>
    </row>
    <row r="3225" ht="15.75" customHeight="1">
      <c r="A3225" s="1">
        <v>3493.0</v>
      </c>
      <c r="B3225" s="2" t="s">
        <v>3764</v>
      </c>
      <c r="C3225" s="2" t="s">
        <v>3765</v>
      </c>
      <c r="D3225" s="2" t="s">
        <v>6</v>
      </c>
      <c r="E3225" s="2" t="str">
        <f>IFERROR(__xludf.DUMMYFUNCTION("GOOGLETRANSLATE(B3225, ""auto"",""en"")"),"how are you my zae Ali in hell that I zae Ali just because that went down to the ground")</f>
        <v>how are you my zae Ali in hell that I zae Ali just because that went down to the ground</v>
      </c>
    </row>
    <row r="3226" ht="15.75" customHeight="1">
      <c r="A3226" s="1">
        <v>3494.0</v>
      </c>
      <c r="B3226" s="2" t="s">
        <v>3766</v>
      </c>
      <c r="C3226" s="2" t="s">
        <v>3765</v>
      </c>
      <c r="D3226" s="2" t="s">
        <v>6</v>
      </c>
      <c r="E3226" s="2" t="str">
        <f>IFERROR(__xludf.DUMMYFUNCTION("GOOGLETRANSLATE(B3226, ""auto"",""en"")"),"pufysty daemon silently deleted page")</f>
        <v>pufysty daemon silently deleted page</v>
      </c>
    </row>
    <row r="3227" ht="15.75" customHeight="1">
      <c r="A3227" s="1">
        <v>3495.0</v>
      </c>
      <c r="B3227" s="2" t="s">
        <v>3767</v>
      </c>
      <c r="C3227" s="2" t="s">
        <v>3765</v>
      </c>
      <c r="D3227" s="2" t="s">
        <v>6</v>
      </c>
      <c r="E3227" s="2" t="str">
        <f>IFERROR(__xludf.DUMMYFUNCTION("GOOGLETRANSLATE(B3227, ""auto"",""en"")"),"I can dance in the rain and not to seek an umbrella in the rain, and learn all")</f>
        <v>I can dance in the rain and not to seek an umbrella in the rain, and learn all</v>
      </c>
    </row>
    <row r="3228" ht="15.75" customHeight="1">
      <c r="A3228" s="1">
        <v>3496.0</v>
      </c>
      <c r="B3228" s="2" t="s">
        <v>3768</v>
      </c>
      <c r="C3228" s="2" t="s">
        <v>3765</v>
      </c>
      <c r="D3228" s="2" t="s">
        <v>6</v>
      </c>
      <c r="E3228" s="2" t="str">
        <f>IFERROR(__xludf.DUMMYFUNCTION("GOOGLETRANSLATE(B3228, ""auto"",""en"")"),"oh, how can I forget it and how to kill my love")</f>
        <v>oh, how can I forget it and how to kill my love</v>
      </c>
    </row>
    <row r="3229" ht="15.75" customHeight="1">
      <c r="A3229" s="1">
        <v>3497.0</v>
      </c>
      <c r="B3229" s="2" t="s">
        <v>3769</v>
      </c>
      <c r="C3229" s="2" t="s">
        <v>3765</v>
      </c>
      <c r="D3229" s="2" t="s">
        <v>6</v>
      </c>
      <c r="E3229" s="2" t="str">
        <f>IFERROR(__xludf.DUMMYFUNCTION("GOOGLETRANSLATE(B3229, ""auto"",""en"")"),"My madama Tomiris tandzharikova and another man obevlyat it will not love you all")</f>
        <v>My madama Tomiris tandzharikova and another man obevlyat it will not love you all</v>
      </c>
    </row>
    <row r="3230" ht="15.75" customHeight="1">
      <c r="A3230" s="1">
        <v>3498.0</v>
      </c>
      <c r="B3230" s="2" t="s">
        <v>3770</v>
      </c>
      <c r="C3230" s="2" t="s">
        <v>3765</v>
      </c>
      <c r="D3230" s="2" t="s">
        <v>6</v>
      </c>
      <c r="E3230" s="2" t="str">
        <f>IFERROR(__xludf.DUMMYFUNCTION("GOOGLETRANSLATE(B3230, ""auto"",""en"")"),"and I have it already and there is no")</f>
        <v>and I have it already and there is no</v>
      </c>
    </row>
    <row r="3231" ht="15.75" customHeight="1">
      <c r="A3231" s="1">
        <v>3499.0</v>
      </c>
      <c r="B3231" s="2" t="s">
        <v>3771</v>
      </c>
      <c r="C3231" s="2" t="s">
        <v>3765</v>
      </c>
      <c r="D3231" s="2" t="s">
        <v>6</v>
      </c>
      <c r="E3231" s="2" t="str">
        <f>IFERROR(__xludf.DUMMYFUNCTION("GOOGLETRANSLATE(B3231, ""auto"",""en"")")," yes yes yes the character is not so hot ass but better than your su")</f>
        <v> yes yes yes the character is not so hot ass but better than your su</v>
      </c>
    </row>
    <row r="3232" ht="15.75" customHeight="1">
      <c r="A3232" s="1">
        <v>3500.0</v>
      </c>
      <c r="B3232" s="2" t="s">
        <v>3772</v>
      </c>
      <c r="C3232" s="2" t="s">
        <v>3765</v>
      </c>
      <c r="D3232" s="2" t="s">
        <v>6</v>
      </c>
      <c r="E3232" s="2" t="str">
        <f>IFERROR(__xludf.DUMMYFUNCTION("GOOGLETRANSLATE(B3232, ""auto"",""en"")"),"pufysty demon beautifully down to hell on earth")</f>
        <v>pufysty demon beautifully down to hell on earth</v>
      </c>
    </row>
    <row r="3233" ht="15.75" customHeight="1">
      <c r="A3233" s="1">
        <v>3501.0</v>
      </c>
      <c r="B3233" s="2" t="s">
        <v>3773</v>
      </c>
      <c r="C3233" s="2" t="s">
        <v>3765</v>
      </c>
      <c r="D3233" s="2" t="s">
        <v>6</v>
      </c>
      <c r="E3233" s="2" t="str">
        <f>IFERROR(__xludf.DUMMYFUNCTION("GOOGLETRANSLATE(B3233, ""auto"",""en"")"),"how can hate his former oh, how I loved him and now I understand and what's on it, I spent my so let him go where he wants me to it FSUs th")</f>
        <v>how can hate his former oh, how I loved him and now I understand and what's on it, I spent my so let him go where he wants me to it FSUs th</v>
      </c>
    </row>
    <row r="3234" ht="15.75" customHeight="1">
      <c r="A3234" s="1">
        <v>3502.0</v>
      </c>
      <c r="B3234" s="2" t="s">
        <v>3313</v>
      </c>
      <c r="C3234" s="2" t="s">
        <v>3774</v>
      </c>
      <c r="D3234" s="2" t="s">
        <v>6</v>
      </c>
      <c r="E3234" s="2" t="str">
        <f>IFERROR(__xludf.DUMMYFUNCTION("GOOGLETRANSLATE(B3234, ""auto"",""en"")"),"education editing")</f>
        <v>education editing</v>
      </c>
    </row>
    <row r="3235" ht="15.75" customHeight="1">
      <c r="A3235" s="1">
        <v>3503.0</v>
      </c>
      <c r="B3235" s="2" t="s">
        <v>3313</v>
      </c>
      <c r="C3235" s="2" t="s">
        <v>3774</v>
      </c>
      <c r="D3235" s="2" t="s">
        <v>6</v>
      </c>
      <c r="E3235" s="2" t="str">
        <f>IFERROR(__xludf.DUMMYFUNCTION("GOOGLETRANSLATE(B3235, ""auto"",""en"")"),"education editing")</f>
        <v>education editing</v>
      </c>
    </row>
    <row r="3236" ht="15.75" customHeight="1">
      <c r="A3236" s="1">
        <v>3504.0</v>
      </c>
      <c r="B3236" s="2" t="s">
        <v>3313</v>
      </c>
      <c r="C3236" s="2" t="s">
        <v>3774</v>
      </c>
      <c r="D3236" s="2" t="s">
        <v>6</v>
      </c>
      <c r="E3236" s="2" t="str">
        <f>IFERROR(__xludf.DUMMYFUNCTION("GOOGLETRANSLATE(B3236, ""auto"",""en"")"),"education editing")</f>
        <v>education editing</v>
      </c>
    </row>
    <row r="3237" ht="15.75" customHeight="1">
      <c r="A3237" s="1">
        <v>3505.0</v>
      </c>
      <c r="B3237" s="2" t="s">
        <v>3365</v>
      </c>
      <c r="C3237" s="2" t="s">
        <v>3775</v>
      </c>
      <c r="D3237" s="2" t="s">
        <v>6</v>
      </c>
      <c r="E3237" s="2" t="str">
        <f>IFERROR(__xludf.DUMMYFUNCTION("GOOGLETRANSLATE(B3237, ""auto"",""en"")"),"I was cool stickers fortnite")</f>
        <v>I was cool stickers fortnite</v>
      </c>
    </row>
    <row r="3238" ht="15.75" customHeight="1">
      <c r="A3238" s="1">
        <v>3506.0</v>
      </c>
      <c r="B3238" s="2" t="s">
        <v>3776</v>
      </c>
      <c r="C3238" s="2" t="s">
        <v>3775</v>
      </c>
      <c r="D3238" s="2" t="s">
        <v>6</v>
      </c>
      <c r="E3238" s="2" t="str">
        <f>IFERROR(__xludf.DUMMYFUNCTION("GOOGLETRANSLATE(B3238, ""auto"",""en"")"),"who laykaetsvoi publication Like")</f>
        <v>who laykaetsvoi publication Like</v>
      </c>
    </row>
    <row r="3239" ht="15.75" customHeight="1">
      <c r="A3239" s="1">
        <v>3507.0</v>
      </c>
      <c r="B3239" s="2" t="s">
        <v>3777</v>
      </c>
      <c r="C3239" s="2" t="s">
        <v>3775</v>
      </c>
      <c r="D3239" s="2" t="s">
        <v>6</v>
      </c>
      <c r="E3239" s="2" t="str">
        <f>IFERROR(__xludf.DUMMYFUNCTION("GOOGLETRANSLATE(B3239, ""auto"",""en"")"),"go will be happy")</f>
        <v>go will be happy</v>
      </c>
    </row>
    <row r="3240" ht="15.75" customHeight="1">
      <c r="A3240" s="1">
        <v>3508.0</v>
      </c>
      <c r="B3240" s="2" t="s">
        <v>3778</v>
      </c>
      <c r="C3240" s="2" t="s">
        <v>3775</v>
      </c>
      <c r="D3240" s="2" t="s">
        <v>6</v>
      </c>
      <c r="E3240" s="2" t="str">
        <f>IFERROR(__xludf.DUMMYFUNCTION("GOOGLETRANSLATE(B3240, ""auto"",""en"")"),"brushes 100 level")</f>
        <v>brushes 100 level</v>
      </c>
    </row>
    <row r="3241" ht="15.75" customHeight="1">
      <c r="A3241" s="1">
        <v>3509.0</v>
      </c>
      <c r="B3241" s="2" t="s">
        <v>3779</v>
      </c>
      <c r="C3241" s="2" t="s">
        <v>3780</v>
      </c>
      <c r="D3241" s="2" t="s">
        <v>6</v>
      </c>
      <c r="E3241" s="2" t="str">
        <f>IFERROR(__xludf.DUMMYFUNCTION("GOOGLETRANSLATE(B3241, ""auto"",""en"")"),"I congratulate you with your dear birthday thankful for such a friend like you I wish you always shine bright star emitting radiant smile and wish you good health and success in all your activities and undertakings more bright colors in your life and of c"&amp;"ourse, women's happiness")</f>
        <v>I congratulate you with your dear birthday thankful for such a friend like you I wish you always shine bright star emitting radiant smile and wish you good health and success in all your activities and undertakings more bright colors in your life and of course, women's happiness</v>
      </c>
    </row>
    <row r="3242" ht="15.75" customHeight="1">
      <c r="A3242" s="1">
        <v>3510.0</v>
      </c>
      <c r="B3242" s="2" t="s">
        <v>3781</v>
      </c>
      <c r="C3242" s="2" t="s">
        <v>3780</v>
      </c>
      <c r="D3242" s="2" t="s">
        <v>6</v>
      </c>
      <c r="E3242" s="2" t="str">
        <f>IFERROR(__xludf.DUMMYFUNCTION("GOOGLETRANSLATE(B3242, ""auto"",""en"")"),"people do not hurt these small and defenseless creatures, they, too, want to love just as you do when you're alone like the animals they love you even if you hate them appreciate even the smallest and defenseless love")</f>
        <v>people do not hurt these small and defenseless creatures, they, too, want to love just as you do when you're alone like the animals they love you even if you hate them appreciate even the smallest and defenseless love</v>
      </c>
    </row>
    <row r="3243" ht="15.75" customHeight="1">
      <c r="A3243" s="1">
        <v>3511.0</v>
      </c>
      <c r="B3243" s="2" t="s">
        <v>3782</v>
      </c>
      <c r="C3243" s="2" t="s">
        <v>3783</v>
      </c>
      <c r="D3243" s="2" t="s">
        <v>6</v>
      </c>
      <c r="E3243" s="2" t="str">
        <f>IFERROR(__xludf.DUMMYFUNCTION("GOOGLETRANSLATE(B3243, ""auto"",""en"")"),"my close friends")</f>
        <v>my close friends</v>
      </c>
    </row>
    <row r="3244" ht="15.75" customHeight="1">
      <c r="A3244" s="1">
        <v>3513.0</v>
      </c>
      <c r="B3244" s="2" t="s">
        <v>3784</v>
      </c>
      <c r="C3244" s="2" t="s">
        <v>3785</v>
      </c>
      <c r="D3244" s="2" t="s">
        <v>6</v>
      </c>
      <c r="E3244" s="2" t="str">
        <f>IFERROR(__xludf.DUMMYFUNCTION("GOOGLETRANSLATE(B3244, ""auto"",""en"")"),"Thank")</f>
        <v>Thank</v>
      </c>
    </row>
    <row r="3245" ht="15.75" customHeight="1">
      <c r="A3245" s="1">
        <v>3515.0</v>
      </c>
      <c r="B3245" s="2" t="s">
        <v>3786</v>
      </c>
      <c r="C3245" s="2" t="s">
        <v>3785</v>
      </c>
      <c r="D3245" s="2" t="s">
        <v>6</v>
      </c>
      <c r="E3245" s="2" t="str">
        <f>IFERROR(__xludf.DUMMYFUNCTION("GOOGLETRANSLATE(B3245, ""auto"",""en"")"),"I learned to scream silently weeping you shut your eyes to become young love")</f>
        <v>I learned to scream silently weeping you shut your eyes to become young love</v>
      </c>
    </row>
    <row r="3246" ht="15.75" customHeight="1">
      <c r="A3246" s="1">
        <v>3516.0</v>
      </c>
      <c r="B3246" s="2" t="s">
        <v>3787</v>
      </c>
      <c r="C3246" s="2" t="s">
        <v>3788</v>
      </c>
      <c r="D3246" s="2" t="s">
        <v>6</v>
      </c>
      <c r="E3246" s="2" t="str">
        <f>IFERROR(__xludf.DUMMYFUNCTION("GOOGLETRANSLATE(B3246, ""auto"",""en"")"),"al hamdulilyah i m a muslim")</f>
        <v>al hamdulilyah i m a muslim</v>
      </c>
    </row>
    <row r="3247" ht="15.75" customHeight="1">
      <c r="A3247" s="1">
        <v>3517.0</v>
      </c>
      <c r="B3247" s="2" t="s">
        <v>3789</v>
      </c>
      <c r="C3247" s="2" t="s">
        <v>3788</v>
      </c>
      <c r="D3247" s="2" t="s">
        <v>6</v>
      </c>
      <c r="E3247" s="2" t="str">
        <f>IFERROR(__xludf.DUMMYFUNCTION("GOOGLETRANSLATE(B3247, ""auto"",""en"")"),"When I created this page for your dog but now she checked herself")</f>
        <v>When I created this page for your dog but now she checked herself</v>
      </c>
    </row>
    <row r="3248" ht="15.75" customHeight="1">
      <c r="A3248" s="1">
        <v>3518.0</v>
      </c>
      <c r="B3248" s="2" t="s">
        <v>3790</v>
      </c>
      <c r="C3248" s="2" t="s">
        <v>3791</v>
      </c>
      <c r="D3248" s="2" t="s">
        <v>6</v>
      </c>
      <c r="E3248" s="2" t="str">
        <f>IFERROR(__xludf.DUMMYFUNCTION("GOOGLETRANSLATE(B3248, ""auto"",""en"")"),"klastastar")</f>
        <v>klastastar</v>
      </c>
    </row>
    <row r="3249" ht="15.75" customHeight="1">
      <c r="A3249" s="1">
        <v>3519.0</v>
      </c>
      <c r="B3249" s="2" t="s">
        <v>3792</v>
      </c>
      <c r="C3249" s="2" t="s">
        <v>3793</v>
      </c>
      <c r="D3249" s="2" t="s">
        <v>6</v>
      </c>
      <c r="E3249" s="2" t="str">
        <f>IFERROR(__xludf.DUMMYFUNCTION("GOOGLETRANSLATE(B3249, ""auto"",""en"")"),"Machine Music and night walks all you need for happiness")</f>
        <v>Machine Music and night walks all you need for happiness</v>
      </c>
    </row>
    <row r="3250" ht="15.75" customHeight="1">
      <c r="A3250" s="1">
        <v>3520.0</v>
      </c>
      <c r="B3250" s="2" t="s">
        <v>3794</v>
      </c>
      <c r="C3250" s="2" t="s">
        <v>3793</v>
      </c>
      <c r="D3250" s="2" t="s">
        <v>6</v>
      </c>
      <c r="E3250" s="2" t="str">
        <f>IFERROR(__xludf.DUMMYFUNCTION("GOOGLETRANSLATE(B3250, ""auto"",""en"")")," from the first day of our meeting, I knew that you would be my")</f>
        <v> from the first day of our meeting, I knew that you would be my</v>
      </c>
    </row>
    <row r="3251" ht="15.75" customHeight="1">
      <c r="A3251" s="1">
        <v>3521.0</v>
      </c>
      <c r="B3251" s="2" t="s">
        <v>3795</v>
      </c>
      <c r="C3251" s="2" t="s">
        <v>3793</v>
      </c>
      <c r="D3251" s="2" t="s">
        <v>6</v>
      </c>
      <c r="E3251" s="2" t="str">
        <f>IFERROR(__xludf.DUMMYFUNCTION("GOOGLETRANSLATE(B3251, ""auto"",""en"")"),"most mendacious phrase in the world I'm with you forever")</f>
        <v>most mendacious phrase in the world I'm with you forever</v>
      </c>
    </row>
    <row r="3252" ht="15.75" customHeight="1">
      <c r="A3252" s="1">
        <v>3522.0</v>
      </c>
      <c r="B3252" s="2" t="s">
        <v>3796</v>
      </c>
      <c r="C3252" s="2" t="s">
        <v>3793</v>
      </c>
      <c r="D3252" s="2" t="s">
        <v>6</v>
      </c>
      <c r="E3252" s="2" t="str">
        <f>IFERROR(__xludf.DUMMYFUNCTION("GOOGLETRANSLATE(B3252, ""auto"",""en"")"),"You are all beautiful sorry that is not a soul")</f>
        <v>You are all beautiful sorry that is not a soul</v>
      </c>
    </row>
    <row r="3253" ht="15.75" customHeight="1">
      <c r="A3253" s="1">
        <v>3523.0</v>
      </c>
      <c r="B3253" s="2" t="s">
        <v>3797</v>
      </c>
      <c r="C3253" s="2" t="s">
        <v>3793</v>
      </c>
      <c r="D3253" s="2" t="s">
        <v>6</v>
      </c>
      <c r="E3253" s="2" t="str">
        <f>IFERROR(__xludf.DUMMYFUNCTION("GOOGLETRANSLATE(B3253, ""auto"",""en"")"),"accept me such what is worse or better I will not have nowhere to go")</f>
        <v>accept me such what is worse or better I will not have nowhere to go</v>
      </c>
    </row>
    <row r="3254" ht="15.75" customHeight="1">
      <c r="A3254" s="1">
        <v>3524.0</v>
      </c>
      <c r="B3254" s="2" t="s">
        <v>3798</v>
      </c>
      <c r="C3254" s="2" t="s">
        <v>3793</v>
      </c>
      <c r="D3254" s="2" t="s">
        <v>6</v>
      </c>
      <c r="E3254" s="2" t="str">
        <f>IFERROR(__xludf.DUMMYFUNCTION("GOOGLETRANSLATE(B3254, ""auto"",""en"")"),"I played the role of the most beautiful theater is not yet closed")</f>
        <v>I played the role of the most beautiful theater is not yet closed</v>
      </c>
    </row>
    <row r="3255" ht="15.75" customHeight="1">
      <c r="A3255" s="1">
        <v>3525.0</v>
      </c>
      <c r="B3255" s="2" t="s">
        <v>3799</v>
      </c>
      <c r="C3255" s="2" t="s">
        <v>3793</v>
      </c>
      <c r="D3255" s="2" t="s">
        <v>6</v>
      </c>
      <c r="E3255" s="2" t="str">
        <f>IFERROR(__xludf.DUMMYFUNCTION("GOOGLETRANSLATE(B3255, ""auto"",""en"")"),"Men love this way I am not such that I do not become")</f>
        <v>Men love this way I am not such that I do not become</v>
      </c>
    </row>
    <row r="3256" ht="15.75" customHeight="1">
      <c r="A3256" s="1">
        <v>3526.0</v>
      </c>
      <c r="B3256" s="2" t="s">
        <v>3800</v>
      </c>
      <c r="C3256" s="2" t="s">
        <v>3793</v>
      </c>
      <c r="D3256" s="2" t="s">
        <v>6</v>
      </c>
      <c r="E3256" s="2" t="str">
        <f>IFERROR(__xludf.DUMMYFUNCTION("GOOGLETRANSLATE(B3256, ""auto"",""en"")"),"Woman still be better than a bitch even sounds nicer than a goat")</f>
        <v>Woman still be better than a bitch even sounds nicer than a goat</v>
      </c>
    </row>
    <row r="3257" ht="15.75" customHeight="1">
      <c r="A3257" s="1">
        <v>3527.0</v>
      </c>
      <c r="B3257" s="2" t="s">
        <v>3801</v>
      </c>
      <c r="C3257" s="2" t="s">
        <v>3793</v>
      </c>
      <c r="D3257" s="2" t="s">
        <v>6</v>
      </c>
      <c r="E3257" s="2" t="str">
        <f>IFERROR(__xludf.DUMMYFUNCTION("GOOGLETRANSLATE(B3257, ""auto"",""en"")"),"the character is not the best but there are fans")</f>
        <v>the character is not the best but there are fans</v>
      </c>
    </row>
    <row r="3258" ht="15.75" customHeight="1">
      <c r="A3258" s="1">
        <v>3528.0</v>
      </c>
      <c r="B3258" s="2" t="s">
        <v>3802</v>
      </c>
      <c r="C3258" s="2" t="s">
        <v>3793</v>
      </c>
      <c r="D3258" s="2" t="s">
        <v>6</v>
      </c>
      <c r="E3258" s="2" t="str">
        <f>IFERROR(__xludf.DUMMYFUNCTION("GOOGLETRANSLATE(B3258, ""auto"",""en"")"),"Now obviously such a fashion without any reason cease to communicate")</f>
        <v>Now obviously such a fashion without any reason cease to communicate</v>
      </c>
    </row>
    <row r="3259" ht="15.75" customHeight="1">
      <c r="A3259" s="1">
        <v>3529.0</v>
      </c>
      <c r="B3259" s="2" t="s">
        <v>3803</v>
      </c>
      <c r="C3259" s="2" t="s">
        <v>3804</v>
      </c>
      <c r="D3259" s="2" t="s">
        <v>6</v>
      </c>
      <c r="E3259" s="2" t="str">
        <f>IFERROR(__xludf.DUMMYFUNCTION("GOOGLETRANSLATE(B3259, ""auto"",""en"")"),"ding ding music and runs")</f>
        <v>ding ding music and runs</v>
      </c>
    </row>
    <row r="3260" ht="15.75" customHeight="1">
      <c r="A3260" s="1">
        <v>3530.0</v>
      </c>
      <c r="B3260" s="2" t="s">
        <v>3805</v>
      </c>
      <c r="C3260" s="2" t="s">
        <v>3804</v>
      </c>
      <c r="D3260" s="2" t="s">
        <v>6</v>
      </c>
      <c r="E3260" s="2" t="str">
        <f>IFERROR(__xludf.DUMMYFUNCTION("GOOGLETRANSLATE(B3260, ""auto"",""en"")"),"my first cosplay festival")</f>
        <v>my first cosplay festival</v>
      </c>
    </row>
    <row r="3261" ht="15.75" customHeight="1">
      <c r="A3261" s="1">
        <v>3531.0</v>
      </c>
      <c r="B3261" s="2" t="s">
        <v>3806</v>
      </c>
      <c r="C3261" s="2" t="s">
        <v>3804</v>
      </c>
      <c r="D3261" s="2" t="s">
        <v>6</v>
      </c>
      <c r="E3261" s="2" t="str">
        <f>IFERROR(__xludf.DUMMYFUNCTION("GOOGLETRANSLATE(B3261, ""auto"",""en"")"),"I love my seal")</f>
        <v>I love my seal</v>
      </c>
    </row>
    <row r="3262" ht="15.75" customHeight="1">
      <c r="A3262" s="1">
        <v>3532.0</v>
      </c>
      <c r="B3262" s="2" t="s">
        <v>3807</v>
      </c>
      <c r="C3262" s="2" t="s">
        <v>3808</v>
      </c>
      <c r="D3262" s="2" t="s">
        <v>6</v>
      </c>
      <c r="E3262" s="2" t="str">
        <f>IFERROR(__xludf.DUMMYFUNCTION("GOOGLETRANSLATE(B3262, ""auto"",""en"")"),"On November 30, a direct flight to a limited number of seats go to Umrah visit visa free meals in a hurry to skat airline flight aircraft set Europe")</f>
        <v>On November 30, a direct flight to a limited number of seats go to Umrah visit visa free meals in a hurry to skat airline flight aircraft set Europe</v>
      </c>
    </row>
    <row r="3263" ht="15.75" customHeight="1">
      <c r="A3263" s="1">
        <v>3533.0</v>
      </c>
      <c r="B3263" s="2" t="s">
        <v>3809</v>
      </c>
      <c r="C3263" s="2" t="s">
        <v>3808</v>
      </c>
      <c r="D3263" s="2" t="s">
        <v>6</v>
      </c>
      <c r="E3263" s="2" t="str">
        <f>IFERROR(__xludf.DUMMYFUNCTION("GOOGLETRANSLATE(B3263, ""auto"",""en"")"),"Want to create hundreds of thousands of worship like prayer and about 5 times a day messenger of Allah Allah's Peace and Blessings be my meşitimde read a prayer mosque haram forbidden read more than a thousand prayers in the mosques and mosque read a pray"&amp;"er and read hundreds of thousands elsewhere prayer is more than xabban al xwrasanï set Europe")</f>
        <v>Want to create hundreds of thousands of worship like prayer and about 5 times a day messenger of Allah Allah's Peace and Blessings be my meşitimde read a prayer mosque haram forbidden read more than a thousand prayers in the mosques and mosque read a prayer and read hundreds of thousands elsewhere prayer is more than xabban al xwrasanï set Europe</v>
      </c>
    </row>
    <row r="3264" ht="15.75" customHeight="1">
      <c r="A3264" s="1">
        <v>3534.0</v>
      </c>
      <c r="B3264" s="2" t="s">
        <v>3810</v>
      </c>
      <c r="C3264" s="2" t="s">
        <v>3808</v>
      </c>
      <c r="D3264" s="2" t="s">
        <v>6</v>
      </c>
      <c r="E3264" s="2" t="str">
        <f>IFERROR(__xludf.DUMMYFUNCTION("GOOGLETRANSLATE(B3264, ""auto"",""en"")"),"Another opening of a direct flight from Kazakhstan to Mecca to Medina remind you that now is not 15 hours before a 5 hour drive and the price has not changed set Europe")</f>
        <v>Another opening of a direct flight from Kazakhstan to Mecca to Medina remind you that now is not 15 hours before a 5 hour drive and the price has not changed set Europe</v>
      </c>
    </row>
    <row r="3265" ht="15.75" customHeight="1">
      <c r="A3265" s="1">
        <v>3535.0</v>
      </c>
      <c r="B3265" s="2" t="s">
        <v>3811</v>
      </c>
      <c r="C3265" s="2" t="s">
        <v>3808</v>
      </c>
      <c r="D3265" s="2" t="s">
        <v>6</v>
      </c>
      <c r="E3265" s="2" t="str">
        <f>IFERROR(__xludf.DUMMYFUNCTION("GOOGLETRANSLATE(B3265, ""auto"",""en"")"),"For the first time direct flight from Mecca to Medina to visit Umrah number 7 778 774 55 55 7 771 506 05 01 address Pushkin Street 20 in the central mosque opposite")</f>
        <v>For the first time direct flight from Mecca to Medina to visit Umrah number 7 778 774 55 55 7 771 506 05 01 address Pushkin Street 20 in the central mosque opposite</v>
      </c>
    </row>
    <row r="3266" ht="15.75" customHeight="1">
      <c r="A3266" s="1">
        <v>3536.0</v>
      </c>
      <c r="B3266" s="2" t="s">
        <v>3812</v>
      </c>
      <c r="C3266" s="2" t="s">
        <v>3808</v>
      </c>
      <c r="D3266" s="2" t="s">
        <v>6</v>
      </c>
      <c r="E3266" s="2" t="str">
        <f>IFERROR(__xludf.DUMMYFUNCTION("GOOGLETRANSLATE(B3266, ""auto"",""en"")"),"see the reward of the hajj live sleep dream")</f>
        <v>see the reward of the hajj live sleep dream</v>
      </c>
    </row>
    <row r="3267" ht="15.75" customHeight="1">
      <c r="A3267" s="1">
        <v>3537.0</v>
      </c>
      <c r="B3267" s="2" t="s">
        <v>3813</v>
      </c>
      <c r="C3267" s="2" t="s">
        <v>3808</v>
      </c>
      <c r="D3267" s="2" t="s">
        <v>6</v>
      </c>
      <c r="E3267" s="2" t="str">
        <f>IFERROR(__xludf.DUMMYFUNCTION("GOOGLETRANSLATE(B3267, ""auto"",""en"")"),"ässäläämw äläykwm revered brother countless qazaq thank goodness pilgrims travel company in conjunction with the SCAT airline holy cities of Mecca and Medina accept permanent propelled opened direct flights from the main motives qajılarmızğa comfort of tr"&amp;"avel and fatigue zealous worship ötewlerine Europe to create the conditions set")</f>
        <v>ässäläämw äläykwm revered brother countless qazaq thank goodness pilgrims travel company in conjunction with the SCAT airline holy cities of Mecca and Medina accept permanent propelled opened direct flights from the main motives qajılarmızğa comfort of travel and fatigue zealous worship ötewlerine Europe to create the conditions set</v>
      </c>
    </row>
    <row r="3268" ht="15.75" customHeight="1">
      <c r="A3268" s="1">
        <v>3538.0</v>
      </c>
      <c r="B3268" s="2" t="s">
        <v>3814</v>
      </c>
      <c r="C3268" s="2" t="s">
        <v>3808</v>
      </c>
      <c r="D3268" s="2" t="s">
        <v>6</v>
      </c>
      <c r="E3268" s="2" t="str">
        <f>IFERROR(__xludf.DUMMYFUNCTION("GOOGLETRANSLATE(B3268, ""auto"",""en"")"),"God forbid, a serious illness in infants awırmasınşı Learn Please keep the following prayer and then set Europe")</f>
        <v>God forbid, a serious illness in infants awırmasınşı Learn Please keep the following prayer and then set Europe</v>
      </c>
    </row>
    <row r="3269" ht="15.75" customHeight="1">
      <c r="A3269" s="1">
        <v>3539.0</v>
      </c>
      <c r="B3269" s="2" t="s">
        <v>3815</v>
      </c>
      <c r="C3269" s="2" t="s">
        <v>3816</v>
      </c>
      <c r="D3269" s="2" t="s">
        <v>6</v>
      </c>
      <c r="E3269" s="2" t="str">
        <f>IFERROR(__xludf.DUMMYFUNCTION("GOOGLETRANSLATE(B3269, ""auto"",""en"")"),"https vk com photo547574899 457239037")</f>
        <v>https vk com photo547574899 457239037</v>
      </c>
    </row>
    <row r="3270" ht="15.75" customHeight="1">
      <c r="A3270" s="1">
        <v>3540.0</v>
      </c>
      <c r="B3270" s="2" t="s">
        <v>3817</v>
      </c>
      <c r="C3270" s="2" t="s">
        <v>3818</v>
      </c>
      <c r="D3270" s="2" t="s">
        <v>6</v>
      </c>
      <c r="E3270" s="2" t="str">
        <f>IFERROR(__xludf.DUMMYFUNCTION("GOOGLETRANSLATE(B3270, ""auto"",""en"")"),"Sales unplanned Tırkaz")</f>
        <v>Sales unplanned Tırkaz</v>
      </c>
    </row>
    <row r="3271" ht="15.75" customHeight="1">
      <c r="A3271" s="1">
        <v>3541.0</v>
      </c>
      <c r="B3271" s="2" t="s">
        <v>3819</v>
      </c>
      <c r="C3271" s="2" t="s">
        <v>3818</v>
      </c>
      <c r="D3271" s="2" t="s">
        <v>6</v>
      </c>
      <c r="E3271" s="2" t="str">
        <f>IFERROR(__xludf.DUMMYFUNCTION("GOOGLETRANSLATE(B3271, ""auto"",""en"")"),"Hai hello karaoke tirkelinder")</f>
        <v>Hai hello karaoke tirkelinder</v>
      </c>
    </row>
    <row r="3272" ht="15.75" customHeight="1">
      <c r="A3272" s="1">
        <v>3542.0</v>
      </c>
      <c r="B3272" s="2" t="s">
        <v>3820</v>
      </c>
      <c r="C3272" s="2" t="s">
        <v>3818</v>
      </c>
      <c r="D3272" s="2" t="s">
        <v>6</v>
      </c>
      <c r="E3272" s="2" t="str">
        <f>IFERROR(__xludf.DUMMYFUNCTION("GOOGLETRANSLATE(B3272, ""auto"",""en"")"),"saida li")</f>
        <v>saida li</v>
      </c>
    </row>
    <row r="3273" ht="15.75" customHeight="1">
      <c r="A3273" s="1">
        <v>3543.0</v>
      </c>
      <c r="B3273" s="2" t="s">
        <v>3821</v>
      </c>
      <c r="C3273" s="2" t="s">
        <v>3822</v>
      </c>
      <c r="D3273" s="2" t="s">
        <v>6</v>
      </c>
      <c r="E3273" s="2" t="str">
        <f>IFERROR(__xludf.DUMMYFUNCTION("GOOGLETRANSLATE(B3273, ""auto"",""en"")"),"Sasha you're in such a way strizhosh nails to know the answer here https vk com love1v a190525550")</f>
        <v>Sasha you're in such a way strizhosh nails to know the answer here https vk com love1v a190525550</v>
      </c>
    </row>
    <row r="3274" ht="15.75" customHeight="1">
      <c r="A3274" s="1">
        <v>3544.0</v>
      </c>
      <c r="B3274" s="2" t="s">
        <v>3823</v>
      </c>
      <c r="C3274" s="2" t="s">
        <v>3822</v>
      </c>
      <c r="D3274" s="2" t="s">
        <v>6</v>
      </c>
      <c r="E3274" s="2" t="str">
        <f>IFERROR(__xludf.DUMMYFUNCTION("GOOGLETRANSLATE(B3274, ""auto"",""en"")"),"for such is certainly not enough you have the courage to find out the answer here https vk com love1v a190525370")</f>
        <v>for such is certainly not enough you have the courage to find out the answer here https vk com love1v a190525370</v>
      </c>
    </row>
    <row r="3275" ht="15.75" customHeight="1">
      <c r="A3275" s="1">
        <v>3545.0</v>
      </c>
      <c r="B3275" s="2" t="s">
        <v>3824</v>
      </c>
      <c r="C3275" s="2" t="s">
        <v>3822</v>
      </c>
      <c r="D3275" s="2" t="s">
        <v>6</v>
      </c>
      <c r="E3275" s="2" t="str">
        <f>IFERROR(__xludf.DUMMYFUNCTION("GOOGLETRANSLATE(B3275, ""auto"",""en"")"),"the girl that close to you should have just such a figure to know the answer here https vk com love1v a190525147")</f>
        <v>the girl that close to you should have just such a figure to know the answer here https vk com love1v a190525147</v>
      </c>
    </row>
    <row r="3276" ht="15.75" customHeight="1">
      <c r="A3276" s="1">
        <v>3546.0</v>
      </c>
      <c r="B3276" s="2" t="s">
        <v>3825</v>
      </c>
      <c r="C3276" s="2" t="s">
        <v>3822</v>
      </c>
      <c r="D3276" s="2" t="s">
        <v>6</v>
      </c>
      <c r="E3276" s="2" t="str">
        <f>IFERROR(__xludf.DUMMYFUNCTION("GOOGLETRANSLATE(B3276, ""auto"",""en"")"),"Catch for free free spins at the wheel of fortune and good luck forward in response vk com love1v")</f>
        <v>Catch for free free spins at the wheel of fortune and good luck forward in response vk com love1v</v>
      </c>
    </row>
    <row r="3277" ht="15.75" customHeight="1">
      <c r="A3277" s="1">
        <v>3547.0</v>
      </c>
      <c r="B3277" s="2" t="s">
        <v>3826</v>
      </c>
      <c r="C3277" s="2" t="s">
        <v>562</v>
      </c>
      <c r="D3277" s="2" t="s">
        <v>6</v>
      </c>
      <c r="E3277" s="2" t="str">
        <f>IFERROR(__xludf.DUMMYFUNCTION("GOOGLETRANSLATE(B3277, ""auto"",""en"")"),"this is what will bring your fashion read the reverse side")</f>
        <v>this is what will bring your fashion read the reverse side</v>
      </c>
    </row>
    <row r="3278" ht="15.75" customHeight="1">
      <c r="A3278" s="1">
        <v>3548.0</v>
      </c>
      <c r="B3278" s="2" t="s">
        <v>3827</v>
      </c>
      <c r="C3278" s="2" t="s">
        <v>3828</v>
      </c>
      <c r="D3278" s="2" t="s">
        <v>6</v>
      </c>
      <c r="E3278" s="2" t="str">
        <f>IFERROR(__xludf.DUMMYFUNCTION("GOOGLETRANSLATE(B3278, ""auto"",""en"")")," 8 all disabilities domestic furniture trade was Chinese")</f>
        <v> 8 all disabilities domestic furniture trade was Chinese</v>
      </c>
    </row>
    <row r="3279" ht="15.75" customHeight="1">
      <c r="A3279" s="1">
        <v>3549.0</v>
      </c>
      <c r="B3279" s="2" t="s">
        <v>3827</v>
      </c>
      <c r="C3279" s="2" t="s">
        <v>3828</v>
      </c>
      <c r="D3279" s="2" t="s">
        <v>6</v>
      </c>
      <c r="E3279" s="2" t="str">
        <f>IFERROR(__xludf.DUMMYFUNCTION("GOOGLETRANSLATE(B3279, ""auto"",""en"")")," 8 all disabilities domestic furniture trade was Chinese")</f>
        <v> 8 all disabilities domestic furniture trade was Chinese</v>
      </c>
    </row>
    <row r="3280" ht="15.75" customHeight="1">
      <c r="A3280" s="1">
        <v>3550.0</v>
      </c>
      <c r="B3280" s="2" t="s">
        <v>3829</v>
      </c>
      <c r="C3280" s="2" t="s">
        <v>3828</v>
      </c>
      <c r="D3280" s="2" t="s">
        <v>6</v>
      </c>
      <c r="E3280" s="2" t="str">
        <f>IFERROR(__xludf.DUMMYFUNCTION("GOOGLETRANSLATE(B3280, ""auto"",""en"")"),"abisin diamond sultan entire stock of all new updates without doubt free fire Indonesia")</f>
        <v>abisin diamond sultan entire stock of all new updates without doubt free fire Indonesia</v>
      </c>
    </row>
    <row r="3281" ht="15.75" customHeight="1">
      <c r="A3281" s="1">
        <v>3551.0</v>
      </c>
      <c r="B3281" s="2" t="s">
        <v>3830</v>
      </c>
      <c r="C3281" s="2" t="s">
        <v>3831</v>
      </c>
      <c r="D3281" s="2" t="s">
        <v>6</v>
      </c>
      <c r="E3281" s="2" t="str">
        <f>IFERROR(__xludf.DUMMYFUNCTION("GOOGLETRANSLATE(B3281, ""auto"",""en"")")," as a mere mortal could be so beautiful")</f>
        <v> as a mere mortal could be so beautiful</v>
      </c>
    </row>
    <row r="3282" ht="15.75" customHeight="1">
      <c r="A3282" s="1">
        <v>3552.0</v>
      </c>
      <c r="B3282" s="2" t="s">
        <v>3832</v>
      </c>
      <c r="C3282" s="2" t="s">
        <v>3833</v>
      </c>
      <c r="D3282" s="2" t="s">
        <v>6</v>
      </c>
      <c r="E3282" s="2" t="str">
        <f>IFERROR(__xludf.DUMMYFUNCTION("GOOGLETRANSLATE(B3282, ""auto"",""en"")"),"November will be very hot, took away the wall to avoid losing")</f>
        <v>November will be very hot, took away the wall to avoid losing</v>
      </c>
    </row>
    <row r="3283" ht="15.75" customHeight="1">
      <c r="A3283" s="1">
        <v>3553.0</v>
      </c>
      <c r="B3283" s="2" t="s">
        <v>3834</v>
      </c>
      <c r="C3283" s="2" t="s">
        <v>3835</v>
      </c>
      <c r="D3283" s="2" t="s">
        <v>6</v>
      </c>
      <c r="E3283" s="2" t="str">
        <f>IFERROR(__xludf.DUMMYFUNCTION("GOOGLETRANSLATE(B3283, ""auto"",""en"")"),"Dawn at 8 am")</f>
        <v>Dawn at 8 am</v>
      </c>
    </row>
    <row r="3284" ht="15.75" customHeight="1">
      <c r="A3284" s="1">
        <v>3554.0</v>
      </c>
      <c r="B3284" s="2" t="s">
        <v>3836</v>
      </c>
      <c r="C3284" s="2" t="s">
        <v>3835</v>
      </c>
      <c r="D3284" s="2" t="s">
        <v>6</v>
      </c>
      <c r="E3284" s="2" t="str">
        <f>IFERROR(__xludf.DUMMYFUNCTION("GOOGLETRANSLATE(B3284, ""auto"",""en"")"),"we already hoarfrost")</f>
        <v>we already hoarfrost</v>
      </c>
    </row>
    <row r="3285" ht="15.75" customHeight="1">
      <c r="A3285" s="1">
        <v>3555.0</v>
      </c>
      <c r="B3285" s="2" t="s">
        <v>3837</v>
      </c>
      <c r="C3285" s="2" t="s">
        <v>3835</v>
      </c>
      <c r="D3285" s="2" t="s">
        <v>6</v>
      </c>
      <c r="E3285" s="2" t="str">
        <f>IFERROR(__xludf.DUMMYFUNCTION("GOOGLETRANSLATE(B3285, ""auto"",""en"")"),"on vacation, we all went to the dam was such a cool day")</f>
        <v>on vacation, we all went to the dam was such a cool day</v>
      </c>
    </row>
    <row r="3286" ht="15.75" customHeight="1">
      <c r="A3286" s="1">
        <v>3556.0</v>
      </c>
      <c r="B3286" s="2" t="s">
        <v>3838</v>
      </c>
      <c r="C3286" s="2" t="s">
        <v>3835</v>
      </c>
      <c r="D3286" s="2" t="s">
        <v>6</v>
      </c>
      <c r="E3286" s="2" t="str">
        <f>IFERROR(__xludf.DUMMYFUNCTION("GOOGLETRANSLATE(B3286, ""auto"",""en"")"),"1 where the growth xs 142 cm2 shoe size 36 or 37 malomerki 3 smoke show completely")</f>
        <v>1 where the growth xs 142 cm2 shoe size 36 or 37 malomerki 3 smoke show completely</v>
      </c>
    </row>
    <row r="3287" ht="15.75" customHeight="1">
      <c r="A3287" s="1">
        <v>3557.0</v>
      </c>
      <c r="B3287" s="2" t="s">
        <v>3839</v>
      </c>
      <c r="C3287" s="2" t="s">
        <v>3835</v>
      </c>
      <c r="D3287" s="2" t="s">
        <v>6</v>
      </c>
      <c r="E3287" s="2" t="str">
        <f>IFERROR(__xludf.DUMMYFUNCTION("GOOGLETRANSLATE(B3287, ""auto"",""en"")"),"xs why sfotala just seemed that leaves both the aesthetic lie")</f>
        <v>xs why sfotala just seemed that leaves both the aesthetic lie</v>
      </c>
    </row>
    <row r="3288" ht="15.75" customHeight="1">
      <c r="A3288" s="1">
        <v>3559.0</v>
      </c>
      <c r="B3288" s="2" t="s">
        <v>3840</v>
      </c>
      <c r="C3288" s="2" t="s">
        <v>3841</v>
      </c>
      <c r="D3288" s="2" t="s">
        <v>6</v>
      </c>
      <c r="E3288" s="2" t="str">
        <f>IFERROR(__xludf.DUMMYFUNCTION("GOOGLETRANSLATE(B3288, ""auto"",""en"")"),"When my husband and I were lucky")</f>
        <v>When my husband and I were lucky</v>
      </c>
    </row>
    <row r="3289" ht="15.75" customHeight="1">
      <c r="A3289" s="1">
        <v>3561.0</v>
      </c>
      <c r="B3289" s="2" t="s">
        <v>3842</v>
      </c>
      <c r="C3289" s="2" t="s">
        <v>3841</v>
      </c>
      <c r="D3289" s="2" t="s">
        <v>6</v>
      </c>
      <c r="E3289" s="2" t="str">
        <f>IFERROR(__xludf.DUMMYFUNCTION("GOOGLETRANSLATE(B3289, ""auto"",""en"")"),"how to win my heart")</f>
        <v>how to win my heart</v>
      </c>
    </row>
    <row r="3290" ht="15.75" customHeight="1">
      <c r="A3290" s="1">
        <v>3563.0</v>
      </c>
      <c r="B3290" s="2" t="s">
        <v>3843</v>
      </c>
      <c r="C3290" s="2" t="s">
        <v>3841</v>
      </c>
      <c r="D3290" s="2" t="s">
        <v>6</v>
      </c>
      <c r="E3290" s="2" t="str">
        <f>IFERROR(__xludf.DUMMYFUNCTION("GOOGLETRANSLATE(B3290, ""auto"",""en"")")," You may already")</f>
        <v> You may already</v>
      </c>
    </row>
    <row r="3291" ht="15.75" customHeight="1">
      <c r="A3291" s="1">
        <v>3565.0</v>
      </c>
      <c r="B3291" s="2" t="s">
        <v>3844</v>
      </c>
      <c r="C3291" s="2" t="s">
        <v>3841</v>
      </c>
      <c r="D3291" s="2" t="s">
        <v>6</v>
      </c>
      <c r="E3291" s="2" t="str">
        <f>IFERROR(__xludf.DUMMYFUNCTION("GOOGLETRANSLATE(B3291, ""auto"",""en"")")," bullet fool a fool I feel we will meet soon")</f>
        <v> bullet fool a fool I feel we will meet soon</v>
      </c>
    </row>
    <row r="3292" ht="15.75" customHeight="1">
      <c r="A3292" s="1">
        <v>3571.0</v>
      </c>
      <c r="B3292" s="2" t="s">
        <v>3845</v>
      </c>
      <c r="C3292" s="2" t="s">
        <v>3841</v>
      </c>
      <c r="D3292" s="2" t="s">
        <v>6</v>
      </c>
      <c r="E3292" s="2" t="str">
        <f>IFERROR(__xludf.DUMMYFUNCTION("GOOGLETRANSLATE(B3292, ""auto"",""en"")"),"just know")</f>
        <v>just know</v>
      </c>
    </row>
    <row r="3293" ht="15.75" customHeight="1">
      <c r="A3293" s="1">
        <v>3572.0</v>
      </c>
      <c r="B3293" s="2" t="s">
        <v>3846</v>
      </c>
      <c r="C3293" s="2" t="s">
        <v>3841</v>
      </c>
      <c r="D3293" s="2" t="s">
        <v>6</v>
      </c>
      <c r="E3293" s="2" t="str">
        <f>IFERROR(__xludf.DUMMYFUNCTION("GOOGLETRANSLATE(B3293, ""auto"",""en"")")," just know")</f>
        <v> just know</v>
      </c>
    </row>
    <row r="3294" ht="15.75" customHeight="1">
      <c r="A3294" s="1">
        <v>3573.0</v>
      </c>
      <c r="B3294" s="2" t="s">
        <v>3847</v>
      </c>
      <c r="C3294" s="2" t="s">
        <v>3841</v>
      </c>
      <c r="D3294" s="2" t="s">
        <v>6</v>
      </c>
      <c r="E3294" s="2" t="str">
        <f>IFERROR(__xludf.DUMMYFUNCTION("GOOGLETRANSLATE(B3294, ""auto"",""en"")"),"𝓐𝓵𝓱𝓪𝓶𝓭𝓾𝓵𝓵𝓲𝓵𝓵𝓪𝓱")</f>
        <v>𝓐𝓵𝓱𝓪𝓶𝓭𝓾𝓵𝓵𝓲𝓵𝓵𝓪𝓱</v>
      </c>
    </row>
    <row r="3295" ht="15.75" customHeight="1">
      <c r="A3295" s="1">
        <v>3574.0</v>
      </c>
      <c r="B3295" s="2" t="s">
        <v>3848</v>
      </c>
      <c r="C3295" s="2" t="s">
        <v>3841</v>
      </c>
      <c r="D3295" s="2" t="s">
        <v>6</v>
      </c>
      <c r="E3295" s="2" t="str">
        <f>IFERROR(__xludf.DUMMYFUNCTION("GOOGLETRANSLATE(B3295, ""auto"",""en"")"),"military")</f>
        <v>military</v>
      </c>
    </row>
    <row r="3296" ht="15.75" customHeight="1">
      <c r="A3296" s="1">
        <v>3575.0</v>
      </c>
      <c r="B3296" s="2" t="s">
        <v>3849</v>
      </c>
      <c r="C3296" s="2" t="s">
        <v>3841</v>
      </c>
      <c r="D3296" s="2" t="s">
        <v>6</v>
      </c>
      <c r="E3296" s="2" t="str">
        <f>IFERROR(__xludf.DUMMYFUNCTION("GOOGLETRANSLATE(B3296, ""auto"",""en"")"),"waiting for you get everything")</f>
        <v>waiting for you get everything</v>
      </c>
    </row>
    <row r="3297" ht="15.75" customHeight="1">
      <c r="A3297" s="1">
        <v>3576.0</v>
      </c>
      <c r="B3297" s="2" t="s">
        <v>3850</v>
      </c>
      <c r="C3297" s="2" t="s">
        <v>3851</v>
      </c>
      <c r="D3297" s="2" t="s">
        <v>6</v>
      </c>
      <c r="E3297" s="2" t="str">
        <f>IFERROR(__xludf.DUMMYFUNCTION("GOOGLETRANSLATE(B3297, ""auto"",""en"")"),"You are the escho menya vcpomnish obeschayu")</f>
        <v>You are the escho menya vcpomnish obeschayu</v>
      </c>
    </row>
    <row r="3298" ht="15.75" customHeight="1">
      <c r="A3298" s="1">
        <v>3577.0</v>
      </c>
      <c r="B3298" s="2" t="s">
        <v>3313</v>
      </c>
      <c r="C3298" s="2" t="s">
        <v>3852</v>
      </c>
      <c r="D3298" s="2" t="s">
        <v>6</v>
      </c>
      <c r="E3298" s="2" t="str">
        <f>IFERROR(__xludf.DUMMYFUNCTION("GOOGLETRANSLATE(B3298, ""auto"",""en"")"),"education editing")</f>
        <v>education editing</v>
      </c>
    </row>
    <row r="3299" ht="15.75" customHeight="1">
      <c r="A3299" s="1">
        <v>3578.0</v>
      </c>
      <c r="B3299" s="2" t="s">
        <v>3313</v>
      </c>
      <c r="C3299" s="2" t="s">
        <v>3852</v>
      </c>
      <c r="D3299" s="2" t="s">
        <v>6</v>
      </c>
      <c r="E3299" s="2" t="str">
        <f>IFERROR(__xludf.DUMMYFUNCTION("GOOGLETRANSLATE(B3299, ""auto"",""en"")"),"education editing")</f>
        <v>education editing</v>
      </c>
    </row>
    <row r="3300" ht="15.75" customHeight="1">
      <c r="A3300" s="1">
        <v>3579.0</v>
      </c>
      <c r="B3300" s="2" t="s">
        <v>3853</v>
      </c>
      <c r="C3300" s="2" t="s">
        <v>3854</v>
      </c>
      <c r="D3300" s="2" t="s">
        <v>6</v>
      </c>
      <c r="E3300" s="2" t="str">
        <f>IFERROR(__xludf.DUMMYFUNCTION("GOOGLETRANSLATE(B3300, ""auto"",""en"")"),"lol")</f>
        <v>lol</v>
      </c>
    </row>
    <row r="3301" ht="15.75" customHeight="1">
      <c r="A3301" s="1">
        <v>3580.0</v>
      </c>
      <c r="B3301" s="2" t="s">
        <v>3855</v>
      </c>
      <c r="C3301" s="2" t="s">
        <v>3856</v>
      </c>
      <c r="D3301" s="2" t="s">
        <v>6</v>
      </c>
      <c r="E3301" s="2" t="str">
        <f>IFERROR(__xludf.DUMMYFUNCTION("GOOGLETRANSLATE(B3301, ""auto"",""en"")"),"three of the most beautiful women in the world, this is my mother her shadow and her reflection in the mirror")</f>
        <v>three of the most beautiful women in the world, this is my mother her shadow and her reflection in the mirror</v>
      </c>
    </row>
    <row r="3302" ht="15.75" customHeight="1">
      <c r="A3302" s="1">
        <v>3581.0</v>
      </c>
      <c r="B3302" s="2" t="s">
        <v>3857</v>
      </c>
      <c r="C3302" s="2" t="s">
        <v>3856</v>
      </c>
      <c r="D3302" s="2" t="s">
        <v>6</v>
      </c>
      <c r="E3302" s="2" t="str">
        <f>IFERROR(__xludf.DUMMYFUNCTION("GOOGLETRANSLATE(B3302, ""auto"",""en"")"),"May 23 2019")</f>
        <v>May 23 2019</v>
      </c>
    </row>
    <row r="3303" ht="15.75" customHeight="1">
      <c r="A3303" s="1">
        <v>3582.0</v>
      </c>
      <c r="B3303" s="2" t="s">
        <v>3858</v>
      </c>
      <c r="C3303" s="2" t="s">
        <v>3856</v>
      </c>
      <c r="D3303" s="2" t="s">
        <v>6</v>
      </c>
      <c r="E3303" s="2" t="str">
        <f>IFERROR(__xludf.DUMMYFUNCTION("GOOGLETRANSLATE(B3303, ""auto"",""en"")"),"let my parents survive")</f>
        <v>let my parents survive</v>
      </c>
    </row>
    <row r="3304" ht="15.75" customHeight="1">
      <c r="A3304" s="1">
        <v>3583.0</v>
      </c>
      <c r="B3304" s="2" t="s">
        <v>3859</v>
      </c>
      <c r="C3304" s="2" t="s">
        <v>3856</v>
      </c>
      <c r="D3304" s="2" t="s">
        <v>6</v>
      </c>
      <c r="E3304" s="2" t="str">
        <f>IFERROR(__xludf.DUMMYFUNCTION("GOOGLETRANSLATE(B3304, ""auto"",""en"")"),"and Allah is only one wish NARS and save those who love me")</f>
        <v>and Allah is only one wish NARS and save those who love me</v>
      </c>
    </row>
    <row r="3305" ht="15.75" customHeight="1">
      <c r="A3305" s="1">
        <v>3584.0</v>
      </c>
      <c r="B3305" s="2" t="s">
        <v>3860</v>
      </c>
      <c r="C3305" s="2" t="s">
        <v>3856</v>
      </c>
      <c r="D3305" s="2" t="s">
        <v>6</v>
      </c>
      <c r="E3305" s="2" t="str">
        <f>IFERROR(__xludf.DUMMYFUNCTION("GOOGLETRANSLATE(B3305, ""auto"",""en"")"),"Paris the city of love that those who have seen the value of the range of Mecca")</f>
        <v>Paris the city of love that those who have seen the value of the range of Mecca</v>
      </c>
    </row>
    <row r="3306" ht="15.75" customHeight="1">
      <c r="A3306" s="1">
        <v>3585.0</v>
      </c>
      <c r="B3306" s="2" t="s">
        <v>3861</v>
      </c>
      <c r="C3306" s="2" t="s">
        <v>3862</v>
      </c>
      <c r="D3306" s="2" t="s">
        <v>6</v>
      </c>
      <c r="E3306" s="2" t="str">
        <f>IFERROR(__xludf.DUMMYFUNCTION("GOOGLETRANSLATE(B3306, ""auto"",""en"")"),"What's new")</f>
        <v>What's new</v>
      </c>
    </row>
    <row r="3307" ht="15.75" customHeight="1">
      <c r="A3307" s="1">
        <v>3586.0</v>
      </c>
      <c r="B3307" s="2" t="s">
        <v>3863</v>
      </c>
      <c r="C3307" s="2" t="s">
        <v>3864</v>
      </c>
      <c r="D3307" s="2" t="s">
        <v>6</v>
      </c>
      <c r="E3307" s="2" t="str">
        <f>IFERROR(__xludf.DUMMYFUNCTION("GOOGLETRANSLATE(B3307, ""auto"",""en"")"),"a bad ending always calls for regret ")</f>
        <v>a bad ending always calls for regret </v>
      </c>
    </row>
    <row r="3308" ht="15.75" customHeight="1">
      <c r="A3308" s="1">
        <v>3587.0</v>
      </c>
      <c r="B3308" s="2" t="s">
        <v>3865</v>
      </c>
      <c r="C3308" s="2" t="s">
        <v>3866</v>
      </c>
      <c r="D3308" s="2" t="s">
        <v>6</v>
      </c>
      <c r="E3308" s="2" t="str">
        <f>IFERROR(__xludf.DUMMYFUNCTION("GOOGLETRANSLATE(B3308, ""auto"",""en"")"),"my family my love ")</f>
        <v>my family my love </v>
      </c>
    </row>
    <row r="3309" ht="15.75" customHeight="1">
      <c r="A3309" s="1">
        <v>3588.0</v>
      </c>
      <c r="B3309" s="2" t="s">
        <v>3867</v>
      </c>
      <c r="C3309" s="2" t="s">
        <v>3866</v>
      </c>
      <c r="D3309" s="2" t="s">
        <v>6</v>
      </c>
      <c r="E3309" s="2" t="str">
        <f>IFERROR(__xludf.DUMMYFUNCTION("GOOGLETRANSLATE(B3309, ""auto"",""en"")"),"be kind ")</f>
        <v>be kind </v>
      </c>
    </row>
    <row r="3310" ht="15.75" customHeight="1">
      <c r="A3310" s="1">
        <v>3589.0</v>
      </c>
      <c r="B3310" s="2" t="s">
        <v>3868</v>
      </c>
      <c r="C3310" s="2" t="s">
        <v>3866</v>
      </c>
      <c r="D3310" s="2" t="s">
        <v>6</v>
      </c>
      <c r="E3310" s="2" t="str">
        <f>IFERROR(__xludf.DUMMYFUNCTION("GOOGLETRANSLATE(B3310, ""auto"",""en"")"),"don t believe everything you see even salt looks live sugar ")</f>
        <v>don t believe everything you see even salt looks live sugar </v>
      </c>
    </row>
    <row r="3311" ht="15.75" customHeight="1">
      <c r="A3311" s="1">
        <v>3592.0</v>
      </c>
      <c r="B3311" s="2" t="s">
        <v>3869</v>
      </c>
      <c r="C3311" s="2" t="s">
        <v>3866</v>
      </c>
      <c r="D3311" s="2" t="s">
        <v>6</v>
      </c>
      <c r="E3311" s="2" t="str">
        <f>IFERROR(__xludf.DUMMYFUNCTION("GOOGLETRANSLATE(B3311, ""auto"",""en"")"),"blak")</f>
        <v>blak</v>
      </c>
    </row>
    <row r="3312" ht="15.75" customHeight="1">
      <c r="A3312" s="1">
        <v>3594.0</v>
      </c>
      <c r="B3312" s="2" t="s">
        <v>3870</v>
      </c>
      <c r="C3312" s="2" t="s">
        <v>3871</v>
      </c>
      <c r="D3312" s="2" t="s">
        <v>6</v>
      </c>
      <c r="E3312" s="2" t="str">
        <f>IFERROR(__xludf.DUMMYFUNCTION("GOOGLETRANSLATE(B3312, ""auto"",""en"")"),"haha gave a p mektepte")</f>
        <v>haha gave a p mektepte</v>
      </c>
    </row>
    <row r="3313" ht="15.75" customHeight="1">
      <c r="A3313" s="1">
        <v>3595.0</v>
      </c>
      <c r="B3313" s="2" t="s">
        <v>3872</v>
      </c>
      <c r="C3313" s="2" t="s">
        <v>2087</v>
      </c>
      <c r="D3313" s="2" t="s">
        <v>6</v>
      </c>
      <c r="E3313" s="2" t="str">
        <f>IFERROR(__xludf.DUMMYFUNCTION("GOOGLETRANSLATE(B3313, ""auto"",""en"")"),"How are you")</f>
        <v>How are you</v>
      </c>
    </row>
    <row r="3314" ht="15.75" customHeight="1">
      <c r="A3314" s="1">
        <v>3596.0</v>
      </c>
      <c r="B3314" s="2" t="s">
        <v>3873</v>
      </c>
      <c r="C3314" s="2" t="s">
        <v>3874</v>
      </c>
      <c r="D3314" s="2" t="s">
        <v>6</v>
      </c>
      <c r="E3314" s="2" t="str">
        <f>IFERROR(__xludf.DUMMYFUNCTION("GOOGLETRANSLATE(B3314, ""auto"",""en"")"),"Mansory legenda")</f>
        <v>Mansory legenda</v>
      </c>
    </row>
    <row r="3315" ht="15.75" customHeight="1">
      <c r="A3315" s="1">
        <v>3597.0</v>
      </c>
      <c r="B3315" s="2" t="s">
        <v>3875</v>
      </c>
      <c r="C3315" s="2" t="s">
        <v>3876</v>
      </c>
      <c r="D3315" s="2" t="s">
        <v>6</v>
      </c>
      <c r="E3315" s="2" t="str">
        <f>IFERROR(__xludf.DUMMYFUNCTION("GOOGLETRANSLATE(B3315, ""auto"",""en"")"),"The decision of what each prayer")</f>
        <v>The decision of what each prayer</v>
      </c>
    </row>
    <row r="3316" ht="15.75" customHeight="1">
      <c r="A3316" s="1">
        <v>3598.0</v>
      </c>
      <c r="B3316" s="2" t="s">
        <v>3877</v>
      </c>
      <c r="C3316" s="2" t="s">
        <v>3878</v>
      </c>
      <c r="D3316" s="2" t="s">
        <v>6</v>
      </c>
      <c r="E3316" s="2" t="str">
        <f>IFERROR(__xludf.DUMMYFUNCTION("GOOGLETRANSLATE(B3316, ""auto"",""en"")"),"my girlfriend")</f>
        <v>my girlfriend</v>
      </c>
    </row>
    <row r="3317" ht="15.75" customHeight="1">
      <c r="A3317" s="1">
        <v>3599.0</v>
      </c>
      <c r="B3317" s="2" t="s">
        <v>3879</v>
      </c>
      <c r="C3317" s="2" t="s">
        <v>3880</v>
      </c>
      <c r="D3317" s="2" t="s">
        <v>6</v>
      </c>
      <c r="E3317" s="2" t="str">
        <f>IFERROR(__xludf.DUMMYFUNCTION("GOOGLETRANSLATE(B3317, ""auto"",""en"")"),"aktumar Danel Moldir family favorite my")</f>
        <v>aktumar Danel Moldir family favorite my</v>
      </c>
    </row>
    <row r="3318" ht="15.75" customHeight="1">
      <c r="A3318" s="1">
        <v>3600.0</v>
      </c>
      <c r="B3318" s="2" t="s">
        <v>3881</v>
      </c>
      <c r="C3318" s="2" t="s">
        <v>3880</v>
      </c>
      <c r="D3318" s="2" t="s">
        <v>6</v>
      </c>
      <c r="E3318" s="2" t="str">
        <f>IFERROR(__xludf.DUMMYFUNCTION("GOOGLETRANSLATE(B3318, ""auto"",""en"")"),"maximum repost Monday April 11, 2019 Mr. programs VKontakte will not it completely removed today at 21 00 MSK us sit vkontakte left quite a bit and so that all your correspondence and pictures, and the pictures are not dispersed throughout an Internet thr"&amp;"ow himself on the wall that's VKontakte Now is a public company which is why users of this social network is recommended to place on their pages like privacy notice otherwise if notification is not published on the page at least once you Automatic ki allo"&amp;"w any use of the data from your page your photos and information published in a message on the wall of your page everyone who reads this text can copy it to your wall in VKontakte then you will be under the laws of the protection of copyright law this com"&amp;"muniqué informs VKontakte about what disclosure of copying distribution of my personal information, or any other illegal actions in relation to my profile in the social network is strictly prohibited")</f>
        <v>maximum repost Monday April 11, 2019 Mr. programs VKontakte will not it completely removed today at 21 00 MSK us sit vkontakte left quite a bit and so that all your correspondence and pictures, and the pictures are not dispersed throughout an Internet throw himself on the wall that's VKontakte Now is a public company which is why users of this social network is recommended to place on their pages like privacy notice otherwise if notification is not published on the page at least once you Automatic ki allow any use of the data from your page your photos and information published in a message on the wall of your page everyone who reads this text can copy it to your wall in VKontakte then you will be under the laws of the protection of copyright law this communiqué informs VKontakte about what disclosure of copying distribution of my personal information, or any other illegal actions in relation to my profile in the social network is strictly prohibited</v>
      </c>
    </row>
    <row r="3319" ht="15.75" customHeight="1">
      <c r="A3319" s="1">
        <v>3601.0</v>
      </c>
      <c r="B3319" s="2" t="s">
        <v>3882</v>
      </c>
      <c r="C3319" s="2" t="s">
        <v>3880</v>
      </c>
      <c r="D3319" s="2" t="s">
        <v>6</v>
      </c>
      <c r="E3319" s="2" t="str">
        <f>IFERROR(__xludf.DUMMYFUNCTION("GOOGLETRANSLATE(B3319, ""auto"",""en"")"),"for love and a lot of entertainment, not talk on the phone for hours with him on the street or honey tatığan erninen must love him not just my ekenimdi sezinw and I understand how expensive that the")</f>
        <v>for love and a lot of entertainment, not talk on the phone for hours with him on the street or honey tatığan erninen must love him not just my ekenimdi sezinw and I understand how expensive that the</v>
      </c>
    </row>
    <row r="3320" ht="15.75" customHeight="1">
      <c r="A3320" s="1">
        <v>3602.0</v>
      </c>
      <c r="B3320" s="2" t="s">
        <v>3883</v>
      </c>
      <c r="C3320" s="2" t="s">
        <v>3884</v>
      </c>
      <c r="D3320" s="2" t="s">
        <v>6</v>
      </c>
      <c r="E3320" s="2" t="str">
        <f>IFERROR(__xludf.DUMMYFUNCTION("GOOGLETRANSLATE(B3320, ""auto"",""en"")"),"Thank God, we have 2 months")</f>
        <v>Thank God, we have 2 months</v>
      </c>
    </row>
    <row r="3321" ht="15.75" customHeight="1">
      <c r="A3321" s="1">
        <v>3603.0</v>
      </c>
      <c r="B3321" s="2" t="s">
        <v>3885</v>
      </c>
      <c r="C3321" s="2" t="s">
        <v>3886</v>
      </c>
      <c r="D3321" s="2" t="s">
        <v>6</v>
      </c>
      <c r="E3321" s="2" t="str">
        <f>IFERROR(__xludf.DUMMYFUNCTION("GOOGLETRANSLATE(B3321, ""auto"",""en"")"),"abolition of school uniforms in the Republic of Kazakhstan will support the petition please https vk com app6890792 p 3727")</f>
        <v>abolition of school uniforms in the Republic of Kazakhstan will support the petition please https vk com app6890792 p 3727</v>
      </c>
    </row>
    <row r="3322" ht="15.75" customHeight="1">
      <c r="A3322" s="1">
        <v>3604.0</v>
      </c>
      <c r="B3322" s="2" t="s">
        <v>3887</v>
      </c>
      <c r="C3322" s="2" t="s">
        <v>3888</v>
      </c>
      <c r="D3322" s="2" t="s">
        <v>6</v>
      </c>
      <c r="E3322" s="2" t="str">
        <f>IFERROR(__xludf.DUMMYFUNCTION("GOOGLETRANSLATE(B3322, ""auto"",""en"")"),"I earn $ 100 per week with the help of android want to also download easy money with https play google com store apps details id com off and 2 rubles already in your pocket zarobatyvayte")</f>
        <v>I earn $ 100 per week with the help of android want to also download easy money with https play google com store apps details id com off and 2 rubles already in your pocket zarobatyvayte</v>
      </c>
    </row>
    <row r="3323" ht="15.75" customHeight="1">
      <c r="A3323" s="1">
        <v>3605.0</v>
      </c>
      <c r="B3323" s="2" t="s">
        <v>3889</v>
      </c>
      <c r="C3323" s="2" t="s">
        <v>3890</v>
      </c>
      <c r="D3323" s="2" t="s">
        <v>6</v>
      </c>
      <c r="E3323" s="2" t="str">
        <f>IFERROR(__xludf.DUMMYFUNCTION("GOOGLETRANSLATE(B3323, ""auto"",""en"")"),"bce chastu otluchnoy molodezhnoy komediu besctblzhie 18 dobavlyayte cebe wall u smotpute in ydo6noe for vac Quaternary serual povectvuyuet of vz6almoshnoy mnogodetnoy seme gallaxepov u Ux socedyah kotorye vecelyatsya popadayut in camye nevepoyatnye cutuat"&amp;"suu u pytayutcya vyzhut in etom mupe vcemu vozmozhnymu spedstvamu but ppu etomkak mozhno menshe rabota")</f>
        <v>bce chastu otluchnoy molodezhnoy komediu besctblzhie 18 dobavlyayte cebe wall u smotpute in ydo6noe for vac Quaternary serual povectvuyuet of vz6almoshnoy mnogodetnoy seme gallaxepov u Ux socedyah kotorye vecelyatsya popadayut in camye nevepoyatnye cutuatsuu u pytayutcya vyzhut in etom mupe vcemu vozmozhnymu spedstvamu but ppu etomkak mozhno menshe rabota</v>
      </c>
    </row>
    <row r="3324" ht="15.75" customHeight="1">
      <c r="A3324" s="1">
        <v>3606.0</v>
      </c>
      <c r="B3324" s="2" t="s">
        <v>3891</v>
      </c>
      <c r="C3324" s="2" t="s">
        <v>3892</v>
      </c>
      <c r="D3324" s="2" t="s">
        <v>6</v>
      </c>
      <c r="E3324" s="2" t="str">
        <f>IFERROR(__xludf.DUMMYFUNCTION("GOOGLETRANSLATE(B3324, ""auto"",""en"")"),"insta Swee t tttt")</f>
        <v>insta Swee t tttt</v>
      </c>
    </row>
    <row r="3325" ht="15.75" customHeight="1">
      <c r="A3325" s="1">
        <v>3607.0</v>
      </c>
      <c r="B3325" s="2" t="s">
        <v>3893</v>
      </c>
      <c r="C3325" s="2" t="s">
        <v>3892</v>
      </c>
      <c r="D3325" s="2" t="s">
        <v>6</v>
      </c>
      <c r="E3325" s="2" t="str">
        <f>IFERROR(__xludf.DUMMYFUNCTION("GOOGLETRANSLATE(B3325, ""auto"",""en"")"),"you touch my destroy your")</f>
        <v>you touch my destroy your</v>
      </c>
    </row>
    <row r="3326" ht="15.75" customHeight="1">
      <c r="A3326" s="1">
        <v>3608.0</v>
      </c>
      <c r="B3326" s="2" t="s">
        <v>3273</v>
      </c>
      <c r="C3326" s="2" t="s">
        <v>3894</v>
      </c>
      <c r="D3326" s="2" t="s">
        <v>6</v>
      </c>
      <c r="E3326" s="2" t="str">
        <f>IFERROR(__xludf.DUMMYFUNCTION("GOOGLETRANSLATE(B3326, ""auto"",""en"")"),"join and survive with me in free fire")</f>
        <v>join and survive with me in free fire</v>
      </c>
    </row>
    <row r="3327" ht="15.75" customHeight="1">
      <c r="A3327" s="1">
        <v>3609.0</v>
      </c>
      <c r="B3327" s="2" t="s">
        <v>3895</v>
      </c>
      <c r="C3327" s="2" t="s">
        <v>3896</v>
      </c>
      <c r="D3327" s="2" t="s">
        <v>6</v>
      </c>
      <c r="E3327" s="2" t="str">
        <f>IFERROR(__xludf.DUMMYFUNCTION("GOOGLETRANSLATE(B3327, ""auto"",""en"")"),"by their actions can be seen as the value of your calls as the need in you, and only with time to whom you are precious")</f>
        <v>by their actions can be seen as the value of your calls as the need in you, and only with time to whom you are precious</v>
      </c>
    </row>
    <row r="3328" ht="15.75" customHeight="1">
      <c r="A3328" s="1">
        <v>3610.0</v>
      </c>
      <c r="B3328" s="2" t="s">
        <v>3897</v>
      </c>
      <c r="C3328" s="2" t="s">
        <v>3898</v>
      </c>
      <c r="D3328" s="2" t="s">
        <v>6</v>
      </c>
      <c r="E3328" s="2" t="str">
        <f>IFERROR(__xludf.DUMMYFUNCTION("GOOGLETRANSLATE(B3328, ""auto"",""en"")"),"aaaaaaa")</f>
        <v>aaaaaaa</v>
      </c>
    </row>
    <row r="3329" ht="15.75" customHeight="1">
      <c r="A3329" s="1">
        <v>3611.0</v>
      </c>
      <c r="B3329" s="2" t="s">
        <v>3899</v>
      </c>
      <c r="C3329" s="2" t="s">
        <v>3898</v>
      </c>
      <c r="D3329" s="2" t="s">
        <v>6</v>
      </c>
      <c r="E3329" s="2" t="str">
        <f>IFERROR(__xludf.DUMMYFUNCTION("GOOGLETRANSLATE(B3329, ""auto"",""en"")"),"a paradise for girls")</f>
        <v>a paradise for girls</v>
      </c>
    </row>
    <row r="3330" ht="15.75" customHeight="1">
      <c r="A3330" s="1">
        <v>3613.0</v>
      </c>
      <c r="B3330" s="2" t="s">
        <v>3900</v>
      </c>
      <c r="C3330" s="2" t="s">
        <v>3898</v>
      </c>
      <c r="D3330" s="2" t="s">
        <v>6</v>
      </c>
      <c r="E3330" s="2" t="str">
        <f>IFERROR(__xludf.DUMMYFUNCTION("GOOGLETRANSLATE(B3330, ""auto"",""en"")"),"Russia 4 photos")</f>
        <v>Russia 4 photos</v>
      </c>
    </row>
    <row r="3331" ht="15.75" customHeight="1">
      <c r="A3331" s="1">
        <v>3614.0</v>
      </c>
      <c r="B3331" s="2" t="s">
        <v>3901</v>
      </c>
      <c r="C3331" s="2" t="s">
        <v>3898</v>
      </c>
      <c r="D3331" s="2" t="s">
        <v>6</v>
      </c>
      <c r="E3331" s="2" t="str">
        <f>IFERROR(__xludf.DUMMYFUNCTION("GOOGLETRANSLATE(B3331, ""auto"",""en"")"),"over the Internet")</f>
        <v>over the Internet</v>
      </c>
    </row>
    <row r="3332" ht="15.75" customHeight="1">
      <c r="A3332" s="1">
        <v>3615.0</v>
      </c>
      <c r="B3332" s="2" t="s">
        <v>3902</v>
      </c>
      <c r="C3332" s="2" t="s">
        <v>3903</v>
      </c>
      <c r="D3332" s="2" t="s">
        <v>6</v>
      </c>
      <c r="E3332" s="2" t="str">
        <f>IFERROR(__xludf.DUMMYFUNCTION("GOOGLETRANSLATE(B3332, ""auto"",""en"")"),"I'm so slabachka well may be enough to pretend to be strong in terms of the nature of the girl")</f>
        <v>I'm so slabachka well may be enough to pretend to be strong in terms of the nature of the girl</v>
      </c>
    </row>
    <row r="3333" ht="15.75" customHeight="1">
      <c r="A3333" s="1">
        <v>3616.0</v>
      </c>
      <c r="B3333" s="2" t="s">
        <v>3904</v>
      </c>
      <c r="C3333" s="2" t="s">
        <v>3903</v>
      </c>
      <c r="D3333" s="2" t="s">
        <v>6</v>
      </c>
      <c r="E3333" s="2" t="str">
        <f>IFERROR(__xludf.DUMMYFUNCTION("GOOGLETRANSLATE(B3333, ""auto"",""en"")"),"so warm at heart")</f>
        <v>so warm at heart</v>
      </c>
    </row>
    <row r="3334" ht="15.75" customHeight="1">
      <c r="A3334" s="1">
        <v>3618.0</v>
      </c>
      <c r="B3334" s="2" t="s">
        <v>3905</v>
      </c>
      <c r="C3334" s="2" t="s">
        <v>3906</v>
      </c>
      <c r="D3334" s="2" t="s">
        <v>6</v>
      </c>
      <c r="E3334" s="2" t="str">
        <f>IFERROR(__xludf.DUMMYFUNCTION("GOOGLETRANSLATE(B3334, ""auto"",""en"")"),"Remain faithful otherwise what is the point of being together")</f>
        <v>Remain faithful otherwise what is the point of being together</v>
      </c>
    </row>
    <row r="3335" ht="15.75" customHeight="1">
      <c r="A3335" s="1">
        <v>3619.0</v>
      </c>
      <c r="B3335" s="2" t="s">
        <v>3907</v>
      </c>
      <c r="C3335" s="2" t="s">
        <v>3908</v>
      </c>
      <c r="D3335" s="2" t="s">
        <v>6</v>
      </c>
      <c r="E3335" s="2" t="str">
        <f>IFERROR(__xludf.DUMMYFUNCTION("GOOGLETRANSLATE(B3335, ""auto"",""en"")"),"znay chto unto me ceychac ochen tyazhelo")</f>
        <v>znay chto unto me ceychac ochen tyazhelo</v>
      </c>
    </row>
    <row r="3336" ht="15.75" customHeight="1">
      <c r="A3336" s="1">
        <v>3620.0</v>
      </c>
      <c r="B3336" s="2" t="s">
        <v>3909</v>
      </c>
      <c r="C3336" s="2" t="s">
        <v>3908</v>
      </c>
      <c r="D3336" s="2" t="s">
        <v>6</v>
      </c>
      <c r="E3336" s="2" t="str">
        <f>IFERROR(__xludf.DUMMYFUNCTION("GOOGLETRANSLATE(B3336, ""auto"",""en"")"),"love her")</f>
        <v>love her</v>
      </c>
    </row>
    <row r="3337" ht="15.75" customHeight="1">
      <c r="A3337" s="1">
        <v>3621.0</v>
      </c>
      <c r="B3337" s="2" t="s">
        <v>3910</v>
      </c>
      <c r="C3337" s="2" t="s">
        <v>3908</v>
      </c>
      <c r="D3337" s="2" t="s">
        <v>6</v>
      </c>
      <c r="E3337" s="2" t="str">
        <f>IFERROR(__xludf.DUMMYFUNCTION("GOOGLETRANSLATE(B3337, ""auto"",""en"")"),"heavenly")</f>
        <v>heavenly</v>
      </c>
    </row>
    <row r="3338" ht="15.75" customHeight="1">
      <c r="A3338" s="1">
        <v>3622.0</v>
      </c>
      <c r="B3338" s="2" t="s">
        <v>3911</v>
      </c>
      <c r="C3338" s="2" t="s">
        <v>3908</v>
      </c>
      <c r="D3338" s="2" t="s">
        <v>6</v>
      </c>
      <c r="E3338" s="2" t="str">
        <f>IFERROR(__xludf.DUMMYFUNCTION("GOOGLETRANSLATE(B3338, ""auto"",""en"")"),"Finn loves Suva everything mouth")</f>
        <v>Finn loves Suva everything mouth</v>
      </c>
    </row>
    <row r="3339" ht="15.75" customHeight="1">
      <c r="A3339" s="1">
        <v>3623.0</v>
      </c>
      <c r="B3339" s="2" t="s">
        <v>3912</v>
      </c>
      <c r="C3339" s="2" t="s">
        <v>3908</v>
      </c>
      <c r="D3339" s="2" t="s">
        <v>6</v>
      </c>
      <c r="E3339" s="2" t="str">
        <f>IFERROR(__xludf.DUMMYFUNCTION("GOOGLETRANSLATE(B3339, ""auto"",""en"")")," Woe from Wit broadcasts")</f>
        <v> Woe from Wit broadcasts</v>
      </c>
    </row>
    <row r="3340" ht="15.75" customHeight="1">
      <c r="A3340" s="1">
        <v>3624.0</v>
      </c>
      <c r="B3340" s="2" t="s">
        <v>3913</v>
      </c>
      <c r="C3340" s="2" t="s">
        <v>3914</v>
      </c>
      <c r="D3340" s="2" t="s">
        <v>6</v>
      </c>
      <c r="E3340" s="2" t="str">
        <f>IFERROR(__xludf.DUMMYFUNCTION("GOOGLETRANSLATE(B3340, ""auto"",""en"")"),"new video already on channel 3 repostnuvshim give greetings next https www youtube com watch v uxj1jou1siq t 23s https www youtube com watch v uxj1jou1siq t 23s https www youtube com watch v uxj1jou1siq t 23s")</f>
        <v>new video already on channel 3 repostnuvshim give greetings next https www youtube com watch v uxj1jou1siq t 23s https www youtube com watch v uxj1jou1siq t 23s https www youtube com watch v uxj1jou1siq t 23s</v>
      </c>
    </row>
    <row r="3341" ht="15.75" customHeight="1">
      <c r="A3341" s="1">
        <v>3625.0</v>
      </c>
      <c r="B3341" s="2" t="s">
        <v>3915</v>
      </c>
      <c r="C3341" s="2" t="s">
        <v>3916</v>
      </c>
      <c r="D3341" s="2" t="s">
        <v>6</v>
      </c>
      <c r="E3341" s="2" t="str">
        <f>IFERROR(__xludf.DUMMYFUNCTION("GOOGLETRANSLATE(B3341, ""auto"",""en"")"),"Doctor laughed no such pharmacies you do not need medication you need someone")</f>
        <v>Doctor laughed no such pharmacies you do not need medication you need someone</v>
      </c>
    </row>
    <row r="3342" ht="15.75" customHeight="1">
      <c r="A3342" s="1">
        <v>3626.0</v>
      </c>
      <c r="B3342" s="2" t="s">
        <v>3917</v>
      </c>
      <c r="C3342" s="2" t="s">
        <v>3916</v>
      </c>
      <c r="D3342" s="2" t="s">
        <v>6</v>
      </c>
      <c r="E3342" s="2" t="str">
        <f>IFERROR(__xludf.DUMMYFUNCTION("GOOGLETRANSLATE(B3342, ""auto"",""en"")"),"is not it wonderful solitude")</f>
        <v>is not it wonderful solitude</v>
      </c>
    </row>
    <row r="3343" ht="15.75" customHeight="1">
      <c r="A3343" s="1">
        <v>3627.0</v>
      </c>
      <c r="B3343" s="2" t="s">
        <v>3918</v>
      </c>
      <c r="C3343" s="2" t="s">
        <v>3919</v>
      </c>
      <c r="D3343" s="2" t="s">
        <v>6</v>
      </c>
      <c r="E3343" s="2" t="str">
        <f>IFERROR(__xludf.DUMMYFUNCTION("GOOGLETRANSLATE(B3343, ""auto"",""en"")"),"to return to her mother for a moment to say everything that has not had time to tell her a hug as before gently gently and stroked her shoulders arms to kiss and tell, how lacking and ask for forgiveness for everything I'd love to talk to you mom")</f>
        <v>to return to her mother for a moment to say everything that has not had time to tell her a hug as before gently gently and stroked her shoulders arms to kiss and tell, how lacking and ask for forgiveness for everything I'd love to talk to you mom</v>
      </c>
    </row>
    <row r="3344" ht="15.75" customHeight="1">
      <c r="A3344" s="1">
        <v>3628.0</v>
      </c>
      <c r="B3344" s="2" t="s">
        <v>3920</v>
      </c>
      <c r="C3344" s="2" t="s">
        <v>3921</v>
      </c>
      <c r="D3344" s="2" t="s">
        <v>6</v>
      </c>
      <c r="E3344" s="2" t="str">
        <f>IFERROR(__xludf.DUMMYFUNCTION("GOOGLETRANSLATE(B3344, ""auto"",""en"")"),"boredom")</f>
        <v>boredom</v>
      </c>
    </row>
    <row r="3345" ht="15.75" customHeight="1">
      <c r="A3345" s="1">
        <v>3629.0</v>
      </c>
      <c r="B3345" s="2" t="s">
        <v>3922</v>
      </c>
      <c r="C3345" s="2" t="s">
        <v>3921</v>
      </c>
      <c r="D3345" s="2" t="s">
        <v>6</v>
      </c>
      <c r="E3345" s="2" t="str">
        <f>IFERROR(__xludf.DUMMYFUNCTION("GOOGLETRANSLATE(B3345, ""auto"",""en"")"),"houses")</f>
        <v>houses</v>
      </c>
    </row>
    <row r="3346" ht="15.75" customHeight="1">
      <c r="A3346" s="1">
        <v>3630.0</v>
      </c>
      <c r="B3346" s="2" t="s">
        <v>3923</v>
      </c>
      <c r="C3346" s="2" t="s">
        <v>3921</v>
      </c>
      <c r="D3346" s="2" t="s">
        <v>6</v>
      </c>
      <c r="E3346" s="2" t="str">
        <f>IFERROR(__xludf.DUMMYFUNCTION("GOOGLETRANSLATE(B3346, ""auto"",""en"")"),"the sun")</f>
        <v>the sun</v>
      </c>
    </row>
    <row r="3347" ht="15.75" customHeight="1">
      <c r="A3347" s="1">
        <v>3631.0</v>
      </c>
      <c r="B3347" s="2" t="s">
        <v>3924</v>
      </c>
      <c r="C3347" s="2" t="s">
        <v>3925</v>
      </c>
      <c r="D3347" s="2" t="s">
        <v>6</v>
      </c>
      <c r="E3347" s="2" t="str">
        <f>IFERROR(__xludf.DUMMYFUNCTION("GOOGLETRANSLATE(B3347, ""auto"",""en"")"),"now it is very difficult to find the true maxabbat")</f>
        <v>now it is very difficult to find the true maxabbat</v>
      </c>
    </row>
    <row r="3348" ht="15.75" customHeight="1">
      <c r="A3348" s="1">
        <v>3632.0</v>
      </c>
      <c r="B3348" s="2" t="s">
        <v>3926</v>
      </c>
      <c r="C3348" s="2" t="s">
        <v>562</v>
      </c>
      <c r="D3348" s="2" t="s">
        <v>6</v>
      </c>
      <c r="E3348" s="2" t="str">
        <f>IFERROR(__xludf.DUMMYFUNCTION("GOOGLETRANSLATE(B3348, ""auto"",""en"")"),"Who cigarettes şekpeït komentke summer laïk")</f>
        <v>Who cigarettes şekpeït komentke summer laïk</v>
      </c>
    </row>
    <row r="3349" ht="15.75" customHeight="1">
      <c r="A3349" s="1">
        <v>3633.0</v>
      </c>
      <c r="B3349" s="2" t="s">
        <v>3927</v>
      </c>
      <c r="C3349" s="2" t="s">
        <v>562</v>
      </c>
      <c r="D3349" s="2" t="s">
        <v>6</v>
      </c>
      <c r="E3349" s="2" t="str">
        <f>IFERROR(__xludf.DUMMYFUNCTION("GOOGLETRANSLATE(B3349, ""auto"",""en"")"),"and happiness äjemen")</f>
        <v>and happiness äjemen</v>
      </c>
    </row>
    <row r="3350" ht="15.75" customHeight="1">
      <c r="A3350" s="1">
        <v>3634.0</v>
      </c>
      <c r="B3350" s="2" t="s">
        <v>3928</v>
      </c>
      <c r="C3350" s="2" t="s">
        <v>562</v>
      </c>
      <c r="D3350" s="2" t="s">
        <v>6</v>
      </c>
      <c r="E3350" s="2" t="str">
        <f>IFERROR(__xludf.DUMMYFUNCTION("GOOGLETRANSLATE(B3350, ""auto"",""en"")"),"assalawmağaleïküm jünserik")</f>
        <v>assalawmağaleïküm jünserik</v>
      </c>
    </row>
    <row r="3351" ht="15.75" customHeight="1">
      <c r="A3351" s="1">
        <v>3635.0</v>
      </c>
      <c r="B3351" s="2" t="s">
        <v>3929</v>
      </c>
      <c r="C3351" s="2" t="s">
        <v>562</v>
      </c>
      <c r="D3351" s="2" t="s">
        <v>6</v>
      </c>
      <c r="E3351" s="2" t="str">
        <f>IFERROR(__xludf.DUMMYFUNCTION("GOOGLETRANSLATE(B3351, ""auto"",""en"")"),"aurmaş")</f>
        <v>aurmaş</v>
      </c>
    </row>
    <row r="3352" ht="15.75" customHeight="1">
      <c r="A3352" s="1">
        <v>3636.0</v>
      </c>
      <c r="B3352" s="2" t="s">
        <v>3930</v>
      </c>
      <c r="C3352" s="2" t="s">
        <v>3931</v>
      </c>
      <c r="D3352" s="2" t="s">
        <v>6</v>
      </c>
      <c r="E3352" s="2" t="str">
        <f>IFERROR(__xludf.DUMMYFUNCTION("GOOGLETRANSLATE(B3352, ""auto"",""en"")")," podsoznaniemozhetvso vseutebyavgolove vseidetizgolovy roadtothedream silapodsoznaniya subconscious dzhodispenza dzhonkeho")</f>
        <v> podsoznaniemozhetvso vseutebyavgolove vseidetizgolovy roadtothedream silapodsoznaniya subconscious dzhodispenza dzhonkeho</v>
      </c>
    </row>
    <row r="3353" ht="15.75" customHeight="1">
      <c r="A3353" s="1">
        <v>3637.0</v>
      </c>
      <c r="B3353" s="2" t="s">
        <v>3932</v>
      </c>
      <c r="C3353" s="2" t="s">
        <v>3931</v>
      </c>
      <c r="D3353" s="2" t="s">
        <v>6</v>
      </c>
      <c r="E3353" s="2" t="str">
        <f>IFERROR(__xludf.DUMMYFUNCTION("GOOGLETRANSLATE(B3353, ""auto"",""en"")"),"https www youtube com watch v aaph2sdtjxk t 268s первое видео https www youtube com watch v ifbri757hnc t 1s https www youtube com watch v y3diuluuqsa t 52s https www youtube com watch v vnl9vcy5d 0 t 171s новое видео ")</f>
        <v>https www youtube com watch v aaph2sdtjxk t 268s первое видео https www youtube com watch v ifbri757hnc t 1s https www youtube com watch v y3diuluuqsa t 52s https www youtube com watch v vnl9vcy5d 0 t 171s новое видео </v>
      </c>
    </row>
    <row r="3354" ht="15.75" customHeight="1">
      <c r="A3354" s="1">
        <v>3638.0</v>
      </c>
      <c r="B3354" s="2" t="s">
        <v>3933</v>
      </c>
      <c r="C3354" s="2" t="s">
        <v>3931</v>
      </c>
      <c r="D3354" s="2" t="s">
        <v>6</v>
      </c>
      <c r="E3354" s="2" t="str">
        <f>IFERROR(__xludf.DUMMYFUNCTION("GOOGLETRANSLATE(B3354, ""auto"",""en"")"),"my youtube channel https www youtube com channel ucccfsgffcvskjfznguec")</f>
        <v>my youtube channel https www youtube com channel ucccfsgffcvskjfznguec</v>
      </c>
    </row>
    <row r="3355" ht="15.75" customHeight="1">
      <c r="A3355" s="1">
        <v>3639.0</v>
      </c>
      <c r="B3355" s="2" t="s">
        <v>3934</v>
      </c>
      <c r="C3355" s="2" t="s">
        <v>3935</v>
      </c>
      <c r="D3355" s="2" t="s">
        <v>6</v>
      </c>
      <c r="E3355" s="2" t="str">
        <f>IFERROR(__xludf.DUMMYFUNCTION("GOOGLETRANSLATE(B3355, ""auto"",""en"")"),"free beast")</f>
        <v>free beast</v>
      </c>
    </row>
    <row r="3356" ht="15.75" customHeight="1">
      <c r="A3356" s="1">
        <v>3644.0</v>
      </c>
      <c r="B3356" s="2" t="s">
        <v>3936</v>
      </c>
      <c r="C3356" s="2" t="s">
        <v>273</v>
      </c>
      <c r="D3356" s="2" t="s">
        <v>6</v>
      </c>
      <c r="E3356" s="2" t="str">
        <f>IFERROR(__xludf.DUMMYFUNCTION("GOOGLETRANSLATE(B3356, ""auto"",""en"")"),"b")</f>
        <v>b</v>
      </c>
    </row>
    <row r="3357" ht="15.75" customHeight="1">
      <c r="A3357" s="1">
        <v>3646.0</v>
      </c>
      <c r="B3357" s="2" t="s">
        <v>3937</v>
      </c>
      <c r="C3357" s="2" t="s">
        <v>3938</v>
      </c>
      <c r="D3357" s="2" t="s">
        <v>6</v>
      </c>
      <c r="E3357" s="2" t="str">
        <f>IFERROR(__xludf.DUMMYFUNCTION("GOOGLETRANSLATE(B3357, ""auto"",""en"")"),"lizer tears feat lil aaron cover Nikita zymes download listen https wmr lnk to slezy")</f>
        <v>lizer tears feat lil aaron cover Nikita zymes download listen https wmr lnk to slezy</v>
      </c>
    </row>
    <row r="3358" ht="15.75" customHeight="1">
      <c r="A3358" s="1">
        <v>3647.0</v>
      </c>
      <c r="B3358" s="2" t="s">
        <v>3939</v>
      </c>
      <c r="C3358" s="2" t="s">
        <v>3940</v>
      </c>
      <c r="D3358" s="2" t="s">
        <v>6</v>
      </c>
      <c r="E3358" s="2" t="str">
        <f>IFERROR(__xludf.DUMMYFUNCTION("GOOGLETRANSLATE(B3358, ""auto"",""en"")"),"see you, my life has changed thanks to you kordinalno show completely")</f>
        <v>see you, my life has changed thanks to you kordinalno show completely</v>
      </c>
    </row>
    <row r="3359" ht="15.75" customHeight="1">
      <c r="A3359" s="1">
        <v>3648.0</v>
      </c>
      <c r="B3359" s="2" t="s">
        <v>3941</v>
      </c>
      <c r="C3359" s="2" t="s">
        <v>3940</v>
      </c>
      <c r="D3359" s="2" t="s">
        <v>6</v>
      </c>
      <c r="E3359" s="2" t="str">
        <f>IFERROR(__xludf.DUMMYFUNCTION("GOOGLETRANSLATE(B3359, ""auto"",""en"")")," healing wounds, the industry does not cure heart heart treatment")</f>
        <v> healing wounds, the industry does not cure heart heart treatment</v>
      </c>
    </row>
    <row r="3360" ht="15.75" customHeight="1">
      <c r="A3360" s="1">
        <v>3649.0</v>
      </c>
      <c r="B3360" s="2" t="s">
        <v>3942</v>
      </c>
      <c r="C3360" s="2" t="s">
        <v>3943</v>
      </c>
      <c r="D3360" s="2" t="s">
        <v>6</v>
      </c>
      <c r="E3360" s="2" t="str">
        <f>IFERROR(__xludf.DUMMYFUNCTION("GOOGLETRANSLATE(B3360, ""auto"",""en"")"),"I know where would you choose to spend a first date to know the answer here https vk com love1v a190291387")</f>
        <v>I know where would you choose to spend a first date to know the answer here https vk com love1v a190291387</v>
      </c>
    </row>
    <row r="3361" ht="15.75" customHeight="1">
      <c r="A3361" s="1">
        <v>3650.0</v>
      </c>
      <c r="B3361" s="2" t="s">
        <v>3944</v>
      </c>
      <c r="C3361" s="2" t="s">
        <v>3943</v>
      </c>
      <c r="D3361" s="2" t="s">
        <v>6</v>
      </c>
      <c r="E3361" s="2" t="str">
        <f>IFERROR(__xludf.DUMMYFUNCTION("GOOGLETRANSLATE(B3361, ""auto"",""en"")")," I love all cvoyu otdal tem who disliked and tepep kogda menya menya naicvetleyshie love the people I love, I do not mogu ne ymeyu with εsenin")</f>
        <v> I love all cvoyu otdal tem who disliked and tepep kogda menya menya naicvetleyshie love the people I love, I do not mogu ne ymeyu with εsenin</v>
      </c>
    </row>
    <row r="3362" ht="15.75" customHeight="1">
      <c r="A3362" s="1">
        <v>3651.0</v>
      </c>
      <c r="B3362" s="2" t="s">
        <v>3945</v>
      </c>
      <c r="C3362" s="2" t="s">
        <v>3943</v>
      </c>
      <c r="D3362" s="2" t="s">
        <v>6</v>
      </c>
      <c r="E3362" s="2" t="str">
        <f>IFERROR(__xludf.DUMMYFUNCTION("GOOGLETRANSLATE(B3362, ""auto"",""en"")"),"skrinte kiss from me to all a good day")</f>
        <v>skrinte kiss from me to all a good day</v>
      </c>
    </row>
    <row r="3363" ht="15.75" customHeight="1">
      <c r="A3363" s="1">
        <v>3652.0</v>
      </c>
      <c r="B3363" s="2" t="s">
        <v>3946</v>
      </c>
      <c r="C3363" s="2" t="s">
        <v>3943</v>
      </c>
      <c r="D3363" s="2" t="s">
        <v>6</v>
      </c>
      <c r="E3363" s="2" t="str">
        <f>IFERROR(__xludf.DUMMYFUNCTION("GOOGLETRANSLATE(B3363, ""auto"",""en"")")," I DO NOT like kogda I regret I love ne kogda lie unto me I DO NOT like unto me kogda lezut soul ocobenno kogda in nee spit with a ecenin")</f>
        <v> I DO NOT like kogda I regret I love ne kogda lie unto me I DO NOT like unto me kogda lezut soul ocobenno kogda in nee spit with a ecenin</v>
      </c>
    </row>
    <row r="3364" ht="15.75" customHeight="1">
      <c r="A3364" s="1">
        <v>3653.0</v>
      </c>
      <c r="B3364" s="2" t="s">
        <v>3947</v>
      </c>
      <c r="C3364" s="2" t="s">
        <v>3943</v>
      </c>
      <c r="D3364" s="2" t="s">
        <v>6</v>
      </c>
      <c r="E3364" s="2" t="str">
        <f>IFERROR(__xludf.DUMMYFUNCTION("GOOGLETRANSLATE(B3364, ""auto"",""en"")"),"without you I Kaifu Kaifu and I live independent of you and your beauty I had another I do not need you because you and I are no longer on the way")</f>
        <v>without you I Kaifu Kaifu and I live independent of you and your beauty I had another I do not need you because you and I are no longer on the way</v>
      </c>
    </row>
    <row r="3365" ht="15.75" customHeight="1">
      <c r="A3365" s="1">
        <v>3654.0</v>
      </c>
      <c r="B3365" s="2" t="s">
        <v>3948</v>
      </c>
      <c r="C3365" s="2" t="s">
        <v>3943</v>
      </c>
      <c r="D3365" s="2" t="s">
        <v>6</v>
      </c>
      <c r="E3365" s="2" t="str">
        <f>IFERROR(__xludf.DUMMYFUNCTION("GOOGLETRANSLATE(B3365, ""auto"",""en"")"),"Nursultan")</f>
        <v>Nursultan</v>
      </c>
    </row>
    <row r="3366" ht="15.75" customHeight="1">
      <c r="A3366" s="1">
        <v>3655.0</v>
      </c>
      <c r="B3366" s="2" t="s">
        <v>3531</v>
      </c>
      <c r="C3366" s="2" t="s">
        <v>3949</v>
      </c>
      <c r="D3366" s="2" t="s">
        <v>6</v>
      </c>
      <c r="E3366" s="2" t="str">
        <f>IFERROR(__xludf.DUMMYFUNCTION("GOOGLETRANSLATE(B3366, ""auto"",""en"")"),"Hi")</f>
        <v>Hi</v>
      </c>
    </row>
    <row r="3367" ht="15.75" customHeight="1">
      <c r="A3367" s="1">
        <v>3659.0</v>
      </c>
      <c r="B3367" s="2" t="s">
        <v>3950</v>
      </c>
      <c r="C3367" s="2" t="s">
        <v>3951</v>
      </c>
      <c r="D3367" s="2" t="s">
        <v>6</v>
      </c>
      <c r="E3367" s="2" t="str">
        <f>IFERROR(__xludf.DUMMYFUNCTION("GOOGLETRANSLATE(B3367, ""auto"",""en"")"),"vce cezony mistucheckogo cepuala sekpetnye matepialy soxranyayte y se6ya on the wall u naclazhdaytec ppocmotrom in lyu6oe On Time spetsualnomu Agent dane ckallu doktopy u prepodavatelyu akademui FBI burdzhunuu poruchayut pa6otu to pare with agentom foksom"&amp;" malderom over ppoektom cekretnye materualy apxuvom taunstvennyh nepeshennyh Affairs FBI kotorye zachastuyu bound at paranopmalnymu yavlenuyamu sluchayamu vampupuzma u obopotnuchestva napadeniem genetucheckuh mutantov svudetelstvami of poxuschenui people "&amp;"ppusheltsamu malder veput in prusheltsev u pytaetsya y6edut ckeptuka ckallu not All u do not vsegda poddaetcya pazymnomu obyacnenuyu b svoux diskyssuyax maldep u skallu not ctolko ctapayutcya y6edit d.pugoy d.pugoy ckolko poluchayut ydovolstvue from camog"&amp;"o o6scheniya postepenno pepvonachalnoe vzaumnoe nedovepue peperactaet in dpuzh6u a little pozzhe u in 6olee glu6okoe chyvstvo rest of the series in the discussion series")</f>
        <v>vce cezony mistucheckogo cepuala sekpetnye matepialy soxranyayte y se6ya on the wall u naclazhdaytec ppocmotrom in lyu6oe On Time spetsualnomu Agent dane ckallu doktopy u prepodavatelyu akademui FBI burdzhunuu poruchayut pa6otu to pare with agentom foksom malderom over ppoektom cekretnye materualy apxuvom taunstvennyh nepeshennyh Affairs FBI kotorye zachastuyu bound at paranopmalnymu yavlenuyamu sluchayamu vampupuzma u obopotnuchestva napadeniem genetucheckuh mutantov svudetelstvami of poxuschenui people ppusheltsamu malder veput in prusheltsev u pytaetsya y6edut ckeptuka ckallu not All u do not vsegda poddaetcya pazymnomu obyacnenuyu b svoux diskyssuyax maldep u skallu not ctolko ctapayutcya y6edit d.pugoy d.pugoy ckolko poluchayut ydovolstvue from camogo o6scheniya postepenno pepvonachalnoe vzaumnoe nedovepue peperactaet in dpuzh6u a little pozzhe u in 6olee glu6okoe chyvstvo rest of the series in the discussion series</v>
      </c>
    </row>
    <row r="3368" ht="15.75" customHeight="1">
      <c r="A3368" s="1">
        <v>3660.0</v>
      </c>
      <c r="B3368" s="2" t="s">
        <v>3952</v>
      </c>
      <c r="C3368" s="2" t="s">
        <v>3953</v>
      </c>
      <c r="D3368" s="2" t="s">
        <v>6</v>
      </c>
      <c r="E3368" s="2" t="str">
        <f>IFERROR(__xludf.DUMMYFUNCTION("GOOGLETRANSLATE(B3368, ""auto"",""en"")"),"that not everything is done the better it was good to be even better")</f>
        <v>that not everything is done the better it was good to be even better</v>
      </c>
    </row>
    <row r="3369" ht="15.75" customHeight="1">
      <c r="A3369" s="1">
        <v>3661.0</v>
      </c>
      <c r="B3369" s="2" t="s">
        <v>3954</v>
      </c>
      <c r="C3369" s="2" t="s">
        <v>3955</v>
      </c>
      <c r="D3369" s="2" t="s">
        <v>6</v>
      </c>
      <c r="E3369" s="2" t="str">
        <f>IFERROR(__xludf.DUMMYFUNCTION("GOOGLETRANSLATE(B3369, ""auto"",""en"")"),"h means writing writing and did not notice how I odnaklassnik sfotkal and then I asked to send this photo to me and that's it")</f>
        <v>h means writing writing and did not notice how I odnaklassnik sfotkal and then I asked to send this photo to me and that's it</v>
      </c>
    </row>
    <row r="3370" ht="15.75" customHeight="1">
      <c r="A3370" s="1">
        <v>3662.0</v>
      </c>
      <c r="B3370" s="2" t="s">
        <v>33</v>
      </c>
      <c r="C3370" s="2" t="s">
        <v>3955</v>
      </c>
      <c r="D3370" s="2" t="s">
        <v>6</v>
      </c>
      <c r="E3370" s="2" t="str">
        <f>IFERROR(__xludf.DUMMYFUNCTION("GOOGLETRANSLATE(B3370, ""auto"",""en"")"),"good night everybody")</f>
        <v>good night everybody</v>
      </c>
    </row>
    <row r="3371" ht="15.75" customHeight="1">
      <c r="A3371" s="1">
        <v>3663.0</v>
      </c>
      <c r="B3371" s="2" t="s">
        <v>3956</v>
      </c>
      <c r="C3371" s="2" t="s">
        <v>3955</v>
      </c>
      <c r="D3371" s="2" t="s">
        <v>6</v>
      </c>
      <c r="E3371" s="2" t="str">
        <f>IFERROR(__xludf.DUMMYFUNCTION("GOOGLETRANSLATE(B3371, ""auto"",""en"")"),"Elizabeth")</f>
        <v>Elizabeth</v>
      </c>
    </row>
    <row r="3372" ht="15.75" customHeight="1">
      <c r="A3372" s="1">
        <v>3665.0</v>
      </c>
      <c r="B3372" s="2" t="s">
        <v>3957</v>
      </c>
      <c r="C3372" s="2" t="s">
        <v>3955</v>
      </c>
      <c r="D3372" s="2" t="s">
        <v>6</v>
      </c>
      <c r="E3372" s="2" t="str">
        <f>IFERROR(__xludf.DUMMYFUNCTION("GOOGLETRANSLATE(B3372, ""auto"",""en"")"),"fotochki")</f>
        <v>fotochki</v>
      </c>
    </row>
    <row r="3373" ht="15.75" customHeight="1">
      <c r="A3373" s="1">
        <v>3666.0</v>
      </c>
      <c r="B3373" s="2" t="s">
        <v>3958</v>
      </c>
      <c r="C3373" s="2" t="s">
        <v>3959</v>
      </c>
      <c r="D3373" s="2" t="s">
        <v>6</v>
      </c>
      <c r="E3373" s="2" t="str">
        <f>IFERROR(__xludf.DUMMYFUNCTION("GOOGLETRANSLATE(B3373, ""auto"",""en"")"),"oh baby kokiregindi basa turyp sezimge sen erik ber ok oh baby jureginde qulyp tur mende kilti bar qane asha ber")</f>
        <v>oh baby kokiregindi basa turyp sezimge sen erik ber ok oh baby jureginde qulyp tur mende kilti bar qane asha ber</v>
      </c>
    </row>
    <row r="3374" ht="15.75" customHeight="1">
      <c r="A3374" s="1">
        <v>3667.0</v>
      </c>
      <c r="B3374" s="2" t="s">
        <v>3960</v>
      </c>
      <c r="C3374" s="2" t="s">
        <v>3961</v>
      </c>
      <c r="D3374" s="2" t="s">
        <v>6</v>
      </c>
      <c r="E3374" s="2" t="str">
        <f>IFERROR(__xludf.DUMMYFUNCTION("GOOGLETRANSLATE(B3374, ""auto"",""en"")"),"how are you all")</f>
        <v>how are you all</v>
      </c>
    </row>
    <row r="3375" ht="15.75" customHeight="1">
      <c r="A3375" s="1">
        <v>3668.0</v>
      </c>
      <c r="B3375" s="2" t="s">
        <v>3962</v>
      </c>
      <c r="C3375" s="2" t="s">
        <v>3963</v>
      </c>
      <c r="D3375" s="2" t="s">
        <v>6</v>
      </c>
      <c r="E3375" s="2" t="str">
        <f>IFERROR(__xludf.DUMMYFUNCTION("GOOGLETRANSLATE(B3375, ""auto"",""en"")"),"One day the teacher wrote on the board the following")</f>
        <v>One day the teacher wrote on the board the following</v>
      </c>
    </row>
    <row r="3376" ht="15.75" customHeight="1">
      <c r="A3376" s="1">
        <v>3669.0</v>
      </c>
      <c r="B3376" s="2" t="s">
        <v>3964</v>
      </c>
      <c r="C3376" s="2" t="s">
        <v>3963</v>
      </c>
      <c r="D3376" s="2" t="s">
        <v>6</v>
      </c>
      <c r="E3376" s="2" t="str">
        <f>IFERROR(__xludf.DUMMYFUNCTION("GOOGLETRANSLATE(B3376, ""auto"",""en"")"),"love when all the good snap and you try to love when things are bad")</f>
        <v>love when all the good snap and you try to love when things are bad</v>
      </c>
    </row>
    <row r="3377" ht="15.75" customHeight="1">
      <c r="A3377" s="1">
        <v>3670.0</v>
      </c>
      <c r="B3377" s="2" t="s">
        <v>3965</v>
      </c>
      <c r="C3377" s="2" t="s">
        <v>3963</v>
      </c>
      <c r="D3377" s="2" t="s">
        <v>6</v>
      </c>
      <c r="E3377" s="2" t="str">
        <f>IFERROR(__xludf.DUMMYFUNCTION("GOOGLETRANSLATE(B3377, ""auto"",""en"")"),"if you will not let his past to die, it will not let you live")</f>
        <v>if you will not let his past to die, it will not let you live</v>
      </c>
    </row>
    <row r="3378" ht="15.75" customHeight="1">
      <c r="A3378" s="1">
        <v>3671.0</v>
      </c>
      <c r="B3378" s="2" t="s">
        <v>3966</v>
      </c>
      <c r="C3378" s="2" t="s">
        <v>3967</v>
      </c>
      <c r="D3378" s="2" t="s">
        <v>6</v>
      </c>
      <c r="E3378" s="2" t="str">
        <f>IFERROR(__xludf.DUMMYFUNCTION("GOOGLETRANSLATE(B3378, ""auto"",""en"")"),"Ali is now about this kid you care to know the answer here https vk com love1v a190095497")</f>
        <v>Ali is now about this kid you care to know the answer here https vk com love1v a190095497</v>
      </c>
    </row>
    <row r="3379" ht="15.75" customHeight="1">
      <c r="A3379" s="1">
        <v>3672.0</v>
      </c>
      <c r="B3379" s="2" t="s">
        <v>3968</v>
      </c>
      <c r="C3379" s="2" t="s">
        <v>3967</v>
      </c>
      <c r="D3379" s="2" t="s">
        <v>6</v>
      </c>
      <c r="E3379" s="2" t="str">
        <f>IFERROR(__xludf.DUMMYFUNCTION("GOOGLETRANSLATE(B3379, ""auto"",""en"")"),"ali I think this wedding dress will approach you to find out the answer here https vk com love1v a190037354")</f>
        <v>ali I think this wedding dress will approach you to find out the answer here https vk com love1v a190037354</v>
      </c>
    </row>
    <row r="3380" ht="15.75" customHeight="1">
      <c r="A3380" s="1">
        <v>3673.0</v>
      </c>
      <c r="B3380" s="2" t="s">
        <v>3969</v>
      </c>
      <c r="C3380" s="2" t="s">
        <v>3970</v>
      </c>
      <c r="D3380" s="2" t="s">
        <v>6</v>
      </c>
      <c r="E3380" s="2" t="str">
        <f>IFERROR(__xludf.DUMMYFUNCTION("GOOGLETRANSLATE(B3380, ""auto"",""en"")"),"Moscow")</f>
        <v>Moscow</v>
      </c>
    </row>
    <row r="3381" ht="15.75" customHeight="1">
      <c r="A3381" s="1">
        <v>3674.0</v>
      </c>
      <c r="B3381" s="2" t="s">
        <v>3971</v>
      </c>
      <c r="C3381" s="2" t="s">
        <v>3970</v>
      </c>
      <c r="D3381" s="2" t="s">
        <v>6</v>
      </c>
      <c r="E3381" s="2" t="str">
        <f>IFERROR(__xludf.DUMMYFUNCTION("GOOGLETRANSLATE(B3381, ""auto"",""en"")")," kazakpızgoy")</f>
        <v> kazakpızgoy</v>
      </c>
    </row>
    <row r="3382" ht="15.75" customHeight="1">
      <c r="A3382" s="1">
        <v>3675.0</v>
      </c>
      <c r="B3382" s="2" t="s">
        <v>3972</v>
      </c>
      <c r="C3382" s="2" t="s">
        <v>3970</v>
      </c>
      <c r="D3382" s="2" t="s">
        <v>6</v>
      </c>
      <c r="E3382" s="2" t="str">
        <f>IFERROR(__xludf.DUMMYFUNCTION("GOOGLETRANSLATE(B3382, ""auto"",""en"")"),"with my friend")</f>
        <v>with my friend</v>
      </c>
    </row>
    <row r="3383" ht="15.75" customHeight="1">
      <c r="A3383" s="1">
        <v>3676.0</v>
      </c>
      <c r="B3383" s="2" t="s">
        <v>3973</v>
      </c>
      <c r="C3383" s="2" t="s">
        <v>3974</v>
      </c>
      <c r="D3383" s="2" t="s">
        <v>6</v>
      </c>
      <c r="E3383" s="2" t="str">
        <f>IFERROR(__xludf.DUMMYFUNCTION("GOOGLETRANSLATE(B3383, ""auto"",""en"")")," форсаж community big family ")</f>
        <v> форсаж community big family </v>
      </c>
    </row>
    <row r="3384" ht="15.75" customHeight="1">
      <c r="A3384" s="1">
        <v>3677.0</v>
      </c>
      <c r="B3384" s="2" t="s">
        <v>3219</v>
      </c>
      <c r="C3384" s="2" t="s">
        <v>3975</v>
      </c>
      <c r="D3384" s="2" t="s">
        <v>6</v>
      </c>
      <c r="E3384" s="2" t="str">
        <f>IFERROR(__xludf.DUMMYFUNCTION("GOOGLETRANSLATE(B3384, ""auto"",""en"")"),"garena free fire")</f>
        <v>garena free fire</v>
      </c>
    </row>
    <row r="3385" ht="15.75" customHeight="1">
      <c r="A3385" s="1">
        <v>3679.0</v>
      </c>
      <c r="B3385" s="2" t="s">
        <v>3976</v>
      </c>
      <c r="C3385" s="2" t="s">
        <v>3977</v>
      </c>
      <c r="D3385" s="2" t="s">
        <v>6</v>
      </c>
      <c r="E3385" s="2" t="str">
        <f>IFERROR(__xludf.DUMMYFUNCTION("GOOGLETRANSLATE(B3385, ""auto"",""en"")"),"Nice")</f>
        <v>Nice</v>
      </c>
    </row>
    <row r="3386" ht="15.75" customHeight="1">
      <c r="A3386" s="1">
        <v>3680.0</v>
      </c>
      <c r="B3386" s="2" t="s">
        <v>3978</v>
      </c>
      <c r="C3386" s="2" t="s">
        <v>3977</v>
      </c>
      <c r="D3386" s="2" t="s">
        <v>6</v>
      </c>
      <c r="E3386" s="2" t="str">
        <f>IFERROR(__xludf.DUMMYFUNCTION("GOOGLETRANSLATE(B3386, ""auto"",""en"")"),"snow")</f>
        <v>snow</v>
      </c>
    </row>
    <row r="3387" ht="15.75" customHeight="1">
      <c r="A3387" s="1">
        <v>3681.0</v>
      </c>
      <c r="B3387" s="2" t="s">
        <v>3979</v>
      </c>
      <c r="C3387" s="2" t="s">
        <v>3977</v>
      </c>
      <c r="D3387" s="2" t="s">
        <v>6</v>
      </c>
      <c r="E3387" s="2" t="str">
        <f>IFERROR(__xludf.DUMMYFUNCTION("GOOGLETRANSLATE(B3387, ""auto"",""en"")"),"Why do you want the guy if you have a brother")</f>
        <v>Why do you want the guy if you have a brother</v>
      </c>
    </row>
    <row r="3388" ht="15.75" customHeight="1">
      <c r="A3388" s="1">
        <v>3685.0</v>
      </c>
      <c r="B3388" s="2" t="s">
        <v>3980</v>
      </c>
      <c r="C3388" s="2" t="s">
        <v>3981</v>
      </c>
      <c r="D3388" s="2" t="s">
        <v>6</v>
      </c>
      <c r="E3388" s="2" t="str">
        <f>IFERROR(__xludf.DUMMYFUNCTION("GOOGLETRANSLATE(B3388, ""auto"",""en"")"),"best friends are those who forget about their problems because he understands that your more serious")</f>
        <v>best friends are those who forget about their problems because he understands that your more serious</v>
      </c>
    </row>
    <row r="3389" ht="15.75" customHeight="1">
      <c r="A3389" s="1">
        <v>3686.0</v>
      </c>
      <c r="B3389" s="2" t="s">
        <v>3982</v>
      </c>
      <c r="C3389" s="2" t="s">
        <v>3981</v>
      </c>
      <c r="D3389" s="2" t="s">
        <v>6</v>
      </c>
      <c r="E3389" s="2" t="str">
        <f>IFERROR(__xludf.DUMMYFUNCTION("GOOGLETRANSLATE(B3389, ""auto"",""en"")")," no one sees your tears no one sees your sorrow no one sees your pain but everyone notices your mistakes")</f>
        <v> no one sees your tears no one sees your sorrow no one sees your pain but everyone notices your mistakes</v>
      </c>
    </row>
    <row r="3390" ht="15.75" customHeight="1">
      <c r="A3390" s="1">
        <v>3687.0</v>
      </c>
      <c r="B3390" s="2" t="s">
        <v>3983</v>
      </c>
      <c r="C3390" s="2" t="s">
        <v>3981</v>
      </c>
      <c r="D3390" s="2" t="s">
        <v>6</v>
      </c>
      <c r="E3390" s="2" t="str">
        <f>IFERROR(__xludf.DUMMYFUNCTION("GOOGLETRANSLATE(B3390, ""auto"",""en"")"),"https vk com wall 188333813 534 vote for Assel")</f>
        <v>https vk com wall 188333813 534 vote for Assel</v>
      </c>
    </row>
    <row r="3391" ht="15.75" customHeight="1">
      <c r="A3391" s="1">
        <v>3688.0</v>
      </c>
      <c r="B3391" s="2" t="s">
        <v>3984</v>
      </c>
      <c r="C3391" s="2" t="s">
        <v>3985</v>
      </c>
      <c r="D3391" s="2" t="s">
        <v>6</v>
      </c>
      <c r="E3391" s="2" t="str">
        <f>IFERROR(__xludf.DUMMYFUNCTION("GOOGLETRANSLATE(B3391, ""auto"",""en"")"),"no such ized")</f>
        <v>no such ized</v>
      </c>
    </row>
    <row r="3392" ht="15.75" customHeight="1">
      <c r="A3392" s="1">
        <v>3689.0</v>
      </c>
      <c r="B3392" s="2" t="s">
        <v>3986</v>
      </c>
      <c r="C3392" s="2" t="s">
        <v>3985</v>
      </c>
      <c r="D3392" s="2" t="s">
        <v>6</v>
      </c>
      <c r="E3392" s="2" t="str">
        <f>IFERROR(__xludf.DUMMYFUNCTION("GOOGLETRANSLATE(B3392, ""auto"",""en"")"),"songs help uspakoits")</f>
        <v>songs help uspakoits</v>
      </c>
    </row>
    <row r="3393" ht="15.75" customHeight="1">
      <c r="A3393" s="1">
        <v>3690.0</v>
      </c>
      <c r="B3393" s="2" t="s">
        <v>3987</v>
      </c>
      <c r="C3393" s="2" t="s">
        <v>3985</v>
      </c>
      <c r="D3393" s="2" t="s">
        <v>6</v>
      </c>
      <c r="E3393" s="2" t="str">
        <f>IFERROR(__xludf.DUMMYFUNCTION("GOOGLETRANSLATE(B3393, ""auto"",""en"")"),"Be happy every day")</f>
        <v>Be happy every day</v>
      </c>
    </row>
    <row r="3394" ht="15.75" customHeight="1">
      <c r="A3394" s="1">
        <v>3691.0</v>
      </c>
      <c r="B3394" s="2" t="s">
        <v>3988</v>
      </c>
      <c r="C3394" s="2" t="s">
        <v>3985</v>
      </c>
      <c r="D3394" s="2" t="s">
        <v>6</v>
      </c>
      <c r="E3394" s="2" t="str">
        <f>IFERROR(__xludf.DUMMYFUNCTION("GOOGLETRANSLATE(B3394, ""auto"",""en"")"),"broken hearts")</f>
        <v>broken hearts</v>
      </c>
    </row>
    <row r="3395" ht="15.75" customHeight="1">
      <c r="A3395" s="1">
        <v>3692.0</v>
      </c>
      <c r="B3395" s="2" t="s">
        <v>3989</v>
      </c>
      <c r="C3395" s="2" t="s">
        <v>3985</v>
      </c>
      <c r="D3395" s="2" t="s">
        <v>6</v>
      </c>
      <c r="E3395" s="2" t="str">
        <f>IFERROR(__xludf.DUMMYFUNCTION("GOOGLETRANSLATE(B3395, ""auto"",""en"")"),"to be lonely is not kama do not like")</f>
        <v>to be lonely is not kama do not like</v>
      </c>
    </row>
    <row r="3396" ht="15.75" customHeight="1">
      <c r="A3396" s="1">
        <v>3693.0</v>
      </c>
      <c r="B3396" s="2" t="s">
        <v>3990</v>
      </c>
      <c r="C3396" s="2" t="s">
        <v>3985</v>
      </c>
      <c r="D3396" s="2" t="s">
        <v>6</v>
      </c>
      <c r="E3396" s="2" t="str">
        <f>IFERROR(__xludf.DUMMYFUNCTION("GOOGLETRANSLATE(B3396, ""auto"",""en"")"),"mp3 download ganvest girl night d s project free")</f>
        <v>mp3 download ganvest girl night d s project free</v>
      </c>
    </row>
    <row r="3397" ht="15.75" customHeight="1">
      <c r="A3397" s="1">
        <v>3694.0</v>
      </c>
      <c r="B3397" s="2" t="s">
        <v>3991</v>
      </c>
      <c r="C3397" s="2" t="s">
        <v>3985</v>
      </c>
      <c r="D3397" s="2" t="s">
        <v>6</v>
      </c>
      <c r="E3397" s="2" t="str">
        <f>IFERROR(__xludf.DUMMYFUNCTION("GOOGLETRANSLATE(B3397, ""auto"",""en"")"),"portfolio legged")</f>
        <v>portfolio legged</v>
      </c>
    </row>
    <row r="3398" ht="15.75" customHeight="1">
      <c r="A3398" s="1">
        <v>3695.0</v>
      </c>
      <c r="B3398" s="2" t="s">
        <v>3992</v>
      </c>
      <c r="C3398" s="2" t="s">
        <v>3985</v>
      </c>
      <c r="D3398" s="2" t="s">
        <v>6</v>
      </c>
      <c r="E3398" s="2" t="str">
        <f>IFERROR(__xludf.DUMMYFUNCTION("GOOGLETRANSLATE(B3398, ""auto"",""en"")"),"Funny")</f>
        <v>Funny</v>
      </c>
    </row>
    <row r="3399" ht="15.75" customHeight="1">
      <c r="A3399" s="1">
        <v>3696.0</v>
      </c>
      <c r="B3399" s="2" t="s">
        <v>3993</v>
      </c>
      <c r="C3399" s="2" t="s">
        <v>3985</v>
      </c>
      <c r="D3399" s="2" t="s">
        <v>6</v>
      </c>
      <c r="E3399" s="2" t="str">
        <f>IFERROR(__xludf.DUMMYFUNCTION("GOOGLETRANSLATE(B3399, ""auto"",""en"")"),"as it is possible to exhaust themselves")</f>
        <v>as it is possible to exhaust themselves</v>
      </c>
    </row>
    <row r="3400" ht="15.75" customHeight="1">
      <c r="A3400" s="1">
        <v>3697.0</v>
      </c>
      <c r="B3400" s="2" t="s">
        <v>3994</v>
      </c>
      <c r="C3400" s="2" t="s">
        <v>3985</v>
      </c>
      <c r="D3400" s="2" t="s">
        <v>6</v>
      </c>
      <c r="E3400" s="2" t="str">
        <f>IFERROR(__xludf.DUMMYFUNCTION("GOOGLETRANSLATE(B3400, ""auto"",""en"")"),"as you release plan b")</f>
        <v>as you release plan b</v>
      </c>
    </row>
    <row r="3401" ht="15.75" customHeight="1">
      <c r="A3401" s="1">
        <v>3698.0</v>
      </c>
      <c r="B3401" s="2" t="s">
        <v>3995</v>
      </c>
      <c r="C3401" s="2" t="s">
        <v>3996</v>
      </c>
      <c r="D3401" s="2" t="s">
        <v>6</v>
      </c>
      <c r="E3401" s="2" t="str">
        <f>IFERROR(__xludf.DUMMYFUNCTION("GOOGLETRANSLATE(B3401, ""auto"",""en"")"),"and let fate is not fair but life game play nice")</f>
        <v>and let fate is not fair but life game play nice</v>
      </c>
    </row>
    <row r="3402" ht="15.75" customHeight="1">
      <c r="A3402" s="1">
        <v>3699.0</v>
      </c>
      <c r="B3402" s="2" t="s">
        <v>3997</v>
      </c>
      <c r="C3402" s="2" t="s">
        <v>3998</v>
      </c>
      <c r="D3402" s="2" t="s">
        <v>6</v>
      </c>
      <c r="E3402" s="2" t="str">
        <f>IFERROR(__xludf.DUMMYFUNCTION("GOOGLETRANSLATE(B3402, ""auto"",""en"")"),"when he wanted the best but it turned out as always")</f>
        <v>when he wanted the best but it turned out as always</v>
      </c>
    </row>
    <row r="3403" ht="15.75" customHeight="1">
      <c r="A3403" s="1">
        <v>3700.0</v>
      </c>
      <c r="B3403" s="2" t="s">
        <v>3999</v>
      </c>
      <c r="C3403" s="2" t="s">
        <v>4000</v>
      </c>
      <c r="D3403" s="2" t="s">
        <v>6</v>
      </c>
      <c r="E3403" s="2" t="str">
        <f>IFERROR(__xludf.DUMMYFUNCTION("GOOGLETRANSLATE(B3403, ""auto"",""en"")"),"insta aynazarova02")</f>
        <v>insta aynazarova02</v>
      </c>
    </row>
    <row r="3404" ht="15.75" customHeight="1">
      <c r="A3404" s="1">
        <v>3701.0</v>
      </c>
      <c r="B3404" s="2" t="s">
        <v>4001</v>
      </c>
      <c r="C3404" s="2" t="s">
        <v>4002</v>
      </c>
      <c r="D3404" s="2" t="s">
        <v>6</v>
      </c>
      <c r="E3404" s="2" t="str">
        <f>IFERROR(__xludf.DUMMYFUNCTION("GOOGLETRANSLATE(B3404, ""auto"",""en"")"),"Rene Magritte art of conversation 1963")</f>
        <v>Rene Magritte art of conversation 1963</v>
      </c>
    </row>
    <row r="3405" ht="15.75" customHeight="1">
      <c r="A3405" s="1">
        <v>3702.0</v>
      </c>
      <c r="B3405" s="2" t="s">
        <v>4003</v>
      </c>
      <c r="C3405" s="2" t="s">
        <v>4002</v>
      </c>
      <c r="D3405" s="2" t="s">
        <v>6</v>
      </c>
      <c r="E3405" s="2" t="str">
        <f>IFERROR(__xludf.DUMMYFUNCTION("GOOGLETRANSLATE(B3405, ""auto"",""en"")"),"from the novel cycle as I'm getting ready for exams")</f>
        <v>from the novel cycle as I'm getting ready for exams</v>
      </c>
    </row>
    <row r="3406" ht="15.75" customHeight="1">
      <c r="A3406" s="1">
        <v>3703.0</v>
      </c>
      <c r="B3406" s="2" t="s">
        <v>4004</v>
      </c>
      <c r="C3406" s="2" t="s">
        <v>4002</v>
      </c>
      <c r="D3406" s="2" t="s">
        <v>6</v>
      </c>
      <c r="E3406" s="2" t="str">
        <f>IFERROR(__xludf.DUMMYFUNCTION("GOOGLETRANSLATE(B3406, ""auto"",""en"")"),"adelinka badelinka")</f>
        <v>adelinka badelinka</v>
      </c>
    </row>
    <row r="3407" ht="15.75" customHeight="1">
      <c r="A3407" s="1">
        <v>3704.0</v>
      </c>
      <c r="B3407" s="2" t="s">
        <v>4005</v>
      </c>
      <c r="C3407" s="2" t="s">
        <v>4002</v>
      </c>
      <c r="D3407" s="2" t="s">
        <v>6</v>
      </c>
      <c r="E3407" s="2" t="str">
        <f>IFERROR(__xludf.DUMMYFUNCTION("GOOGLETRANSLATE(B3407, ""auto"",""en"")"),"oh my goddess when answer me")</f>
        <v>oh my goddess when answer me</v>
      </c>
    </row>
    <row r="3408" ht="15.75" customHeight="1">
      <c r="A3408" s="1">
        <v>3705.0</v>
      </c>
      <c r="B3408" s="2" t="s">
        <v>4006</v>
      </c>
      <c r="C3408" s="2" t="s">
        <v>4002</v>
      </c>
      <c r="D3408" s="2" t="s">
        <v>6</v>
      </c>
      <c r="E3408" s="2" t="str">
        <f>IFERROR(__xludf.DUMMYFUNCTION("GOOGLETRANSLATE(B3408, ""auto"",""en"")")," you're an idiot no sir I'm a dreamer")</f>
        <v> you're an idiot no sir I'm a dreamer</v>
      </c>
    </row>
    <row r="3409" ht="15.75" customHeight="1">
      <c r="A3409" s="1">
        <v>3706.0</v>
      </c>
      <c r="B3409" s="2" t="s">
        <v>4007</v>
      </c>
      <c r="C3409" s="2" t="s">
        <v>4002</v>
      </c>
      <c r="D3409" s="2" t="s">
        <v>6</v>
      </c>
      <c r="E3409" s="2" t="str">
        <f>IFERROR(__xludf.DUMMYFUNCTION("GOOGLETRANSLATE(B3409, ""auto"",""en"")"),"i m here just 4music so")</f>
        <v>i m here just 4music so</v>
      </c>
    </row>
    <row r="3410" ht="15.75" customHeight="1">
      <c r="A3410" s="1">
        <v>3707.0</v>
      </c>
      <c r="B3410" s="2" t="s">
        <v>4008</v>
      </c>
      <c r="C3410" s="2" t="s">
        <v>4002</v>
      </c>
      <c r="D3410" s="2" t="s">
        <v>6</v>
      </c>
      <c r="E3410" s="2" t="str">
        <f>IFERROR(__xludf.DUMMYFUNCTION("GOOGLETRANSLATE(B3410, ""auto"",""en"")")," You are books that you read the films that you watch the music you are listening to the people you meet that dream you have conversations in which you participate you is that you stand out them")</f>
        <v> You are books that you read the films that you watch the music you are listening to the people you meet that dream you have conversations in which you participate you is that you stand out them</v>
      </c>
    </row>
    <row r="3411" ht="15.75" customHeight="1">
      <c r="A3411" s="1">
        <v>3708.0</v>
      </c>
      <c r="B3411" s="2" t="s">
        <v>4009</v>
      </c>
      <c r="C3411" s="2" t="s">
        <v>4002</v>
      </c>
      <c r="D3411" s="2" t="s">
        <v>6</v>
      </c>
      <c r="E3411" s="2" t="str">
        <f>IFERROR(__xludf.DUMMYFUNCTION("GOOGLETRANSLATE(B3411, ""auto"",""en"")"),"when it s dark out ")</f>
        <v>when it s dark out </v>
      </c>
    </row>
    <row r="3412" ht="15.75" customHeight="1">
      <c r="A3412" s="1">
        <v>3709.0</v>
      </c>
      <c r="B3412" s="2" t="s">
        <v>4010</v>
      </c>
      <c r="C3412" s="2" t="s">
        <v>4002</v>
      </c>
      <c r="D3412" s="2" t="s">
        <v>6</v>
      </c>
      <c r="E3412" s="2" t="str">
        <f>IFERROR(__xludf.DUMMYFUNCTION("GOOGLETRANSLATE(B3412, ""auto"",""en"")"),"wanna fly away ")</f>
        <v>wanna fly away </v>
      </c>
    </row>
    <row r="3413" ht="15.75" customHeight="1">
      <c r="A3413" s="1">
        <v>3710.0</v>
      </c>
      <c r="B3413" s="2" t="s">
        <v>4011</v>
      </c>
      <c r="C3413" s="2" t="s">
        <v>4012</v>
      </c>
      <c r="D3413" s="2" t="s">
        <v>6</v>
      </c>
      <c r="E3413" s="2" t="str">
        <f>IFERROR(__xludf.DUMMYFUNCTION("GOOGLETRANSLATE(B3413, ""auto"",""en"")"),"the one who can wait will wait for more")</f>
        <v>the one who can wait will wait for more</v>
      </c>
    </row>
    <row r="3414" ht="15.75" customHeight="1">
      <c r="A3414" s="1">
        <v>3711.0</v>
      </c>
      <c r="B3414" s="2" t="s">
        <v>4013</v>
      </c>
      <c r="C3414" s="2" t="s">
        <v>4012</v>
      </c>
      <c r="D3414" s="2" t="s">
        <v>6</v>
      </c>
      <c r="E3414" s="2" t="str">
        <f>IFERROR(__xludf.DUMMYFUNCTION("GOOGLETRANSLATE(B3414, ""auto"",""en"")"),"1 company 2 squad")</f>
        <v>1 company 2 squad</v>
      </c>
    </row>
    <row r="3415" ht="15.75" customHeight="1">
      <c r="A3415" s="1">
        <v>3712.0</v>
      </c>
      <c r="B3415" s="2" t="s">
        <v>4014</v>
      </c>
      <c r="C3415" s="2" t="s">
        <v>4012</v>
      </c>
      <c r="D3415" s="2" t="s">
        <v>6</v>
      </c>
      <c r="E3415" s="2" t="str">
        <f>IFERROR(__xludf.DUMMYFUNCTION("GOOGLETRANSLATE(B3415, ""auto"",""en"")")," bkfc5 Artem Lobov vs Jason Knight")</f>
        <v> bkfc5 Artem Lobov vs Jason Knight</v>
      </c>
    </row>
    <row r="3416" ht="15.75" customHeight="1">
      <c r="A3416" s="1">
        <v>3713.0</v>
      </c>
      <c r="B3416" s="2" t="s">
        <v>4015</v>
      </c>
      <c r="C3416" s="2" t="s">
        <v>4012</v>
      </c>
      <c r="D3416" s="2" t="s">
        <v>6</v>
      </c>
      <c r="E3416" s="2" t="str">
        <f>IFERROR(__xludf.DUMMYFUNCTION("GOOGLETRANSLATE(B3416, ""auto"",""en"")"),"trip to Charyn Canyon")</f>
        <v>trip to Charyn Canyon</v>
      </c>
    </row>
    <row r="3417" ht="15.75" customHeight="1">
      <c r="A3417" s="1">
        <v>3714.0</v>
      </c>
      <c r="B3417" s="2" t="s">
        <v>4016</v>
      </c>
      <c r="C3417" s="2" t="s">
        <v>4012</v>
      </c>
      <c r="D3417" s="2" t="s">
        <v>6</v>
      </c>
      <c r="E3417" s="2" t="str">
        <f>IFERROR(__xludf.DUMMYFUNCTION("GOOGLETRANSLATE(B3417, ""auto"",""en"")")," mma video ufc232 Jon Jones, Chris Alexander Gustafsson ii sayborg Amanda Nunes Michael Chiesa Carlos Condit show completely")</f>
        <v> mma video ufc232 Jon Jones, Chris Alexander Gustafsson ii sayborg Amanda Nunes Michael Chiesa Carlos Condit show completely</v>
      </c>
    </row>
    <row r="3418" ht="15.75" customHeight="1">
      <c r="A3418" s="1">
        <v>3715.0</v>
      </c>
      <c r="B3418" s="2" t="s">
        <v>4011</v>
      </c>
      <c r="C3418" s="2" t="s">
        <v>4012</v>
      </c>
      <c r="D3418" s="2" t="s">
        <v>6</v>
      </c>
      <c r="E3418" s="2" t="str">
        <f>IFERROR(__xludf.DUMMYFUNCTION("GOOGLETRANSLATE(B3418, ""auto"",""en"")"),"the one who can wait will wait for more")</f>
        <v>the one who can wait will wait for more</v>
      </c>
    </row>
    <row r="3419" ht="15.75" customHeight="1">
      <c r="A3419" s="1">
        <v>3716.0</v>
      </c>
      <c r="B3419" s="2" t="s">
        <v>4013</v>
      </c>
      <c r="C3419" s="2" t="s">
        <v>4012</v>
      </c>
      <c r="D3419" s="2" t="s">
        <v>6</v>
      </c>
      <c r="E3419" s="2" t="str">
        <f>IFERROR(__xludf.DUMMYFUNCTION("GOOGLETRANSLATE(B3419, ""auto"",""en"")"),"1 company 2 squad")</f>
        <v>1 company 2 squad</v>
      </c>
    </row>
    <row r="3420" ht="15.75" customHeight="1">
      <c r="A3420" s="1">
        <v>3717.0</v>
      </c>
      <c r="B3420" s="2" t="s">
        <v>4014</v>
      </c>
      <c r="C3420" s="2" t="s">
        <v>4012</v>
      </c>
      <c r="D3420" s="2" t="s">
        <v>6</v>
      </c>
      <c r="E3420" s="2" t="str">
        <f>IFERROR(__xludf.DUMMYFUNCTION("GOOGLETRANSLATE(B3420, ""auto"",""en"")")," bkfc5 Artem Lobov vs Jason Knight")</f>
        <v> bkfc5 Artem Lobov vs Jason Knight</v>
      </c>
    </row>
    <row r="3421" ht="15.75" customHeight="1">
      <c r="A3421" s="1">
        <v>3718.0</v>
      </c>
      <c r="B3421" s="2" t="s">
        <v>4015</v>
      </c>
      <c r="C3421" s="2" t="s">
        <v>4012</v>
      </c>
      <c r="D3421" s="2" t="s">
        <v>6</v>
      </c>
      <c r="E3421" s="2" t="str">
        <f>IFERROR(__xludf.DUMMYFUNCTION("GOOGLETRANSLATE(B3421, ""auto"",""en"")"),"trip to Charyn Canyon")</f>
        <v>trip to Charyn Canyon</v>
      </c>
    </row>
    <row r="3422" ht="15.75" customHeight="1">
      <c r="A3422" s="1">
        <v>3719.0</v>
      </c>
      <c r="B3422" s="2" t="s">
        <v>4016</v>
      </c>
      <c r="C3422" s="2" t="s">
        <v>4012</v>
      </c>
      <c r="D3422" s="2" t="s">
        <v>6</v>
      </c>
      <c r="E3422" s="2" t="str">
        <f>IFERROR(__xludf.DUMMYFUNCTION("GOOGLETRANSLATE(B3422, ""auto"",""en"")")," mma video ufc232 Jon Jones, Chris Alexander Gustafsson ii sayborg Amanda Nunes Michael Chiesa Carlos Condit show completely")</f>
        <v> mma video ufc232 Jon Jones, Chris Alexander Gustafsson ii sayborg Amanda Nunes Michael Chiesa Carlos Condit show completely</v>
      </c>
    </row>
    <row r="3423" ht="15.75" customHeight="1">
      <c r="A3423" s="1">
        <v>3720.0</v>
      </c>
      <c r="B3423" s="2" t="s">
        <v>4011</v>
      </c>
      <c r="C3423" s="2" t="s">
        <v>4012</v>
      </c>
      <c r="D3423" s="2" t="s">
        <v>6</v>
      </c>
      <c r="E3423" s="2" t="str">
        <f>IFERROR(__xludf.DUMMYFUNCTION("GOOGLETRANSLATE(B3423, ""auto"",""en"")"),"the one who can wait will wait for more")</f>
        <v>the one who can wait will wait for more</v>
      </c>
    </row>
    <row r="3424" ht="15.75" customHeight="1">
      <c r="A3424" s="1">
        <v>3721.0</v>
      </c>
      <c r="B3424" s="2" t="s">
        <v>4013</v>
      </c>
      <c r="C3424" s="2" t="s">
        <v>4012</v>
      </c>
      <c r="D3424" s="2" t="s">
        <v>6</v>
      </c>
      <c r="E3424" s="2" t="str">
        <f>IFERROR(__xludf.DUMMYFUNCTION("GOOGLETRANSLATE(B3424, ""auto"",""en"")"),"1 company 2 squad")</f>
        <v>1 company 2 squad</v>
      </c>
    </row>
    <row r="3425" ht="15.75" customHeight="1">
      <c r="A3425" s="1">
        <v>3722.0</v>
      </c>
      <c r="B3425" s="2" t="s">
        <v>4014</v>
      </c>
      <c r="C3425" s="2" t="s">
        <v>4012</v>
      </c>
      <c r="D3425" s="2" t="s">
        <v>6</v>
      </c>
      <c r="E3425" s="2" t="str">
        <f>IFERROR(__xludf.DUMMYFUNCTION("GOOGLETRANSLATE(B3425, ""auto"",""en"")")," bkfc5 Artem Lobov vs Jason Knight")</f>
        <v> bkfc5 Artem Lobov vs Jason Knight</v>
      </c>
    </row>
    <row r="3426" ht="15.75" customHeight="1">
      <c r="A3426" s="1">
        <v>3723.0</v>
      </c>
      <c r="B3426" s="2" t="s">
        <v>4015</v>
      </c>
      <c r="C3426" s="2" t="s">
        <v>4012</v>
      </c>
      <c r="D3426" s="2" t="s">
        <v>6</v>
      </c>
      <c r="E3426" s="2" t="str">
        <f>IFERROR(__xludf.DUMMYFUNCTION("GOOGLETRANSLATE(B3426, ""auto"",""en"")"),"trip to Charyn Canyon")</f>
        <v>trip to Charyn Canyon</v>
      </c>
    </row>
    <row r="3427" ht="15.75" customHeight="1">
      <c r="A3427" s="1">
        <v>3724.0</v>
      </c>
      <c r="B3427" s="2" t="s">
        <v>4016</v>
      </c>
      <c r="C3427" s="2" t="s">
        <v>4012</v>
      </c>
      <c r="D3427" s="2" t="s">
        <v>6</v>
      </c>
      <c r="E3427" s="2" t="str">
        <f>IFERROR(__xludf.DUMMYFUNCTION("GOOGLETRANSLATE(B3427, ""auto"",""en"")")," mma video ufc232 Jon Jones, Chris Alexander Gustafsson ii sayborg Amanda Nunes Michael Chiesa Carlos Condit show completely")</f>
        <v> mma video ufc232 Jon Jones, Chris Alexander Gustafsson ii sayborg Amanda Nunes Michael Chiesa Carlos Condit show completely</v>
      </c>
    </row>
    <row r="3428" ht="15.75" customHeight="1">
      <c r="A3428" s="1">
        <v>3725.0</v>
      </c>
      <c r="B3428" s="2" t="s">
        <v>4017</v>
      </c>
      <c r="C3428" s="2" t="s">
        <v>4018</v>
      </c>
      <c r="D3428" s="2" t="s">
        <v>6</v>
      </c>
      <c r="E3428" s="2" t="str">
        <f>IFERROR(__xludf.DUMMYFUNCTION("GOOGLETRANSLATE(B3428, ""auto"",""en"")"),"after a good day always starts with a morning prayer in sha Allah")</f>
        <v>after a good day always starts with a morning prayer in sha Allah</v>
      </c>
    </row>
    <row r="3429" ht="15.75" customHeight="1">
      <c r="A3429" s="1">
        <v>3726.0</v>
      </c>
      <c r="B3429" s="2" t="s">
        <v>4019</v>
      </c>
      <c r="C3429" s="2" t="s">
        <v>4018</v>
      </c>
      <c r="D3429" s="2" t="s">
        <v>6</v>
      </c>
      <c r="E3429" s="2" t="str">
        <f>IFERROR(__xludf.DUMMYFUNCTION("GOOGLETRANSLATE(B3429, ""auto"",""en"")"),"and let this Ramadan will bring you much happiness")</f>
        <v>and let this Ramadan will bring you much happiness</v>
      </c>
    </row>
    <row r="3430" ht="15.75" customHeight="1">
      <c r="A3430" s="1">
        <v>3727.0</v>
      </c>
      <c r="B3430" s="2" t="s">
        <v>4020</v>
      </c>
      <c r="C3430" s="2" t="s">
        <v>4018</v>
      </c>
      <c r="D3430" s="2" t="s">
        <v>6</v>
      </c>
      <c r="E3430" s="2" t="str">
        <f>IFERROR(__xludf.DUMMYFUNCTION("GOOGLETRANSLATE(B3430, ""auto"",""en"")"),"I'm here and you're somewhere where you sit on the river bank gryzesh granite science or to arrange my career I miss right now although still you met along the way in life you can be tall or small with long curls or short perky hairdo with green bewitchin"&amp;"g eyes or piercing hazel eyes show completely")</f>
        <v>I'm here and you're somewhere where you sit on the river bank gryzesh granite science or to arrange my career I miss right now although still you met along the way in life you can be tall or small with long curls or short perky hairdo with green bewitching eyes or piercing hazel eyes show completely</v>
      </c>
    </row>
    <row r="3431" ht="15.75" customHeight="1">
      <c r="A3431" s="1">
        <v>3728.0</v>
      </c>
      <c r="B3431" s="2" t="s">
        <v>4021</v>
      </c>
      <c r="C3431" s="2" t="s">
        <v>4018</v>
      </c>
      <c r="D3431" s="2" t="s">
        <v>6</v>
      </c>
      <c r="E3431" s="2" t="str">
        <f>IFERROR(__xludf.DUMMYFUNCTION("GOOGLETRANSLATE(B3431, ""auto"",""en"")"),"the best result of this marriage of the Prophet Muhammad have two loving hearts ﷺ")</f>
        <v>the best result of this marriage of the Prophet Muhammad have two loving hearts ﷺ</v>
      </c>
    </row>
    <row r="3432" ht="15.75" customHeight="1">
      <c r="A3432" s="1">
        <v>3729.0</v>
      </c>
      <c r="B3432" s="3" t="s">
        <v>4022</v>
      </c>
      <c r="C3432" s="2" t="s">
        <v>4018</v>
      </c>
      <c r="D3432" s="2" t="s">
        <v>6</v>
      </c>
      <c r="E3432" s="2" t="str">
        <f>IFERROR(__xludf.DUMMYFUNCTION("GOOGLETRANSLATE(B3432, ""auto"",""en"")"),"happy to be quietly سعيد عليك أن تكون")</f>
        <v>happy to be quietly سعيد عليك أن تكون</v>
      </c>
    </row>
    <row r="3433" ht="15.75" customHeight="1">
      <c r="A3433" s="1">
        <v>3730.0</v>
      </c>
      <c r="B3433" s="2" t="s">
        <v>4023</v>
      </c>
      <c r="C3433" s="2" t="s">
        <v>4018</v>
      </c>
      <c r="D3433" s="2" t="s">
        <v>6</v>
      </c>
      <c r="E3433" s="2" t="str">
        <f>IFERROR(__xludf.DUMMYFUNCTION("GOOGLETRANSLATE(B3433, ""auto"",""en"")")," you can not love a person only when he is in a good mood pleases you and makes one big happiness if you really love the love and sadness in a bad mood, and even whining love when he is silent when angry and rude then even more love because in such moment"&amp;"s it is especially needed this true love softens even the most rigid heart calms any emotional storm and sincere tenderness generally works wonders is believed that kazhdoe serdechnoe obyatie prodlevaet nam life nA one den hug their favorite kiss them sev"&amp;"eral times a day to give them as much tenderness as there are it in your heart do not skimp on it is now a cure for all evils because no matter how tired and frustrated you may be there is nothing better than hearing from a close and dear person come to m"&amp;"e I love you")</f>
        <v> you can not love a person only when he is in a good mood pleases you and makes one big happiness if you really love the love and sadness in a bad mood, and even whining love when he is silent when angry and rude then even more love because in such moments it is especially needed this true love softens even the most rigid heart calms any emotional storm and sincere tenderness generally works wonders is believed that kazhdoe serdechnoe obyatie prodlevaet nam life nA one den hug their favorite kiss them several times a day to give them as much tenderness as there are it in your heart do not skimp on it is now a cure for all evils because no matter how tired and frustrated you may be there is nothing better than hearing from a close and dear person come to me I love you</v>
      </c>
    </row>
    <row r="3434" ht="15.75" customHeight="1">
      <c r="A3434" s="1">
        <v>3731.0</v>
      </c>
      <c r="B3434" s="2" t="s">
        <v>4024</v>
      </c>
      <c r="C3434" s="2" t="s">
        <v>4018</v>
      </c>
      <c r="D3434" s="2" t="s">
        <v>6</v>
      </c>
      <c r="E3434" s="2" t="str">
        <f>IFERROR(__xludf.DUMMYFUNCTION("GOOGLETRANSLATE(B3434, ""auto"",""en"")"),"they were regarded as the perfect couple but no one even could not think how many nights she cried many times he smashed his fists against the wall")</f>
        <v>they were regarded as the perfect couple but no one even could not think how many nights she cried many times he smashed his fists against the wall</v>
      </c>
    </row>
    <row r="3435" ht="15.75" customHeight="1">
      <c r="A3435" s="1">
        <v>3733.0</v>
      </c>
      <c r="B3435" s="2" t="s">
        <v>4017</v>
      </c>
      <c r="C3435" s="2" t="s">
        <v>4018</v>
      </c>
      <c r="D3435" s="2" t="s">
        <v>6</v>
      </c>
      <c r="E3435" s="2" t="str">
        <f>IFERROR(__xludf.DUMMYFUNCTION("GOOGLETRANSLATE(B3435, ""auto"",""en"")"),"after a good day always starts with a morning prayer in sha Allah")</f>
        <v>after a good day always starts with a morning prayer in sha Allah</v>
      </c>
    </row>
    <row r="3436" ht="15.75" customHeight="1">
      <c r="A3436" s="1">
        <v>3734.0</v>
      </c>
      <c r="B3436" s="2" t="s">
        <v>4019</v>
      </c>
      <c r="C3436" s="2" t="s">
        <v>4018</v>
      </c>
      <c r="D3436" s="2" t="s">
        <v>6</v>
      </c>
      <c r="E3436" s="2" t="str">
        <f>IFERROR(__xludf.DUMMYFUNCTION("GOOGLETRANSLATE(B3436, ""auto"",""en"")"),"and let this Ramadan will bring you much happiness")</f>
        <v>and let this Ramadan will bring you much happiness</v>
      </c>
    </row>
    <row r="3437" ht="15.75" customHeight="1">
      <c r="A3437" s="1">
        <v>3735.0</v>
      </c>
      <c r="B3437" s="2" t="s">
        <v>4020</v>
      </c>
      <c r="C3437" s="2" t="s">
        <v>4018</v>
      </c>
      <c r="D3437" s="2" t="s">
        <v>6</v>
      </c>
      <c r="E3437" s="2" t="str">
        <f>IFERROR(__xludf.DUMMYFUNCTION("GOOGLETRANSLATE(B3437, ""auto"",""en"")"),"I'm here and you're somewhere where you sit on the river bank gryzesh granite science or to arrange my career I miss right now although still you met along the way in life you can be tall or small with long curls or short perky hairdo with green bewitchin"&amp;"g eyes or piercing hazel eyes show completely")</f>
        <v>I'm here and you're somewhere where you sit on the river bank gryzesh granite science or to arrange my career I miss right now although still you met along the way in life you can be tall or small with long curls or short perky hairdo with green bewitching eyes or piercing hazel eyes show completely</v>
      </c>
    </row>
    <row r="3438" ht="15.75" customHeight="1">
      <c r="A3438" s="1">
        <v>3736.0</v>
      </c>
      <c r="B3438" s="2" t="s">
        <v>4021</v>
      </c>
      <c r="C3438" s="2" t="s">
        <v>4018</v>
      </c>
      <c r="D3438" s="2" t="s">
        <v>6</v>
      </c>
      <c r="E3438" s="2" t="str">
        <f>IFERROR(__xludf.DUMMYFUNCTION("GOOGLETRANSLATE(B3438, ""auto"",""en"")"),"the best result of this marriage of the Prophet Muhammad have two loving hearts ﷺ")</f>
        <v>the best result of this marriage of the Prophet Muhammad have two loving hearts ﷺ</v>
      </c>
    </row>
    <row r="3439" ht="15.75" customHeight="1">
      <c r="A3439" s="1">
        <v>3737.0</v>
      </c>
      <c r="B3439" s="3" t="s">
        <v>4022</v>
      </c>
      <c r="C3439" s="2" t="s">
        <v>4018</v>
      </c>
      <c r="D3439" s="2" t="s">
        <v>6</v>
      </c>
      <c r="E3439" s="2" t="str">
        <f>IFERROR(__xludf.DUMMYFUNCTION("GOOGLETRANSLATE(B3439, ""auto"",""en"")"),"happy to be quietly سعيد عليك أن تكون")</f>
        <v>happy to be quietly سعيد عليك أن تكون</v>
      </c>
    </row>
    <row r="3440" ht="15.75" customHeight="1">
      <c r="A3440" s="1">
        <v>3738.0</v>
      </c>
      <c r="B3440" s="2" t="s">
        <v>4023</v>
      </c>
      <c r="C3440" s="2" t="s">
        <v>4018</v>
      </c>
      <c r="D3440" s="2" t="s">
        <v>6</v>
      </c>
      <c r="E3440" s="2" t="str">
        <f>IFERROR(__xludf.DUMMYFUNCTION("GOOGLETRANSLATE(B3440, ""auto"",""en"")")," you can not love a person only when he is in a good mood pleases you and makes one big happiness if you really love the love and sadness in a bad mood, and even whining love when he is silent when angry and rude then even more love because in such moment"&amp;"s it is especially needed this true love softens even the most rigid heart calms any emotional storm and sincere tenderness generally works wonders is believed that kazhdoe serdechnoe obyatie prodlevaet nam life nA one den hug their favorite kiss them sev"&amp;"eral times a day to give them as much tenderness as there are it in your heart do not skimp on it is now a cure for all evils because no matter how tired and frustrated you may be there is nothing better than hearing from a close and dear person come to m"&amp;"e I love you")</f>
        <v> you can not love a person only when he is in a good mood pleases you and makes one big happiness if you really love the love and sadness in a bad mood, and even whining love when he is silent when angry and rude then even more love because in such moments it is especially needed this true love softens even the most rigid heart calms any emotional storm and sincere tenderness generally works wonders is believed that kazhdoe serdechnoe obyatie prodlevaet nam life nA one den hug their favorite kiss them several times a day to give them as much tenderness as there are it in your heart do not skimp on it is now a cure for all evils because no matter how tired and frustrated you may be there is nothing better than hearing from a close and dear person come to me I love you</v>
      </c>
    </row>
    <row r="3441" ht="15.75" customHeight="1">
      <c r="A3441" s="1">
        <v>3739.0</v>
      </c>
      <c r="B3441" s="2" t="s">
        <v>4024</v>
      </c>
      <c r="C3441" s="2" t="s">
        <v>4018</v>
      </c>
      <c r="D3441" s="2" t="s">
        <v>6</v>
      </c>
      <c r="E3441" s="2" t="str">
        <f>IFERROR(__xludf.DUMMYFUNCTION("GOOGLETRANSLATE(B3441, ""auto"",""en"")"),"they were regarded as the perfect couple but no one even could not think how many nights she cried many times he smashed his fists against the wall")</f>
        <v>they were regarded as the perfect couple but no one even could not think how many nights she cried many times he smashed his fists against the wall</v>
      </c>
    </row>
    <row r="3442" ht="15.75" customHeight="1">
      <c r="A3442" s="1">
        <v>3741.0</v>
      </c>
      <c r="B3442" s="2" t="s">
        <v>4025</v>
      </c>
      <c r="C3442" s="2" t="s">
        <v>4026</v>
      </c>
      <c r="D3442" s="2" t="s">
        <v>6</v>
      </c>
      <c r="E3442" s="2" t="str">
        <f>IFERROR(__xludf.DUMMYFUNCTION("GOOGLETRANSLATE(B3442, ""auto"",""en"")"),"the man who turned away from you in the dark does not deserve your smile in daylight")</f>
        <v>the man who turned away from you in the dark does not deserve your smile in daylight</v>
      </c>
    </row>
    <row r="3443" ht="15.75" customHeight="1">
      <c r="A3443" s="1">
        <v>3742.0</v>
      </c>
      <c r="B3443" s="2" t="s">
        <v>4027</v>
      </c>
      <c r="C3443" s="2" t="s">
        <v>4026</v>
      </c>
      <c r="D3443" s="2" t="s">
        <v>6</v>
      </c>
      <c r="E3443" s="2" t="str">
        <f>IFERROR(__xludf.DUMMYFUNCTION("GOOGLETRANSLATE(B3443, ""auto"",""en"")"),"Best")</f>
        <v>Best</v>
      </c>
    </row>
    <row r="3444" ht="15.75" customHeight="1">
      <c r="A3444" s="1">
        <v>3743.0</v>
      </c>
      <c r="B3444" s="2" t="s">
        <v>4028</v>
      </c>
      <c r="C3444" s="2" t="s">
        <v>4026</v>
      </c>
      <c r="D3444" s="2" t="s">
        <v>6</v>
      </c>
      <c r="E3444" s="2" t="str">
        <f>IFERROR(__xludf.DUMMYFUNCTION("GOOGLETRANSLATE(B3444, ""auto"",""en"")"),"tommy grace")</f>
        <v>tommy grace</v>
      </c>
    </row>
    <row r="3445" ht="15.75" customHeight="1">
      <c r="A3445" s="1">
        <v>3744.0</v>
      </c>
      <c r="B3445" s="2" t="s">
        <v>4029</v>
      </c>
      <c r="C3445" s="2" t="s">
        <v>4026</v>
      </c>
      <c r="D3445" s="2" t="s">
        <v>6</v>
      </c>
      <c r="E3445" s="2" t="str">
        <f>IFERROR(__xludf.DUMMYFUNCTION("GOOGLETRANSLATE(B3445, ""auto"",""en"")"),"believe in yourself")</f>
        <v>believe in yourself</v>
      </c>
    </row>
    <row r="3446" ht="15.75" customHeight="1">
      <c r="A3446" s="1">
        <v>3745.0</v>
      </c>
      <c r="B3446" s="2" t="s">
        <v>4030</v>
      </c>
      <c r="C3446" s="2" t="s">
        <v>4026</v>
      </c>
      <c r="D3446" s="2" t="s">
        <v>6</v>
      </c>
      <c r="E3446" s="2" t="str">
        <f>IFERROR(__xludf.DUMMYFUNCTION("GOOGLETRANSLATE(B3446, ""auto"",""en"")"),"path financier hard skills commonly used ratios in the corporate finance continue to tell you what to expect and what to use the most popular figures in finance today parse the following ratios liquidity ratios liquidity ratios show completely")</f>
        <v>path financier hard skills commonly used ratios in the corporate finance continue to tell you what to expect and what to use the most popular figures in finance today parse the following ratios liquidity ratios liquidity ratios show completely</v>
      </c>
    </row>
    <row r="3447" ht="15.75" customHeight="1">
      <c r="A3447" s="1">
        <v>3746.0</v>
      </c>
      <c r="B3447" s="2" t="s">
        <v>4031</v>
      </c>
      <c r="C3447" s="2" t="s">
        <v>4026</v>
      </c>
      <c r="D3447" s="2" t="s">
        <v>6</v>
      </c>
      <c r="E3447" s="2" t="str">
        <f>IFERROR(__xludf.DUMMYFUNCTION("GOOGLETRANSLATE(B3447, ""auto"",""en"")"),"path financier hard skills corporate finance 2 0 most popular factors in today's video collection will talk about how to calculate and why to use the most popular figures in the financial profitability ratios profitability ratios show completely")</f>
        <v>path financier hard skills corporate finance 2 0 most popular factors in today's video collection will talk about how to calculate and why to use the most popular figures in the financial profitability ratios profitability ratios show completely</v>
      </c>
    </row>
    <row r="3448" ht="15.75" customHeight="1">
      <c r="A3448" s="1">
        <v>3748.0</v>
      </c>
      <c r="B3448" s="2" t="s">
        <v>4032</v>
      </c>
      <c r="C3448" s="2" t="s">
        <v>4026</v>
      </c>
      <c r="D3448" s="2" t="s">
        <v>6</v>
      </c>
      <c r="E3448" s="2" t="str">
        <f>IFERROR(__xludf.DUMMYFUNCTION("GOOGLETRANSLATE(B3448, ""auto"",""en"")"),"mathilda and leon")</f>
        <v>mathilda and leon</v>
      </c>
    </row>
    <row r="3449" ht="15.75" customHeight="1">
      <c r="A3449" s="1">
        <v>3749.0</v>
      </c>
      <c r="B3449" s="2" t="s">
        <v>4025</v>
      </c>
      <c r="C3449" s="2" t="s">
        <v>4026</v>
      </c>
      <c r="D3449" s="2" t="s">
        <v>6</v>
      </c>
      <c r="E3449" s="2" t="str">
        <f>IFERROR(__xludf.DUMMYFUNCTION("GOOGLETRANSLATE(B3449, ""auto"",""en"")"),"the man who turned away from you in the dark does not deserve your smile in daylight")</f>
        <v>the man who turned away from you in the dark does not deserve your smile in daylight</v>
      </c>
    </row>
    <row r="3450" ht="15.75" customHeight="1">
      <c r="A3450" s="1">
        <v>3750.0</v>
      </c>
      <c r="B3450" s="2" t="s">
        <v>4027</v>
      </c>
      <c r="C3450" s="2" t="s">
        <v>4026</v>
      </c>
      <c r="D3450" s="2" t="s">
        <v>6</v>
      </c>
      <c r="E3450" s="2" t="str">
        <f>IFERROR(__xludf.DUMMYFUNCTION("GOOGLETRANSLATE(B3450, ""auto"",""en"")"),"Best")</f>
        <v>Best</v>
      </c>
    </row>
    <row r="3451" ht="15.75" customHeight="1">
      <c r="A3451" s="1">
        <v>3751.0</v>
      </c>
      <c r="B3451" s="2" t="s">
        <v>4028</v>
      </c>
      <c r="C3451" s="2" t="s">
        <v>4026</v>
      </c>
      <c r="D3451" s="2" t="s">
        <v>6</v>
      </c>
      <c r="E3451" s="2" t="str">
        <f>IFERROR(__xludf.DUMMYFUNCTION("GOOGLETRANSLATE(B3451, ""auto"",""en"")"),"tommy grace")</f>
        <v>tommy grace</v>
      </c>
    </row>
    <row r="3452" ht="15.75" customHeight="1">
      <c r="A3452" s="1">
        <v>3752.0</v>
      </c>
      <c r="B3452" s="2" t="s">
        <v>4029</v>
      </c>
      <c r="C3452" s="2" t="s">
        <v>4026</v>
      </c>
      <c r="D3452" s="2" t="s">
        <v>6</v>
      </c>
      <c r="E3452" s="2" t="str">
        <f>IFERROR(__xludf.DUMMYFUNCTION("GOOGLETRANSLATE(B3452, ""auto"",""en"")"),"believe in yourself")</f>
        <v>believe in yourself</v>
      </c>
    </row>
    <row r="3453" ht="15.75" customHeight="1">
      <c r="A3453" s="1">
        <v>3753.0</v>
      </c>
      <c r="B3453" s="2" t="s">
        <v>4030</v>
      </c>
      <c r="C3453" s="2" t="s">
        <v>4026</v>
      </c>
      <c r="D3453" s="2" t="s">
        <v>6</v>
      </c>
      <c r="E3453" s="2" t="str">
        <f>IFERROR(__xludf.DUMMYFUNCTION("GOOGLETRANSLATE(B3453, ""auto"",""en"")"),"path financier hard skills commonly used ratios in the corporate finance continue to tell you what to expect and what to use the most popular figures in finance today parse the following ratios liquidity ratios liquidity ratios show completely")</f>
        <v>path financier hard skills commonly used ratios in the corporate finance continue to tell you what to expect and what to use the most popular figures in finance today parse the following ratios liquidity ratios liquidity ratios show completely</v>
      </c>
    </row>
    <row r="3454" ht="15.75" customHeight="1">
      <c r="A3454" s="1">
        <v>3754.0</v>
      </c>
      <c r="B3454" s="2" t="s">
        <v>4031</v>
      </c>
      <c r="C3454" s="2" t="s">
        <v>4026</v>
      </c>
      <c r="D3454" s="2" t="s">
        <v>6</v>
      </c>
      <c r="E3454" s="2" t="str">
        <f>IFERROR(__xludf.DUMMYFUNCTION("GOOGLETRANSLATE(B3454, ""auto"",""en"")"),"path financier hard skills corporate finance 2 0 most popular factors in today's video collection will talk about how to calculate and why to use the most popular figures in the financial profitability ratios profitability ratios show completely")</f>
        <v>path financier hard skills corporate finance 2 0 most popular factors in today's video collection will talk about how to calculate and why to use the most popular figures in the financial profitability ratios profitability ratios show completely</v>
      </c>
    </row>
    <row r="3455" ht="15.75" customHeight="1">
      <c r="A3455" s="1">
        <v>3756.0</v>
      </c>
      <c r="B3455" s="2" t="s">
        <v>4032</v>
      </c>
      <c r="C3455" s="2" t="s">
        <v>4026</v>
      </c>
      <c r="D3455" s="2" t="s">
        <v>6</v>
      </c>
      <c r="E3455" s="2" t="str">
        <f>IFERROR(__xludf.DUMMYFUNCTION("GOOGLETRANSLATE(B3455, ""auto"",""en"")"),"mathilda and leon")</f>
        <v>mathilda and leon</v>
      </c>
    </row>
    <row r="3456" ht="15.75" customHeight="1">
      <c r="A3456" s="1">
        <v>3757.0</v>
      </c>
      <c r="B3456" s="2" t="s">
        <v>4033</v>
      </c>
      <c r="C3456" s="2" t="s">
        <v>4034</v>
      </c>
      <c r="D3456" s="2" t="s">
        <v>6</v>
      </c>
      <c r="E3456" s="2" t="str">
        <f>IFERROR(__xludf.DUMMYFUNCTION("GOOGLETRANSLATE(B3456, ""auto"",""en"")"),"Get started here reading kazgosjenpw")</f>
        <v>Get started here reading kazgosjenpw</v>
      </c>
    </row>
    <row r="3457" ht="15.75" customHeight="1">
      <c r="A3457" s="1">
        <v>3758.0</v>
      </c>
      <c r="B3457" s="2" t="s">
        <v>4035</v>
      </c>
      <c r="C3457" s="2" t="s">
        <v>4034</v>
      </c>
      <c r="D3457" s="2" t="s">
        <v>6</v>
      </c>
      <c r="E3457" s="2" t="str">
        <f>IFERROR(__xludf.DUMMYFUNCTION("GOOGLETRANSLATE(B3457, ""auto"",""en"")"),"I'll be with that person who is always in all circumstances choose me")</f>
        <v>I'll be with that person who is always in all circumstances choose me</v>
      </c>
    </row>
    <row r="3458" ht="15.75" customHeight="1">
      <c r="A3458" s="1">
        <v>3759.0</v>
      </c>
      <c r="B3458" s="2" t="s">
        <v>4036</v>
      </c>
      <c r="C3458" s="2" t="s">
        <v>4034</v>
      </c>
      <c r="D3458" s="2" t="s">
        <v>6</v>
      </c>
      <c r="E3458" s="2" t="str">
        <f>IFERROR(__xludf.DUMMYFUNCTION("GOOGLETRANSLATE(B3458, ""auto"",""en"")"),"there is only what should happen all the time begins and ends the same fm Dostoyevsky")</f>
        <v>there is only what should happen all the time begins and ends the same fm Dostoyevsky</v>
      </c>
    </row>
    <row r="3459" ht="15.75" customHeight="1">
      <c r="A3459" s="1">
        <v>3760.0</v>
      </c>
      <c r="B3459" s="2" t="s">
        <v>4037</v>
      </c>
      <c r="C3459" s="2" t="s">
        <v>4034</v>
      </c>
      <c r="D3459" s="2" t="s">
        <v>6</v>
      </c>
      <c r="E3459" s="2" t="str">
        <f>IFERROR(__xludf.DUMMYFUNCTION("GOOGLETRANSLATE(B3459, ""auto"",""en"")")," he has my support, my pride, my happiness, my all")</f>
        <v> he has my support, my pride, my happiness, my all</v>
      </c>
    </row>
    <row r="3460" ht="15.75" customHeight="1">
      <c r="A3460" s="1">
        <v>3761.0</v>
      </c>
      <c r="B3460" s="2" t="s">
        <v>4038</v>
      </c>
      <c r="C3460" s="2" t="s">
        <v>4034</v>
      </c>
      <c r="D3460" s="2" t="s">
        <v>6</v>
      </c>
      <c r="E3460" s="2" t="str">
        <f>IFERROR(__xludf.DUMMYFUNCTION("GOOGLETRANSLATE(B3460, ""auto"",""en"")"),"hug Kiss Caress your warm gentle hand let will give the newly found paradise after a long cold separation")</f>
        <v>hug Kiss Caress your warm gentle hand let will give the newly found paradise after a long cold separation</v>
      </c>
    </row>
    <row r="3461" ht="15.75" customHeight="1">
      <c r="A3461" s="1">
        <v>3762.0</v>
      </c>
      <c r="B3461" s="2" t="s">
        <v>4039</v>
      </c>
      <c r="C3461" s="2" t="s">
        <v>4034</v>
      </c>
      <c r="D3461" s="2" t="s">
        <v>6</v>
      </c>
      <c r="E3461" s="2" t="str">
        <f>IFERROR(__xludf.DUMMYFUNCTION("GOOGLETRANSLATE(B3461, ""auto"",""en"")"),"nothing in us does not change obozhzhomsya ten times and still want to burn")</f>
        <v>nothing in us does not change obozhzhomsya ten times and still want to burn</v>
      </c>
    </row>
    <row r="3462" ht="15.75" customHeight="1">
      <c r="A3462" s="1">
        <v>3763.0</v>
      </c>
      <c r="B3462" s="2" t="s">
        <v>4040</v>
      </c>
      <c r="C3462" s="2" t="s">
        <v>4034</v>
      </c>
      <c r="D3462" s="2" t="s">
        <v>6</v>
      </c>
      <c r="E3462" s="2" t="str">
        <f>IFERROR(__xludf.DUMMYFUNCTION("GOOGLETRANSLATE(B3462, ""auto"",""en"")"),"the rarest thing in the world is the sincerity of Yusuf al-Razi")</f>
        <v>the rarest thing in the world is the sincerity of Yusuf al-Razi</v>
      </c>
    </row>
    <row r="3463" ht="15.75" customHeight="1">
      <c r="A3463" s="1">
        <v>3764.0</v>
      </c>
      <c r="B3463" s="2" t="s">
        <v>4041</v>
      </c>
      <c r="C3463" s="2" t="s">
        <v>4034</v>
      </c>
      <c r="D3463" s="2" t="s">
        <v>6</v>
      </c>
      <c r="E3463" s="2" t="str">
        <f>IFERROR(__xludf.DUMMYFUNCTION("GOOGLETRANSLATE(B3463, ""auto"",""en"")"),"love yourself enjoy life to evolve to be feminine and sincere that's what's really important")</f>
        <v>love yourself enjoy life to evolve to be feminine and sincere that's what's really important</v>
      </c>
    </row>
    <row r="3464" ht="15.75" customHeight="1">
      <c r="A3464" s="1">
        <v>3765.0</v>
      </c>
      <c r="B3464" s="2" t="s">
        <v>4042</v>
      </c>
      <c r="C3464" s="2" t="s">
        <v>4034</v>
      </c>
      <c r="D3464" s="2" t="s">
        <v>6</v>
      </c>
      <c r="E3464" s="2" t="str">
        <f>IFERROR(__xludf.DUMMYFUNCTION("GOOGLETRANSLATE(B3464, ""auto"",""en"")"),"I was not bad just does x ^ awakening")</f>
        <v>I was not bad just does x ^ awakening</v>
      </c>
    </row>
    <row r="3465" ht="15.75" customHeight="1">
      <c r="A3465" s="1">
        <v>3766.0</v>
      </c>
      <c r="B3465" s="2" t="s">
        <v>4033</v>
      </c>
      <c r="C3465" s="2" t="s">
        <v>4034</v>
      </c>
      <c r="D3465" s="2" t="s">
        <v>6</v>
      </c>
      <c r="E3465" s="2" t="str">
        <f>IFERROR(__xludf.DUMMYFUNCTION("GOOGLETRANSLATE(B3465, ""auto"",""en"")"),"Get started here reading kazgosjenpw")</f>
        <v>Get started here reading kazgosjenpw</v>
      </c>
    </row>
    <row r="3466" ht="15.75" customHeight="1">
      <c r="A3466" s="1">
        <v>3767.0</v>
      </c>
      <c r="B3466" s="2" t="s">
        <v>4035</v>
      </c>
      <c r="C3466" s="2" t="s">
        <v>4034</v>
      </c>
      <c r="D3466" s="2" t="s">
        <v>6</v>
      </c>
      <c r="E3466" s="2" t="str">
        <f>IFERROR(__xludf.DUMMYFUNCTION("GOOGLETRANSLATE(B3466, ""auto"",""en"")"),"I'll be with that person who is always in all circumstances choose me")</f>
        <v>I'll be with that person who is always in all circumstances choose me</v>
      </c>
    </row>
    <row r="3467" ht="15.75" customHeight="1">
      <c r="A3467" s="1">
        <v>3768.0</v>
      </c>
      <c r="B3467" s="2" t="s">
        <v>4036</v>
      </c>
      <c r="C3467" s="2" t="s">
        <v>4034</v>
      </c>
      <c r="D3467" s="2" t="s">
        <v>6</v>
      </c>
      <c r="E3467" s="2" t="str">
        <f>IFERROR(__xludf.DUMMYFUNCTION("GOOGLETRANSLATE(B3467, ""auto"",""en"")"),"there is only what should happen all the time begins and ends the same fm Dostoyevsky")</f>
        <v>there is only what should happen all the time begins and ends the same fm Dostoyevsky</v>
      </c>
    </row>
    <row r="3468" ht="15.75" customHeight="1">
      <c r="A3468" s="1">
        <v>3769.0</v>
      </c>
      <c r="B3468" s="2" t="s">
        <v>4037</v>
      </c>
      <c r="C3468" s="2" t="s">
        <v>4034</v>
      </c>
      <c r="D3468" s="2" t="s">
        <v>6</v>
      </c>
      <c r="E3468" s="2" t="str">
        <f>IFERROR(__xludf.DUMMYFUNCTION("GOOGLETRANSLATE(B3468, ""auto"",""en"")")," he has my support, my pride, my happiness, my all")</f>
        <v> he has my support, my pride, my happiness, my all</v>
      </c>
    </row>
    <row r="3469" ht="15.75" customHeight="1">
      <c r="A3469" s="1">
        <v>3770.0</v>
      </c>
      <c r="B3469" s="2" t="s">
        <v>4038</v>
      </c>
      <c r="C3469" s="2" t="s">
        <v>4034</v>
      </c>
      <c r="D3469" s="2" t="s">
        <v>6</v>
      </c>
      <c r="E3469" s="2" t="str">
        <f>IFERROR(__xludf.DUMMYFUNCTION("GOOGLETRANSLATE(B3469, ""auto"",""en"")"),"hug Kiss Caress your warm gentle hand let will give the newly found paradise after a long cold separation")</f>
        <v>hug Kiss Caress your warm gentle hand let will give the newly found paradise after a long cold separation</v>
      </c>
    </row>
    <row r="3470" ht="15.75" customHeight="1">
      <c r="A3470" s="1">
        <v>3771.0</v>
      </c>
      <c r="B3470" s="2" t="s">
        <v>4039</v>
      </c>
      <c r="C3470" s="2" t="s">
        <v>4034</v>
      </c>
      <c r="D3470" s="2" t="s">
        <v>6</v>
      </c>
      <c r="E3470" s="2" t="str">
        <f>IFERROR(__xludf.DUMMYFUNCTION("GOOGLETRANSLATE(B3470, ""auto"",""en"")"),"nothing in us does not change obozhzhomsya ten times and still want to burn")</f>
        <v>nothing in us does not change obozhzhomsya ten times and still want to burn</v>
      </c>
    </row>
    <row r="3471" ht="15.75" customHeight="1">
      <c r="A3471" s="1">
        <v>3772.0</v>
      </c>
      <c r="B3471" s="2" t="s">
        <v>4040</v>
      </c>
      <c r="C3471" s="2" t="s">
        <v>4034</v>
      </c>
      <c r="D3471" s="2" t="s">
        <v>6</v>
      </c>
      <c r="E3471" s="2" t="str">
        <f>IFERROR(__xludf.DUMMYFUNCTION("GOOGLETRANSLATE(B3471, ""auto"",""en"")"),"the rarest thing in the world is the sincerity of Yusuf al-Razi")</f>
        <v>the rarest thing in the world is the sincerity of Yusuf al-Razi</v>
      </c>
    </row>
    <row r="3472" ht="15.75" customHeight="1">
      <c r="A3472" s="1">
        <v>3773.0</v>
      </c>
      <c r="B3472" s="2" t="s">
        <v>4041</v>
      </c>
      <c r="C3472" s="2" t="s">
        <v>4034</v>
      </c>
      <c r="D3472" s="2" t="s">
        <v>6</v>
      </c>
      <c r="E3472" s="2" t="str">
        <f>IFERROR(__xludf.DUMMYFUNCTION("GOOGLETRANSLATE(B3472, ""auto"",""en"")"),"love yourself enjoy life to evolve to be feminine and sincere that's what's really important")</f>
        <v>love yourself enjoy life to evolve to be feminine and sincere that's what's really important</v>
      </c>
    </row>
    <row r="3473" ht="15.75" customHeight="1">
      <c r="A3473" s="1">
        <v>3774.0</v>
      </c>
      <c r="B3473" s="2" t="s">
        <v>4042</v>
      </c>
      <c r="C3473" s="2" t="s">
        <v>4034</v>
      </c>
      <c r="D3473" s="2" t="s">
        <v>6</v>
      </c>
      <c r="E3473" s="2" t="str">
        <f>IFERROR(__xludf.DUMMYFUNCTION("GOOGLETRANSLATE(B3473, ""auto"",""en"")"),"I was not bad just does x ^ awakening")</f>
        <v>I was not bad just does x ^ awakening</v>
      </c>
    </row>
    <row r="3474" ht="15.75" customHeight="1">
      <c r="A3474" s="1">
        <v>3775.0</v>
      </c>
      <c r="B3474" s="2" t="s">
        <v>4043</v>
      </c>
      <c r="C3474" s="2" t="s">
        <v>4044</v>
      </c>
      <c r="D3474" s="2" t="s">
        <v>6</v>
      </c>
      <c r="E3474" s="2" t="str">
        <f>IFERROR(__xludf.DUMMYFUNCTION("GOOGLETRANSLATE(B3474, ""auto"",""en"")"),"when together is never boring")</f>
        <v>when together is never boring</v>
      </c>
    </row>
    <row r="3475" ht="15.75" customHeight="1">
      <c r="A3475" s="1">
        <v>3776.0</v>
      </c>
      <c r="B3475" s="2" t="s">
        <v>4045</v>
      </c>
      <c r="C3475" s="2" t="s">
        <v>4044</v>
      </c>
      <c r="D3475" s="2" t="s">
        <v>6</v>
      </c>
      <c r="E3475" s="2" t="str">
        <f>IFERROR(__xludf.DUMMYFUNCTION("GOOGLETRANSLATE(B3475, ""auto"",""en"")"),"famous archival photographs in color the nerd")</f>
        <v>famous archival photographs in color the nerd</v>
      </c>
    </row>
    <row r="3476" ht="15.75" customHeight="1">
      <c r="A3476" s="1">
        <v>3777.0</v>
      </c>
      <c r="B3476" s="2" t="s">
        <v>4046</v>
      </c>
      <c r="C3476" s="2" t="s">
        <v>4044</v>
      </c>
      <c r="D3476" s="2" t="s">
        <v>6</v>
      </c>
      <c r="E3476" s="2" t="str">
        <f>IFERROR(__xludf.DUMMYFUNCTION("GOOGLETRANSLATE(B3476, ""auto"",""en"")"),"a selection of films about what people under force all the top 10")</f>
        <v>a selection of films about what people under force all the top 10</v>
      </c>
    </row>
    <row r="3477" ht="15.75" customHeight="1">
      <c r="A3477" s="1">
        <v>3778.0</v>
      </c>
      <c r="B3477" s="2" t="s">
        <v>4047</v>
      </c>
      <c r="C3477" s="2" t="s">
        <v>4044</v>
      </c>
      <c r="D3477" s="2" t="s">
        <v>6</v>
      </c>
      <c r="E3477" s="2" t="str">
        <f>IFERROR(__xludf.DUMMYFUNCTION("GOOGLETRANSLATE(B3477, ""auto"",""en"")")," I inevitable that I, I just iron man")</f>
        <v> I inevitable that I, I just iron man</v>
      </c>
    </row>
    <row r="3478" ht="15.75" customHeight="1">
      <c r="A3478" s="1">
        <v>3779.0</v>
      </c>
      <c r="B3478" s="2" t="s">
        <v>4048</v>
      </c>
      <c r="C3478" s="2" t="s">
        <v>4044</v>
      </c>
      <c r="D3478" s="2" t="s">
        <v>6</v>
      </c>
      <c r="E3478" s="2" t="str">
        <f>IFERROR(__xludf.DUMMYFUNCTION("GOOGLETRANSLATE(B3478, ""auto"",""en"")")," musiclife ghetto dogs ")</f>
        <v> musiclife ghetto dogs </v>
      </c>
    </row>
    <row r="3479" ht="15.75" customHeight="1">
      <c r="A3479" s="1">
        <v>3780.0</v>
      </c>
      <c r="B3479" s="2" t="s">
        <v>4049</v>
      </c>
      <c r="C3479" s="2" t="s">
        <v>4044</v>
      </c>
      <c r="D3479" s="2" t="s">
        <v>6</v>
      </c>
      <c r="E3479" s="2" t="str">
        <f>IFERROR(__xludf.DUMMYFUNCTION("GOOGLETRANSLATE(B3479, ""auto"",""en"")"),"3 zodiac sign of the wolf living laws")</f>
        <v>3 zodiac sign of the wolf living laws</v>
      </c>
    </row>
    <row r="3480" ht="15.75" customHeight="1">
      <c r="A3480" s="1">
        <v>3781.0</v>
      </c>
      <c r="B3480" s="2" t="s">
        <v>4050</v>
      </c>
      <c r="C3480" s="2" t="s">
        <v>4044</v>
      </c>
      <c r="D3480" s="2" t="s">
        <v>6</v>
      </c>
      <c r="E3480" s="2" t="str">
        <f>IFERROR(__xludf.DUMMYFUNCTION("GOOGLETRANSLATE(B3480, ""auto"",""en"")"),"excellent documentaries about the creation of empires 1 Britain 2 Rome 3 Russian Empire show completely")</f>
        <v>excellent documentaries about the creation of empires 1 Britain 2 Rome 3 Russian Empire show completely</v>
      </c>
    </row>
    <row r="3481" ht="15.75" customHeight="1">
      <c r="A3481" s="1">
        <v>3782.0</v>
      </c>
      <c r="B3481" s="2" t="s">
        <v>4043</v>
      </c>
      <c r="C3481" s="2" t="s">
        <v>4051</v>
      </c>
      <c r="D3481" s="2" t="s">
        <v>6</v>
      </c>
      <c r="E3481" s="2" t="str">
        <f>IFERROR(__xludf.DUMMYFUNCTION("GOOGLETRANSLATE(B3481, ""auto"",""en"")"),"when together is never boring")</f>
        <v>when together is never boring</v>
      </c>
    </row>
    <row r="3482" ht="15.75" customHeight="1">
      <c r="A3482" s="1">
        <v>3783.0</v>
      </c>
      <c r="B3482" s="2" t="s">
        <v>4045</v>
      </c>
      <c r="C3482" s="2" t="s">
        <v>4051</v>
      </c>
      <c r="D3482" s="2" t="s">
        <v>6</v>
      </c>
      <c r="E3482" s="2" t="str">
        <f>IFERROR(__xludf.DUMMYFUNCTION("GOOGLETRANSLATE(B3482, ""auto"",""en"")"),"famous archival photographs in color the nerd")</f>
        <v>famous archival photographs in color the nerd</v>
      </c>
    </row>
    <row r="3483" ht="15.75" customHeight="1">
      <c r="A3483" s="1">
        <v>3784.0</v>
      </c>
      <c r="B3483" s="2" t="s">
        <v>4046</v>
      </c>
      <c r="C3483" s="2" t="s">
        <v>4051</v>
      </c>
      <c r="D3483" s="2" t="s">
        <v>6</v>
      </c>
      <c r="E3483" s="2" t="str">
        <f>IFERROR(__xludf.DUMMYFUNCTION("GOOGLETRANSLATE(B3483, ""auto"",""en"")"),"a selection of films about what people under force all the top 10")</f>
        <v>a selection of films about what people under force all the top 10</v>
      </c>
    </row>
    <row r="3484" ht="15.75" customHeight="1">
      <c r="A3484" s="1">
        <v>3785.0</v>
      </c>
      <c r="B3484" s="2" t="s">
        <v>4047</v>
      </c>
      <c r="C3484" s="2" t="s">
        <v>4051</v>
      </c>
      <c r="D3484" s="2" t="s">
        <v>6</v>
      </c>
      <c r="E3484" s="2" t="str">
        <f>IFERROR(__xludf.DUMMYFUNCTION("GOOGLETRANSLATE(B3484, ""auto"",""en"")")," I inevitable that I, I just iron man")</f>
        <v> I inevitable that I, I just iron man</v>
      </c>
    </row>
    <row r="3485" ht="15.75" customHeight="1">
      <c r="A3485" s="1">
        <v>3786.0</v>
      </c>
      <c r="B3485" s="2" t="s">
        <v>4048</v>
      </c>
      <c r="C3485" s="2" t="s">
        <v>4051</v>
      </c>
      <c r="D3485" s="2" t="s">
        <v>6</v>
      </c>
      <c r="E3485" s="2" t="str">
        <f>IFERROR(__xludf.DUMMYFUNCTION("GOOGLETRANSLATE(B3485, ""auto"",""en"")")," musiclife ghetto dogs ")</f>
        <v> musiclife ghetto dogs </v>
      </c>
    </row>
    <row r="3486" ht="15.75" customHeight="1">
      <c r="A3486" s="1">
        <v>3787.0</v>
      </c>
      <c r="B3486" s="2" t="s">
        <v>4049</v>
      </c>
      <c r="C3486" s="2" t="s">
        <v>4051</v>
      </c>
      <c r="D3486" s="2" t="s">
        <v>6</v>
      </c>
      <c r="E3486" s="2" t="str">
        <f>IFERROR(__xludf.DUMMYFUNCTION("GOOGLETRANSLATE(B3486, ""auto"",""en"")"),"3 zodiac sign of the wolf living laws")</f>
        <v>3 zodiac sign of the wolf living laws</v>
      </c>
    </row>
    <row r="3487" ht="15.75" customHeight="1">
      <c r="A3487" s="1">
        <v>3788.0</v>
      </c>
      <c r="B3487" s="2" t="s">
        <v>4050</v>
      </c>
      <c r="C3487" s="2" t="s">
        <v>4051</v>
      </c>
      <c r="D3487" s="2" t="s">
        <v>6</v>
      </c>
      <c r="E3487" s="2" t="str">
        <f>IFERROR(__xludf.DUMMYFUNCTION("GOOGLETRANSLATE(B3487, ""auto"",""en"")"),"excellent documentaries about the creation of empires 1 Britain 2 Rome 3 Russian Empire show completely")</f>
        <v>excellent documentaries about the creation of empires 1 Britain 2 Rome 3 Russian Empire show completely</v>
      </c>
    </row>
    <row r="3488" ht="15.75" customHeight="1">
      <c r="A3488" s="1">
        <v>3789.0</v>
      </c>
      <c r="B3488" s="2" t="s">
        <v>4052</v>
      </c>
      <c r="C3488" s="2" t="s">
        <v>4053</v>
      </c>
      <c r="D3488" s="2" t="s">
        <v>6</v>
      </c>
      <c r="E3488" s="2" t="str">
        <f>IFERROR(__xludf.DUMMYFUNCTION("GOOGLETRANSLATE(B3488, ""auto"",""en"")"),"05 03 2019 ")</f>
        <v>05 03 2019 </v>
      </c>
    </row>
    <row r="3489" ht="15.75" customHeight="1">
      <c r="A3489" s="1">
        <v>3792.0</v>
      </c>
      <c r="B3489" s="2" t="s">
        <v>101</v>
      </c>
      <c r="C3489" s="2" t="s">
        <v>4053</v>
      </c>
      <c r="D3489" s="2" t="s">
        <v>6</v>
      </c>
      <c r="E3489" s="2" t="str">
        <f>IFERROR(__xludf.DUMMYFUNCTION("GOOGLETRANSLATE(B3489, ""auto"",""en"")"),"#VALUE!")</f>
        <v>#VALUE!</v>
      </c>
    </row>
    <row r="3490" ht="15.75" customHeight="1">
      <c r="A3490" s="1">
        <v>3793.0</v>
      </c>
      <c r="B3490" s="2" t="s">
        <v>4054</v>
      </c>
      <c r="C3490" s="2" t="s">
        <v>4053</v>
      </c>
      <c r="D3490" s="2" t="s">
        <v>6</v>
      </c>
      <c r="E3490" s="2" t="str">
        <f>IFERROR(__xludf.DUMMYFUNCTION("GOOGLETRANSLATE(B3490, ""auto"",""en"")"),"Kazakh tribes of the great hundreds tribe that set Europe dulat")</f>
        <v>Kazakh tribes of the great hundreds tribe that set Europe dulat</v>
      </c>
    </row>
    <row r="3491" ht="15.75" customHeight="1">
      <c r="A3491" s="1">
        <v>3794.0</v>
      </c>
      <c r="B3491" s="2" t="s">
        <v>4055</v>
      </c>
      <c r="C3491" s="2" t="s">
        <v>4053</v>
      </c>
      <c r="D3491" s="2" t="s">
        <v>6</v>
      </c>
      <c r="E3491" s="2" t="str">
        <f>IFERROR(__xludf.DUMMYFUNCTION("GOOGLETRANSLATE(B3491, ""auto"",""en"")"),"unique adele")</f>
        <v>unique adele</v>
      </c>
    </row>
    <row r="3492" ht="15.75" customHeight="1">
      <c r="A3492" s="1">
        <v>3795.0</v>
      </c>
      <c r="B3492" s="2" t="s">
        <v>4056</v>
      </c>
      <c r="C3492" s="2" t="s">
        <v>4053</v>
      </c>
      <c r="D3492" s="2" t="s">
        <v>6</v>
      </c>
      <c r="E3492" s="2" t="str">
        <f>IFERROR(__xludf.DUMMYFUNCTION("GOOGLETRANSLATE(B3492, ""auto"",""en"")"),"g awiq Adams sezimingizdi der kezinde said Alma slipped tlek done bildiruingiz")</f>
        <v>g awiq Adams sezimingizdi der kezinde said Alma slipped tlek done bildiruingiz</v>
      </c>
    </row>
    <row r="3493" ht="15.75" customHeight="1">
      <c r="A3493" s="1">
        <v>3797.0</v>
      </c>
      <c r="B3493" s="2" t="s">
        <v>4057</v>
      </c>
      <c r="C3493" s="2" t="s">
        <v>4053</v>
      </c>
      <c r="D3493" s="2" t="s">
        <v>6</v>
      </c>
      <c r="E3493" s="2" t="str">
        <f>IFERROR(__xludf.DUMMYFUNCTION("GOOGLETRANSLATE(B3493, ""auto"",""en"")"),"Aygerim sources assistant beautiful people with a simple name of the Kazakh parents set Europe")</f>
        <v>Aygerim sources assistant beautiful people with a simple name of the Kazakh parents set Europe</v>
      </c>
    </row>
    <row r="3494" ht="15.75" customHeight="1">
      <c r="A3494" s="1">
        <v>3798.0</v>
      </c>
      <c r="B3494" s="2" t="s">
        <v>4058</v>
      </c>
      <c r="C3494" s="2" t="s">
        <v>4059</v>
      </c>
      <c r="D3494" s="2" t="s">
        <v>6</v>
      </c>
      <c r="E3494" s="2" t="str">
        <f>IFERROR(__xludf.DUMMYFUNCTION("GOOGLETRANSLATE(B3494, ""auto"",""en"")"),"kogda ne covcem you in a dyxe OH cidit pyadom and clishkom gpomko breathing")</f>
        <v>kogda ne covcem you in a dyxe OH cidit pyadom and clishkom gpomko breathing</v>
      </c>
    </row>
    <row r="3495" ht="15.75" customHeight="1">
      <c r="A3495" s="1">
        <v>3799.0</v>
      </c>
      <c r="B3495" s="2" t="s">
        <v>4060</v>
      </c>
      <c r="C3495" s="2" t="s">
        <v>4059</v>
      </c>
      <c r="D3495" s="2" t="s">
        <v>6</v>
      </c>
      <c r="E3495" s="2" t="str">
        <f>IFERROR(__xludf.DUMMYFUNCTION("GOOGLETRANSLATE(B3495, ""auto"",""en"")"),"I left you a fool and left in the cold")</f>
        <v>I left you a fool and left in the cold</v>
      </c>
    </row>
    <row r="3496" ht="15.75" customHeight="1">
      <c r="A3496" s="1">
        <v>3801.0</v>
      </c>
      <c r="B3496" s="2" t="s">
        <v>4061</v>
      </c>
      <c r="C3496" s="2" t="s">
        <v>4059</v>
      </c>
      <c r="D3496" s="2" t="s">
        <v>6</v>
      </c>
      <c r="E3496" s="2" t="str">
        <f>IFERROR(__xludf.DUMMYFUNCTION("GOOGLETRANSLATE(B3496, ""auto"",""en"")"),"I Po life ppocto leya")</f>
        <v>I Po life ppocto leya</v>
      </c>
    </row>
    <row r="3497" ht="15.75" customHeight="1">
      <c r="A3497" s="1">
        <v>3805.0</v>
      </c>
      <c r="B3497" s="2" t="s">
        <v>4062</v>
      </c>
      <c r="C3497" s="2" t="s">
        <v>4063</v>
      </c>
      <c r="D3497" s="2" t="s">
        <v>6</v>
      </c>
      <c r="E3497" s="2" t="str">
        <f>IFERROR(__xludf.DUMMYFUNCTION("GOOGLETRANSLATE(B3497, ""auto"",""en"")"),"Know your fans vk com app4236781 279,409,058 cd3 available on android https vk cc 6ymywu")</f>
        <v>Know your fans vk com app4236781 279,409,058 cd3 available on android https vk cc 6ymywu</v>
      </c>
    </row>
    <row r="3498" ht="15.75" customHeight="1">
      <c r="A3498" s="1">
        <v>3806.0</v>
      </c>
      <c r="B3498" s="2" t="s">
        <v>4064</v>
      </c>
      <c r="C3498" s="2" t="s">
        <v>4063</v>
      </c>
      <c r="D3498" s="2" t="s">
        <v>6</v>
      </c>
      <c r="E3498" s="2" t="str">
        <f>IFERROR(__xludf.DUMMYFUNCTION("GOOGLETRANSLATE(B3498, ""auto"",""en"")"),"aiko aiko pajtaporta shoe templates Yoo Moreno white CSS styles that")</f>
        <v>aiko aiko pajtaporta shoe templates Yoo Moreno white CSS styles that</v>
      </c>
    </row>
    <row r="3499" ht="15.75" customHeight="1">
      <c r="A3499" s="1">
        <v>3807.0</v>
      </c>
      <c r="B3499" s="2" t="s">
        <v>4065</v>
      </c>
      <c r="C3499" s="2" t="s">
        <v>4063</v>
      </c>
      <c r="D3499" s="2" t="s">
        <v>6</v>
      </c>
      <c r="E3499" s="2" t="str">
        <f>IFERROR(__xludf.DUMMYFUNCTION("GOOGLETRANSLATE(B3499, ""auto"",""en"")"),"find out what they want to do with you friends about you new replies https vk com skanograf")</f>
        <v>find out what they want to do with you friends about you new replies https vk com skanograf</v>
      </c>
    </row>
    <row r="3500" ht="15.75" customHeight="1">
      <c r="A3500" s="1">
        <v>3808.0</v>
      </c>
      <c r="B3500" s="2" t="s">
        <v>1352</v>
      </c>
      <c r="C3500" s="2" t="s">
        <v>4063</v>
      </c>
      <c r="D3500" s="2" t="s">
        <v>6</v>
      </c>
      <c r="E3500" s="2" t="str">
        <f>IFERROR(__xludf.DUMMYFUNCTION("GOOGLETRANSLATE(B3500, ""auto"",""en"")"),"you want to know what I think of you see here http vk com app2677176")</f>
        <v>you want to know what I think of you see here http vk com app2677176</v>
      </c>
    </row>
    <row r="3501" ht="15.75" customHeight="1">
      <c r="A3501" s="1">
        <v>3809.0</v>
      </c>
      <c r="B3501" s="2" t="s">
        <v>4066</v>
      </c>
      <c r="C3501" s="2" t="s">
        <v>4063</v>
      </c>
      <c r="D3501" s="2" t="s">
        <v>6</v>
      </c>
      <c r="E3501" s="2" t="str">
        <f>IFERROR(__xludf.DUMMYFUNCTION("GOOGLETRANSLATE(B3501, ""auto"",""en"")"),"find out what happened while you were VKontakte https vk com app640450")</f>
        <v>find out what happened while you were VKontakte https vk com app640450</v>
      </c>
    </row>
    <row r="3502" ht="15.75" customHeight="1">
      <c r="A3502" s="1">
        <v>3810.0</v>
      </c>
      <c r="B3502" s="2" t="s">
        <v>4067</v>
      </c>
      <c r="C3502" s="2" t="s">
        <v>4063</v>
      </c>
      <c r="D3502" s="2" t="s">
        <v>6</v>
      </c>
      <c r="E3502" s="2" t="str">
        <f>IFERROR(__xludf.DUMMYFUNCTION("GOOGLETRANSLATE(B3502, ""auto"",""en"")"),"March 8, c soul left senı merekenmen raccoon March 8, such as the cost of the door and you kind of give up We kulpırıp merekenmen")</f>
        <v>March 8, c soul left senı merekenmen raccoon March 8, such as the cost of the door and you kind of give up We kulpırıp merekenmen</v>
      </c>
    </row>
    <row r="3503" ht="15.75" customHeight="1">
      <c r="A3503" s="1">
        <v>3811.0</v>
      </c>
      <c r="B3503" s="2" t="s">
        <v>4068</v>
      </c>
      <c r="C3503" s="2" t="s">
        <v>4063</v>
      </c>
      <c r="D3503" s="2" t="s">
        <v>6</v>
      </c>
      <c r="E3503" s="2" t="str">
        <f>IFERROR(__xludf.DUMMYFUNCTION("GOOGLETRANSLATE(B3503, ""auto"",""en"")"),"anen yiyulanchuan meyramınmen")</f>
        <v>anen yiyulanchuan meyramınmen</v>
      </c>
    </row>
    <row r="3504" ht="15.75" customHeight="1">
      <c r="A3504" s="1">
        <v>3812.0</v>
      </c>
      <c r="B3504" s="2" t="s">
        <v>4069</v>
      </c>
      <c r="C3504" s="2" t="s">
        <v>4063</v>
      </c>
      <c r="D3504" s="2" t="s">
        <v>6</v>
      </c>
      <c r="E3504" s="2" t="str">
        <f>IFERROR(__xludf.DUMMYFUNCTION("GOOGLETRANSLATE(B3504, ""auto"",""en"")"),"For my podrwgalarım and a psychiatrist, psychologist Dr. genius set Europe")</f>
        <v>For my podrwgalarım and a psychiatrist, psychologist Dr. genius set Europe</v>
      </c>
    </row>
    <row r="3505" ht="15.75" customHeight="1">
      <c r="A3505" s="1">
        <v>3813.0</v>
      </c>
      <c r="B3505" s="2" t="s">
        <v>4070</v>
      </c>
      <c r="C3505" s="2" t="s">
        <v>4063</v>
      </c>
      <c r="D3505" s="2" t="s">
        <v>6</v>
      </c>
      <c r="E3505" s="2" t="str">
        <f>IFERROR(__xludf.DUMMYFUNCTION("GOOGLETRANSLATE(B3505, ""auto"",""en"")"),"must love heart süyiw but should be read kazir")</f>
        <v>must love heart süyiw but should be read kazir</v>
      </c>
    </row>
    <row r="3506" ht="15.75" customHeight="1">
      <c r="A3506" s="1">
        <v>3814.0</v>
      </c>
      <c r="B3506" s="2" t="s">
        <v>4071</v>
      </c>
      <c r="C3506" s="2" t="s">
        <v>4063</v>
      </c>
      <c r="D3506" s="2" t="s">
        <v>6</v>
      </c>
      <c r="E3506" s="2" t="str">
        <f>IFERROR(__xludf.DUMMYFUNCTION("GOOGLETRANSLATE(B3506, ""auto"",""en"")")," Monkey word referred to a very loved person")</f>
        <v> Monkey word referred to a very loved person</v>
      </c>
    </row>
    <row r="3507" ht="15.75" customHeight="1">
      <c r="A3507" s="1">
        <v>3815.0</v>
      </c>
      <c r="B3507" s="2" t="s">
        <v>4072</v>
      </c>
      <c r="C3507" s="2" t="s">
        <v>4063</v>
      </c>
      <c r="D3507" s="2" t="s">
        <v>6</v>
      </c>
      <c r="E3507" s="2" t="str">
        <f>IFERROR(__xludf.DUMMYFUNCTION("GOOGLETRANSLATE(B3507, ""auto"",""en"")"),"vk com this person id0 Hard Love")</f>
        <v>vk com this person id0 Hard Love</v>
      </c>
    </row>
    <row r="3508" ht="15.75" customHeight="1">
      <c r="A3508" s="1">
        <v>3816.0</v>
      </c>
      <c r="B3508" s="2" t="s">
        <v>4073</v>
      </c>
      <c r="C3508" s="2" t="s">
        <v>4063</v>
      </c>
      <c r="D3508" s="2" t="s">
        <v>6</v>
      </c>
      <c r="E3508" s="2" t="str">
        <f>IFERROR(__xludf.DUMMYFUNCTION("GOOGLETRANSLATE(B3508, ""auto"",""en"")"),"I love to laugh when you come to upset people jebertetin Yolya")</f>
        <v>I love to laugh when you come to upset people jebertetin Yolya</v>
      </c>
    </row>
    <row r="3509" ht="15.75" customHeight="1">
      <c r="A3509" s="1">
        <v>3817.0</v>
      </c>
      <c r="B3509" s="2" t="s">
        <v>4074</v>
      </c>
      <c r="C3509" s="2" t="s">
        <v>4063</v>
      </c>
      <c r="D3509" s="2" t="s">
        <v>6</v>
      </c>
      <c r="E3509" s="2" t="str">
        <f>IFERROR(__xludf.DUMMYFUNCTION("GOOGLETRANSLATE(B3509, ""auto"",""en"")"),"scorpion March 4 sarışayandardıñ life complicated that people can not easily cheat tears speak to real people")</f>
        <v>scorpion March 4 sarışayandardıñ life complicated that people can not easily cheat tears speak to real people</v>
      </c>
    </row>
    <row r="3510" ht="15.75" customHeight="1">
      <c r="A3510" s="1">
        <v>3818.0</v>
      </c>
      <c r="B3510" s="2" t="s">
        <v>4075</v>
      </c>
      <c r="C3510" s="2" t="s">
        <v>4063</v>
      </c>
      <c r="D3510" s="2" t="s">
        <v>6</v>
      </c>
      <c r="E3510" s="2" t="str">
        <f>IFERROR(__xludf.DUMMYFUNCTION("GOOGLETRANSLATE(B3510, ""auto"",""en"")"),"often we say that everything is fine and that night all choked good TiPO")</f>
        <v>often we say that everything is fine and that night all choked good TiPO</v>
      </c>
    </row>
    <row r="3511" ht="15.75" customHeight="1">
      <c r="A3511" s="1">
        <v>3819.0</v>
      </c>
      <c r="B3511" s="2" t="s">
        <v>4076</v>
      </c>
      <c r="C3511" s="2" t="s">
        <v>4063</v>
      </c>
      <c r="D3511" s="2" t="s">
        <v>6</v>
      </c>
      <c r="E3511" s="2" t="str">
        <f>IFERROR(__xludf.DUMMYFUNCTION("GOOGLETRANSLATE(B3511, ""auto"",""en"")"),"i good people vkwsı watch was mooşçnıy")</f>
        <v>i good people vkwsı watch was mooşçnıy</v>
      </c>
    </row>
    <row r="3512" ht="15.75" customHeight="1">
      <c r="A3512" s="1">
        <v>3820.0</v>
      </c>
      <c r="B3512" s="2" t="s">
        <v>4077</v>
      </c>
      <c r="C3512" s="2" t="s">
        <v>4063</v>
      </c>
      <c r="D3512" s="2" t="s">
        <v>6</v>
      </c>
      <c r="E3512" s="2" t="str">
        <f>IFERROR(__xludf.DUMMYFUNCTION("GOOGLETRANSLATE(B3512, ""auto"",""en"")"),"www bagimusic kz anywhere in the endless melodrammaaytadı interesting and sweat have set Europe back to life my heart does not mind burying yourself in a lot of ottaytın overdose joqtaytın you passionate attention as rain poured over nöserle my life this "&amp;"is the name of the name of the film look so viewers can easily notice the edge God only made lasting friends and be with your own happiness was necessary because the source of living water poured out of my city was gone without a hybrid is the feeling of "&amp;"old mine the end of the wall urges patience patience orphans wander did not go to the direction of what I was, what our love poems in his chorus x2 endless melodrama surrounding people are going to say goodbye to many of their words are meaningless hologr"&amp;"ams soundtrack make sure we approach considering whether there is a violation of those words should be destroyed or man and woman violates the fate of the different feeling Draws to fly on their own beyimdelseñ flank nodes echo repeated this name not be h"&amp;"appy to live without you in the room understood the grief kürsindim gone plug üzildim termination of life in the flowers, they are going to live a long time and I gave my word to say that he did not understand the peoples of flowers shot in the bud and or"&amp;" friends Are you more than those who see me blossom in their bagi allocated us a little time to talk to friends understand what a fool would believe My friends would not choose me Chorus x2 endless melodrama surrounding our love, people are going to say g"&amp;"oodbye to many of their words are meaningless holograms soundtrack Is there a way we")</f>
        <v>www bagimusic kz anywhere in the endless melodrammaaytadı interesting and sweat have set Europe back to life my heart does not mind burying yourself in a lot of ottaytın overdose joqtaytın you passionate attention as rain poured over nöserle my life this is the name of the name of the film look so viewers can easily notice the edge God only made lasting friends and be with your own happiness was necessary because the source of living water poured out of my city was gone without a hybrid is the feeling of old mine the end of the wall urges patience patience orphans wander did not go to the direction of what I was, what our love poems in his chorus x2 endless melodrama surrounding people are going to say goodbye to many of their words are meaningless holograms soundtrack make sure we approach considering whether there is a violation of those words should be destroyed or man and woman violates the fate of the different feeling Draws to fly on their own beyimdelseñ flank nodes echo repeated this name not be happy to live without you in the room understood the grief kürsindim gone plug üzildim termination of life in the flowers, they are going to live a long time and I gave my word to say that he did not understand the peoples of flowers shot in the bud and or friends Are you more than those who see me blossom in their bagi allocated us a little time to talk to friends understand what a fool would believe My friends would not choose me Chorus x2 endless melodrama surrounding our love, people are going to say goodbye to many of their words are meaningless holograms soundtrack Is there a way we</v>
      </c>
    </row>
    <row r="3513" ht="15.75" customHeight="1">
      <c r="A3513" s="1">
        <v>3821.0</v>
      </c>
      <c r="B3513" s="2" t="s">
        <v>4062</v>
      </c>
      <c r="C3513" s="2" t="s">
        <v>4063</v>
      </c>
      <c r="D3513" s="2" t="s">
        <v>6</v>
      </c>
      <c r="E3513" s="2" t="str">
        <f>IFERROR(__xludf.DUMMYFUNCTION("GOOGLETRANSLATE(B3513, ""auto"",""en"")"),"Know your fans vk com app4236781 279,409,058 cd3 available on android https vk cc 6ymywu")</f>
        <v>Know your fans vk com app4236781 279,409,058 cd3 available on android https vk cc 6ymywu</v>
      </c>
    </row>
    <row r="3514" ht="15.75" customHeight="1">
      <c r="A3514" s="1">
        <v>3822.0</v>
      </c>
      <c r="B3514" s="2" t="s">
        <v>4064</v>
      </c>
      <c r="C3514" s="2" t="s">
        <v>4063</v>
      </c>
      <c r="D3514" s="2" t="s">
        <v>6</v>
      </c>
      <c r="E3514" s="2" t="str">
        <f>IFERROR(__xludf.DUMMYFUNCTION("GOOGLETRANSLATE(B3514, ""auto"",""en"")"),"aiko aiko pajtaporta shoe templates Yoo Moreno white CSS styles that")</f>
        <v>aiko aiko pajtaporta shoe templates Yoo Moreno white CSS styles that</v>
      </c>
    </row>
    <row r="3515" ht="15.75" customHeight="1">
      <c r="A3515" s="1">
        <v>3823.0</v>
      </c>
      <c r="B3515" s="2" t="s">
        <v>4065</v>
      </c>
      <c r="C3515" s="2" t="s">
        <v>4063</v>
      </c>
      <c r="D3515" s="2" t="s">
        <v>6</v>
      </c>
      <c r="E3515" s="2" t="str">
        <f>IFERROR(__xludf.DUMMYFUNCTION("GOOGLETRANSLATE(B3515, ""auto"",""en"")"),"find out what they want to do with you friends about you new replies https vk com skanograf")</f>
        <v>find out what they want to do with you friends about you new replies https vk com skanograf</v>
      </c>
    </row>
    <row r="3516" ht="15.75" customHeight="1">
      <c r="A3516" s="1">
        <v>3824.0</v>
      </c>
      <c r="B3516" s="2" t="s">
        <v>1352</v>
      </c>
      <c r="C3516" s="2" t="s">
        <v>4063</v>
      </c>
      <c r="D3516" s="2" t="s">
        <v>6</v>
      </c>
      <c r="E3516" s="2" t="str">
        <f>IFERROR(__xludf.DUMMYFUNCTION("GOOGLETRANSLATE(B3516, ""auto"",""en"")"),"you want to know what I think of you see here http vk com app2677176")</f>
        <v>you want to know what I think of you see here http vk com app2677176</v>
      </c>
    </row>
    <row r="3517" ht="15.75" customHeight="1">
      <c r="A3517" s="1">
        <v>3825.0</v>
      </c>
      <c r="B3517" s="2" t="s">
        <v>4066</v>
      </c>
      <c r="C3517" s="2" t="s">
        <v>4063</v>
      </c>
      <c r="D3517" s="2" t="s">
        <v>6</v>
      </c>
      <c r="E3517" s="2" t="str">
        <f>IFERROR(__xludf.DUMMYFUNCTION("GOOGLETRANSLATE(B3517, ""auto"",""en"")"),"find out what happened while you were VKontakte https vk com app640450")</f>
        <v>find out what happened while you were VKontakte https vk com app640450</v>
      </c>
    </row>
    <row r="3518" ht="15.75" customHeight="1">
      <c r="A3518" s="1">
        <v>3826.0</v>
      </c>
      <c r="B3518" s="2" t="s">
        <v>4067</v>
      </c>
      <c r="C3518" s="2" t="s">
        <v>4063</v>
      </c>
      <c r="D3518" s="2" t="s">
        <v>6</v>
      </c>
      <c r="E3518" s="2" t="str">
        <f>IFERROR(__xludf.DUMMYFUNCTION("GOOGLETRANSLATE(B3518, ""auto"",""en"")"),"March 8, c soul left senı merekenmen raccoon March 8, such as the cost of the door and you kind of give up We kulpırıp merekenmen")</f>
        <v>March 8, c soul left senı merekenmen raccoon March 8, such as the cost of the door and you kind of give up We kulpırıp merekenmen</v>
      </c>
    </row>
    <row r="3519" ht="15.75" customHeight="1">
      <c r="A3519" s="1">
        <v>3827.0</v>
      </c>
      <c r="B3519" s="2" t="s">
        <v>4068</v>
      </c>
      <c r="C3519" s="2" t="s">
        <v>4063</v>
      </c>
      <c r="D3519" s="2" t="s">
        <v>6</v>
      </c>
      <c r="E3519" s="2" t="str">
        <f>IFERROR(__xludf.DUMMYFUNCTION("GOOGLETRANSLATE(B3519, ""auto"",""en"")"),"anen yiyulanchuan meyramınmen")</f>
        <v>anen yiyulanchuan meyramınmen</v>
      </c>
    </row>
    <row r="3520" ht="15.75" customHeight="1">
      <c r="A3520" s="1">
        <v>3828.0</v>
      </c>
      <c r="B3520" s="2" t="s">
        <v>4069</v>
      </c>
      <c r="C3520" s="2" t="s">
        <v>4063</v>
      </c>
      <c r="D3520" s="2" t="s">
        <v>6</v>
      </c>
      <c r="E3520" s="2" t="str">
        <f>IFERROR(__xludf.DUMMYFUNCTION("GOOGLETRANSLATE(B3520, ""auto"",""en"")"),"For my podrwgalarım and a psychiatrist, psychologist Dr. genius set Europe")</f>
        <v>For my podrwgalarım and a psychiatrist, psychologist Dr. genius set Europe</v>
      </c>
    </row>
    <row r="3521" ht="15.75" customHeight="1">
      <c r="A3521" s="1">
        <v>3829.0</v>
      </c>
      <c r="B3521" s="2" t="s">
        <v>4070</v>
      </c>
      <c r="C3521" s="2" t="s">
        <v>4063</v>
      </c>
      <c r="D3521" s="2" t="s">
        <v>6</v>
      </c>
      <c r="E3521" s="2" t="str">
        <f>IFERROR(__xludf.DUMMYFUNCTION("GOOGLETRANSLATE(B3521, ""auto"",""en"")"),"must love heart süyiw but should be read kazir")</f>
        <v>must love heart süyiw but should be read kazir</v>
      </c>
    </row>
    <row r="3522" ht="15.75" customHeight="1">
      <c r="A3522" s="1">
        <v>3830.0</v>
      </c>
      <c r="B3522" s="2" t="s">
        <v>4071</v>
      </c>
      <c r="C3522" s="2" t="s">
        <v>4063</v>
      </c>
      <c r="D3522" s="2" t="s">
        <v>6</v>
      </c>
      <c r="E3522" s="2" t="str">
        <f>IFERROR(__xludf.DUMMYFUNCTION("GOOGLETRANSLATE(B3522, ""auto"",""en"")")," Monkey word referred to a very loved person")</f>
        <v> Monkey word referred to a very loved person</v>
      </c>
    </row>
    <row r="3523" ht="15.75" customHeight="1">
      <c r="A3523" s="1">
        <v>3831.0</v>
      </c>
      <c r="B3523" s="2" t="s">
        <v>4072</v>
      </c>
      <c r="C3523" s="2" t="s">
        <v>4063</v>
      </c>
      <c r="D3523" s="2" t="s">
        <v>6</v>
      </c>
      <c r="E3523" s="2" t="str">
        <f>IFERROR(__xludf.DUMMYFUNCTION("GOOGLETRANSLATE(B3523, ""auto"",""en"")"),"vk com this person id0 Hard Love")</f>
        <v>vk com this person id0 Hard Love</v>
      </c>
    </row>
    <row r="3524" ht="15.75" customHeight="1">
      <c r="A3524" s="1">
        <v>3832.0</v>
      </c>
      <c r="B3524" s="2" t="s">
        <v>4073</v>
      </c>
      <c r="C3524" s="2" t="s">
        <v>4063</v>
      </c>
      <c r="D3524" s="2" t="s">
        <v>6</v>
      </c>
      <c r="E3524" s="2" t="str">
        <f>IFERROR(__xludf.DUMMYFUNCTION("GOOGLETRANSLATE(B3524, ""auto"",""en"")"),"I love to laugh when you come to upset people jebertetin Yolya")</f>
        <v>I love to laugh when you come to upset people jebertetin Yolya</v>
      </c>
    </row>
    <row r="3525" ht="15.75" customHeight="1">
      <c r="A3525" s="1">
        <v>3833.0</v>
      </c>
      <c r="B3525" s="2" t="s">
        <v>4074</v>
      </c>
      <c r="C3525" s="2" t="s">
        <v>4063</v>
      </c>
      <c r="D3525" s="2" t="s">
        <v>6</v>
      </c>
      <c r="E3525" s="2" t="str">
        <f>IFERROR(__xludf.DUMMYFUNCTION("GOOGLETRANSLATE(B3525, ""auto"",""en"")"),"scorpion March 4 sarışayandardıñ life complicated that people can not easily cheat tears speak to real people")</f>
        <v>scorpion March 4 sarışayandardıñ life complicated that people can not easily cheat tears speak to real people</v>
      </c>
    </row>
    <row r="3526" ht="15.75" customHeight="1">
      <c r="A3526" s="1">
        <v>3834.0</v>
      </c>
      <c r="B3526" s="2" t="s">
        <v>4075</v>
      </c>
      <c r="C3526" s="2" t="s">
        <v>4063</v>
      </c>
      <c r="D3526" s="2" t="s">
        <v>6</v>
      </c>
      <c r="E3526" s="2" t="str">
        <f>IFERROR(__xludf.DUMMYFUNCTION("GOOGLETRANSLATE(B3526, ""auto"",""en"")"),"often we say that everything is fine and that night all choked good TiPO")</f>
        <v>often we say that everything is fine and that night all choked good TiPO</v>
      </c>
    </row>
    <row r="3527" ht="15.75" customHeight="1">
      <c r="A3527" s="1">
        <v>3835.0</v>
      </c>
      <c r="B3527" s="2" t="s">
        <v>4076</v>
      </c>
      <c r="C3527" s="2" t="s">
        <v>4063</v>
      </c>
      <c r="D3527" s="2" t="s">
        <v>6</v>
      </c>
      <c r="E3527" s="2" t="str">
        <f>IFERROR(__xludf.DUMMYFUNCTION("GOOGLETRANSLATE(B3527, ""auto"",""en"")"),"i good people vkwsı watch was mooşçnıy")</f>
        <v>i good people vkwsı watch was mooşçnıy</v>
      </c>
    </row>
    <row r="3528" ht="15.75" customHeight="1">
      <c r="A3528" s="1">
        <v>3836.0</v>
      </c>
      <c r="B3528" s="2" t="s">
        <v>4077</v>
      </c>
      <c r="C3528" s="2" t="s">
        <v>4063</v>
      </c>
      <c r="D3528" s="2" t="s">
        <v>6</v>
      </c>
      <c r="E3528" s="2" t="str">
        <f>IFERROR(__xludf.DUMMYFUNCTION("GOOGLETRANSLATE(B3528, ""auto"",""en"")"),"www bagimusic kz anywhere in the endless melodrammaaytadı interesting and sweat have set Europe back to life my heart does not mind burying yourself in a lot of ottaytın overdose joqtaytın you passionate attention as rain poured over nöserle my life this "&amp;"is the name of the name of the film look so viewers can easily notice the edge God only made lasting friends and be with your own happiness was necessary because the source of living water poured out of my city was gone without a hybrid is the feeling of "&amp;"old mine the end of the wall urges patience patience orphans wander did not go to the direction of what I was, what our love poems in his chorus x2 endless melodrama surrounding people are going to say goodbye to many of their words are meaningless hologr"&amp;"ams soundtrack make sure we approach considering whether there is a violation of those words should be destroyed or man and woman violates the fate of the different feeling Draws to fly on their own beyimdelseñ flank nodes echo repeated this name not be h"&amp;"appy to live without you in the room understood the grief kürsindim gone plug üzildim termination of life in the flowers, they are going to live a long time and I gave my word to say that he did not understand the peoples of flowers shot in the bud and or"&amp;" friends Are you more than those who see me blossom in their bagi allocated us a little time to talk to friends understand what a fool would believe My friends would not choose me Chorus x2 endless melodrama surrounding our love, people are going to say g"&amp;"oodbye to many of their words are meaningless holograms soundtrack Is there a way we")</f>
        <v>www bagimusic kz anywhere in the endless melodrammaaytadı interesting and sweat have set Europe back to life my heart does not mind burying yourself in a lot of ottaytın overdose joqtaytın you passionate attention as rain poured over nöserle my life this is the name of the name of the film look so viewers can easily notice the edge God only made lasting friends and be with your own happiness was necessary because the source of living water poured out of my city was gone without a hybrid is the feeling of old mine the end of the wall urges patience patience orphans wander did not go to the direction of what I was, what our love poems in his chorus x2 endless melodrama surrounding people are going to say goodbye to many of their words are meaningless holograms soundtrack make sure we approach considering whether there is a violation of those words should be destroyed or man and woman violates the fate of the different feeling Draws to fly on their own beyimdelseñ flank nodes echo repeated this name not be happy to live without you in the room understood the grief kürsindim gone plug üzildim termination of life in the flowers, they are going to live a long time and I gave my word to say that he did not understand the peoples of flowers shot in the bud and or friends Are you more than those who see me blossom in their bagi allocated us a little time to talk to friends understand what a fool would believe My friends would not choose me Chorus x2 endless melodrama surrounding our love, people are going to say goodbye to many of their words are meaningless holograms soundtrack Is there a way we</v>
      </c>
    </row>
    <row r="3529" ht="15.75" customHeight="1">
      <c r="A3529" s="1">
        <v>3837.0</v>
      </c>
      <c r="B3529" s="2" t="s">
        <v>4078</v>
      </c>
      <c r="C3529" s="2" t="s">
        <v>4079</v>
      </c>
      <c r="D3529" s="2" t="s">
        <v>6</v>
      </c>
      <c r="E3529" s="2" t="str">
        <f>IFERROR(__xludf.DUMMYFUNCTION("GOOGLETRANSLATE(B3529, ""auto"",""en"")"),"Zharkent is when the home of his friend can get here on foot Zharkent is when all summer walk in the park Zharkent is when leaving for Almaty and accompany you the whole family Zharkent is where Uighurs, Kazakhs and Russian get along Zharkent is when full"&amp;"y show")</f>
        <v>Zharkent is when the home of his friend can get here on foot Zharkent is when all summer walk in the park Zharkent is when leaving for Almaty and accompany you the whole family Zharkent is where Uighurs, Kazakhs and Russian get along Zharkent is when fully show</v>
      </c>
    </row>
    <row r="3530" ht="15.75" customHeight="1">
      <c r="A3530" s="1">
        <v>3838.0</v>
      </c>
      <c r="B3530" s="2" t="s">
        <v>4080</v>
      </c>
      <c r="C3530" s="2" t="s">
        <v>4079</v>
      </c>
      <c r="D3530" s="2" t="s">
        <v>6</v>
      </c>
      <c r="E3530" s="2" t="str">
        <f>IFERROR(__xludf.DUMMYFUNCTION("GOOGLETRANSLATE(B3530, ""auto"",""en"")"),"at this stage of my life, I realized one thing you should try only for parents of parental love given and supported by nature while the rest of the people close to you have to comply with to be beautiful smart slim soul of the company to have a high posit"&amp;"ion in society, and so people come and go taking your time and attention and the most precious remains in the shadow of the parents give us recently invested in us their time and attention to the forces of money and in the end we devour them like parasite"&amp;"s grow and develop in their house and getting to his feet please people left to compensate the parent labor should be the goal of every person all the wait and the problems and desires of the parents on the 1st place and if you stick to the wishes of the "&amp;"parents, you can achieve a lot because only they genuinely wish us well and take care of most parents")</f>
        <v>at this stage of my life, I realized one thing you should try only for parents of parental love given and supported by nature while the rest of the people close to you have to comply with to be beautiful smart slim soul of the company to have a high position in society, and so people come and go taking your time and attention and the most precious remains in the shadow of the parents give us recently invested in us their time and attention to the forces of money and in the end we devour them like parasites grow and develop in their house and getting to his feet please people left to compensate the parent labor should be the goal of every person all the wait and the problems and desires of the parents on the 1st place and if you stick to the wishes of the parents, you can achieve a lot because only they genuinely wish us well and take care of most parents</v>
      </c>
    </row>
    <row r="3531" ht="15.75" customHeight="1">
      <c r="A3531" s="1">
        <v>3839.0</v>
      </c>
      <c r="B3531" s="2" t="s">
        <v>4081</v>
      </c>
      <c r="C3531" s="2" t="s">
        <v>4079</v>
      </c>
      <c r="D3531" s="2" t="s">
        <v>6</v>
      </c>
      <c r="E3531" s="2" t="str">
        <f>IFERROR(__xludf.DUMMYFUNCTION("GOOGLETRANSLATE(B3531, ""auto"",""en"")"),"I was not even thirty when my wife gave birth to their first child I remember about that night ever it was a sleepless night spent in idle talk with friends in the gossip and obscenities basically I was a storyteller, and amused them to talk about this or"&amp;" that person and they were laughing and added fuel to the fire show full")</f>
        <v>I was not even thirty when my wife gave birth to their first child I remember about that night ever it was a sleepless night spent in idle talk with friends in the gossip and obscenities basically I was a storyteller, and amused them to talk about this or that person and they were laughing and added fuel to the fire show full</v>
      </c>
    </row>
    <row r="3532" ht="15.75" customHeight="1">
      <c r="A3532" s="1">
        <v>3840.0</v>
      </c>
      <c r="B3532" s="2" t="s">
        <v>4082</v>
      </c>
      <c r="C3532" s="2" t="s">
        <v>4079</v>
      </c>
      <c r="D3532" s="2" t="s">
        <v>6</v>
      </c>
      <c r="E3532" s="2" t="str">
        <f>IFERROR(__xludf.DUMMYFUNCTION("GOOGLETRANSLATE(B3532, ""auto"",""en"")"),"When I came to work husband fuels would prepare dinner came near the important thing is what I was told what to say to me say how much I got to understand his heart awırtatının but difficult though it may be said ajırasayıq need to give aşwlanbadı angry t"&amp;"hat I can not say anything asked why you did not say a word against the other woman say that I love I did not set Europe")</f>
        <v>When I came to work husband fuels would prepare dinner came near the important thing is what I was told what to say to me say how much I got to understand his heart awırtatının but difficult though it may be said ajırasayıq need to give aşwlanbadı angry that I can not say anything asked why you did not say a word against the other woman say that I love I did not set Europe</v>
      </c>
    </row>
    <row r="3533" ht="15.75" customHeight="1">
      <c r="A3533" s="1">
        <v>3841.0</v>
      </c>
      <c r="B3533" s="2" t="s">
        <v>4083</v>
      </c>
      <c r="C3533" s="2" t="s">
        <v>4079</v>
      </c>
      <c r="D3533" s="2" t="s">
        <v>6</v>
      </c>
      <c r="E3533" s="2" t="str">
        <f>IFERROR(__xludf.DUMMYFUNCTION("GOOGLETRANSLATE(B3533, ""auto"",""en"")"),"Hello I write from the page friend did not even know where to start but I was so shitty guys, I hope you read my story will make a right choice in the 11th grade began dating classmate still almost with tears in my eyes I remember about that as we have ex"&amp;"plained in love after class we talked smskami until the morning that day to show full")</f>
        <v>Hello I write from the page friend did not even know where to start but I was so shitty guys, I hope you read my story will make a right choice in the 11th grade began dating classmate still almost with tears in my eyes I remember about that as we have explained in love after class we talked smskami until the morning that day to show full</v>
      </c>
    </row>
    <row r="3534" ht="15.75" customHeight="1">
      <c r="A3534" s="1">
        <v>3842.0</v>
      </c>
      <c r="B3534" s="2" t="s">
        <v>4084</v>
      </c>
      <c r="C3534" s="2" t="s">
        <v>4079</v>
      </c>
      <c r="D3534" s="2" t="s">
        <v>6</v>
      </c>
      <c r="E3534" s="2" t="str">
        <f>IFERROR(__xludf.DUMMYFUNCTION("GOOGLETRANSLATE(B3534, ""auto"",""en"")"),"I lived with her last month when we moved into a new apartment she was in a rush ran up against the cold wall and pressed it to her cheek Well finally home flew down with her lips she was a very little girl studying in the fourth year at night slept on th"&amp;"e sheets directly on the table every morning I found her in the kitchen, she is always looking out the window disheveled bright living together we brewed coffee and then I ran away to work knowing that she would wait even until late did not go to bed unti"&amp;"l I come once I had to turn off the phone and from work, I returned later than usual only under ezda realizing that he forgot to turn on the mobile with a mad thought flashed through my head when I was a bullet flew on the fifth floor of the hand shaking "&amp;"is not giving the key to open the door I was scared for her of the terrible light was turned off all the rooms were dark, I ran to our bedroom she lay on the floor apparently fell asleep from fatigue in my T-shirt in warm socks tucked her legs under her d"&amp;"ark curls spilled over her shoulders in her right hand still tightly clutching the phone and beside it lay a directory of all rescue services it was then that I realized that the de I love her and void")</f>
        <v>I lived with her last month when we moved into a new apartment she was in a rush ran up against the cold wall and pressed it to her cheek Well finally home flew down with her lips she was a very little girl studying in the fourth year at night slept on the sheets directly on the table every morning I found her in the kitchen, she is always looking out the window disheveled bright living together we brewed coffee and then I ran away to work knowing that she would wait even until late did not go to bed until I come once I had to turn off the phone and from work, I returned later than usual only under ezda realizing that he forgot to turn on the mobile with a mad thought flashed through my head when I was a bullet flew on the fifth floor of the hand shaking is not giving the key to open the door I was scared for her of the terrible light was turned off all the rooms were dark, I ran to our bedroom she lay on the floor apparently fell asleep from fatigue in my T-shirt in warm socks tucked her legs under her dark curls spilled over her shoulders in her right hand still tightly clutching the phone and beside it lay a directory of all rescue services it was then that I realized that the de I love her and void</v>
      </c>
    </row>
    <row r="3535" ht="15.75" customHeight="1">
      <c r="A3535" s="1">
        <v>3843.0</v>
      </c>
      <c r="B3535" s="2" t="s">
        <v>4085</v>
      </c>
      <c r="C3535" s="2" t="s">
        <v>4079</v>
      </c>
      <c r="D3535" s="2" t="s">
        <v>6</v>
      </c>
      <c r="E3535" s="2" t="str">
        <f>IFERROR(__xludf.DUMMYFUNCTION("GOOGLETRANSLATE(B3535, ""auto"",""en"")"),"someday you'll call her just because you no longer talked and you have forgotten the sound of her laugh but she did not respond when something you write to her explanation that you realize that you blew it when he abandoned her and that it is always expec"&amp;"ted that it will be waiting for you and tell her how you missed but she would not answer when one day you might meet her on the street and stop it say that it looks good and ask how she was doing you tell how much thought about it since the last time you "&amp;"talked you ask in her why she no longer ho ate to communicate with you and she just answer all the time, I was waiting for you I'm just tired tired to be around when it seemed that you did not care close or not I am tired of trying to interest you so much"&amp;" as she was interested in you and tired of trying to get you to reveal to me at least a little I wanted so badly to be with you is not my fault that your feelings flashed to me too late not my fault and that you wanted to be with me at the time when I ref"&amp;"used you I'm sorry that you did not love me then when I used to love you")</f>
        <v>someday you'll call her just because you no longer talked and you have forgotten the sound of her laugh but she did not respond when something you write to her explanation that you realize that you blew it when he abandoned her and that it is always expected that it will be waiting for you and tell her how you missed but she would not answer when one day you might meet her on the street and stop it say that it looks good and ask how she was doing you tell how much thought about it since the last time you talked you ask in her why she no longer ho ate to communicate with you and she just answer all the time, I was waiting for you I'm just tired tired to be around when it seemed that you did not care close or not I am tired of trying to interest you so much as she was interested in you and tired of trying to get you to reveal to me at least a little I wanted so badly to be with you is not my fault that your feelings flashed to me too late not my fault and that you wanted to be with me at the time when I refused you I'm sorry that you did not love me then when I used to love you</v>
      </c>
    </row>
    <row r="3536" ht="15.75" customHeight="1">
      <c r="A3536" s="1">
        <v>3844.0</v>
      </c>
      <c r="B3536" s="2" t="s">
        <v>4086</v>
      </c>
      <c r="C3536" s="2" t="s">
        <v>4079</v>
      </c>
      <c r="D3536" s="2" t="s">
        <v>6</v>
      </c>
      <c r="E3536" s="2" t="str">
        <f>IFERROR(__xludf.DUMMYFUNCTION("GOOGLETRANSLATE(B3536, ""auto"",""en"")"),"all night like the toilet but laziness and the desire to not let me get up all of a sudden it became so easy without the severity of laziness and I automatically stood up and closed his eyes went to the toilet on the way I realized that is not want to ope"&amp;"n his eyes and around the already light means morning still came suddenly I realized that sleep does not hunt went into the bathroom I think it's time to brush your teeth show completely")</f>
        <v>all night like the toilet but laziness and the desire to not let me get up all of a sudden it became so easy without the severity of laziness and I automatically stood up and closed his eyes went to the toilet on the way I realized that is not want to open his eyes and around the already light means morning still came suddenly I realized that sleep does not hunt went into the bathroom I think it's time to brush your teeth show completely</v>
      </c>
    </row>
    <row r="3537" ht="15.75" customHeight="1">
      <c r="A3537" s="1">
        <v>3845.0</v>
      </c>
      <c r="B3537" s="2" t="s">
        <v>4087</v>
      </c>
      <c r="C3537" s="2" t="s">
        <v>4079</v>
      </c>
      <c r="D3537" s="2" t="s">
        <v>6</v>
      </c>
      <c r="E3537" s="2" t="str">
        <f>IFERROR(__xludf.DUMMYFUNCTION("GOOGLETRANSLATE(B3537, ""auto"",""en"")"),"for the sake of the future need to tie to the past")</f>
        <v>for the sake of the future need to tie to the past</v>
      </c>
    </row>
    <row r="3538" ht="15.75" customHeight="1">
      <c r="A3538" s="1">
        <v>3846.0</v>
      </c>
      <c r="B3538" s="2" t="s">
        <v>4088</v>
      </c>
      <c r="C3538" s="2" t="s">
        <v>4079</v>
      </c>
      <c r="D3538" s="2" t="s">
        <v>6</v>
      </c>
      <c r="E3538" s="2" t="str">
        <f>IFERROR(__xludf.DUMMYFUNCTION("GOOGLETRANSLATE(B3538, ""auto"",""en"")")," I look on the internet internet looking at me spark storm emae already dawn")</f>
        <v> I look on the internet internet looking at me spark storm emae already dawn</v>
      </c>
    </row>
    <row r="3539" ht="15.75" customHeight="1">
      <c r="A3539" s="1">
        <v>3847.0</v>
      </c>
      <c r="B3539" s="2" t="s">
        <v>4078</v>
      </c>
      <c r="C3539" s="2" t="s">
        <v>4079</v>
      </c>
      <c r="D3539" s="2" t="s">
        <v>6</v>
      </c>
      <c r="E3539" s="2" t="str">
        <f>IFERROR(__xludf.DUMMYFUNCTION("GOOGLETRANSLATE(B3539, ""auto"",""en"")"),"Zharkent is when the home of his friend can get here on foot Zharkent is when all summer walk in the park Zharkent is when leaving for Almaty and accompany you the whole family Zharkent is where Uighurs, Kazakhs and Russian get along Zharkent is when full"&amp;"y show")</f>
        <v>Zharkent is when the home of his friend can get here on foot Zharkent is when all summer walk in the park Zharkent is when leaving for Almaty and accompany you the whole family Zharkent is where Uighurs, Kazakhs and Russian get along Zharkent is when fully show</v>
      </c>
    </row>
    <row r="3540" ht="15.75" customHeight="1">
      <c r="A3540" s="1">
        <v>3848.0</v>
      </c>
      <c r="B3540" s="2" t="s">
        <v>4080</v>
      </c>
      <c r="C3540" s="2" t="s">
        <v>4079</v>
      </c>
      <c r="D3540" s="2" t="s">
        <v>6</v>
      </c>
      <c r="E3540" s="2" t="str">
        <f>IFERROR(__xludf.DUMMYFUNCTION("GOOGLETRANSLATE(B3540, ""auto"",""en"")"),"at this stage of my life, I realized one thing you should try only for parents of parental love given and supported by nature while the rest of the people close to you have to comply with to be beautiful smart slim soul of the company to have a high posit"&amp;"ion in society, and so people come and go taking your time and attention and the most precious remains in the shadow of the parents give us recently invested in us their time and attention to the forces of money and in the end we devour them like parasite"&amp;"s grow and develop in their house and getting to his feet please people left to compensate the parent labor should be the goal of every person all the wait and the problems and desires of the parents on the 1st place and if you stick to the wishes of the "&amp;"parents, you can achieve a lot because only they genuinely wish us well and take care of most parents")</f>
        <v>at this stage of my life, I realized one thing you should try only for parents of parental love given and supported by nature while the rest of the people close to you have to comply with to be beautiful smart slim soul of the company to have a high position in society, and so people come and go taking your time and attention and the most precious remains in the shadow of the parents give us recently invested in us their time and attention to the forces of money and in the end we devour them like parasites grow and develop in their house and getting to his feet please people left to compensate the parent labor should be the goal of every person all the wait and the problems and desires of the parents on the 1st place and if you stick to the wishes of the parents, you can achieve a lot because only they genuinely wish us well and take care of most parents</v>
      </c>
    </row>
    <row r="3541" ht="15.75" customHeight="1">
      <c r="A3541" s="1">
        <v>3849.0</v>
      </c>
      <c r="B3541" s="2" t="s">
        <v>4081</v>
      </c>
      <c r="C3541" s="2" t="s">
        <v>4079</v>
      </c>
      <c r="D3541" s="2" t="s">
        <v>6</v>
      </c>
      <c r="E3541" s="2" t="str">
        <f>IFERROR(__xludf.DUMMYFUNCTION("GOOGLETRANSLATE(B3541, ""auto"",""en"")"),"I was not even thirty when my wife gave birth to their first child I remember about that night ever it was a sleepless night spent in idle talk with friends in the gossip and obscenities basically I was a storyteller, and amused them to talk about this or"&amp;" that person and they were laughing and added fuel to the fire show full")</f>
        <v>I was not even thirty when my wife gave birth to their first child I remember about that night ever it was a sleepless night spent in idle talk with friends in the gossip and obscenities basically I was a storyteller, and amused them to talk about this or that person and they were laughing and added fuel to the fire show full</v>
      </c>
    </row>
    <row r="3542" ht="15.75" customHeight="1">
      <c r="A3542" s="1">
        <v>3850.0</v>
      </c>
      <c r="B3542" s="2" t="s">
        <v>4082</v>
      </c>
      <c r="C3542" s="2" t="s">
        <v>4079</v>
      </c>
      <c r="D3542" s="2" t="s">
        <v>6</v>
      </c>
      <c r="E3542" s="2" t="str">
        <f>IFERROR(__xludf.DUMMYFUNCTION("GOOGLETRANSLATE(B3542, ""auto"",""en"")"),"When I came to work husband fuels would prepare dinner came near the important thing is what I was told what to say to me say how much I got to understand his heart awırtatının but difficult though it may be said ajırasayıq need to give aşwlanbadı angry t"&amp;"hat I can not say anything asked why you did not say a word against the other woman say that I love I did not set Europe")</f>
        <v>When I came to work husband fuels would prepare dinner came near the important thing is what I was told what to say to me say how much I got to understand his heart awırtatının but difficult though it may be said ajırasayıq need to give aşwlanbadı angry that I can not say anything asked why you did not say a word against the other woman say that I love I did not set Europe</v>
      </c>
    </row>
    <row r="3543" ht="15.75" customHeight="1">
      <c r="A3543" s="1">
        <v>3851.0</v>
      </c>
      <c r="B3543" s="2" t="s">
        <v>4083</v>
      </c>
      <c r="C3543" s="2" t="s">
        <v>4079</v>
      </c>
      <c r="D3543" s="2" t="s">
        <v>6</v>
      </c>
      <c r="E3543" s="2" t="str">
        <f>IFERROR(__xludf.DUMMYFUNCTION("GOOGLETRANSLATE(B3543, ""auto"",""en"")"),"Hello I write from the page friend did not even know where to start but I was so shitty guys, I hope you read my story will make a right choice in the 11th grade began dating classmate still almost with tears in my eyes I remember about that as we have ex"&amp;"plained in love after class we talked smskami until the morning that day to show full")</f>
        <v>Hello I write from the page friend did not even know where to start but I was so shitty guys, I hope you read my story will make a right choice in the 11th grade began dating classmate still almost with tears in my eyes I remember about that as we have explained in love after class we talked smskami until the morning that day to show full</v>
      </c>
    </row>
    <row r="3544" ht="15.75" customHeight="1">
      <c r="A3544" s="1">
        <v>3852.0</v>
      </c>
      <c r="B3544" s="2" t="s">
        <v>4084</v>
      </c>
      <c r="C3544" s="2" t="s">
        <v>4079</v>
      </c>
      <c r="D3544" s="2" t="s">
        <v>6</v>
      </c>
      <c r="E3544" s="2" t="str">
        <f>IFERROR(__xludf.DUMMYFUNCTION("GOOGLETRANSLATE(B3544, ""auto"",""en"")"),"I lived with her last month when we moved into a new apartment she was in a rush ran up against the cold wall and pressed it to her cheek Well finally home flew down with her lips she was a very little girl studying in the fourth year at night slept on th"&amp;"e sheets directly on the table every morning I found her in the kitchen, she is always looking out the window disheveled bright living together we brewed coffee and then I ran away to work knowing that she would wait even until late did not go to bed unti"&amp;"l I come once I had to turn off the phone and from work, I returned later than usual only under ezda realizing that he forgot to turn on the mobile with a mad thought flashed through my head when I was a bullet flew on the fifth floor of the hand shaking "&amp;"is not giving the key to open the door I was scared for her of the terrible light was turned off all the rooms were dark, I ran to our bedroom she lay on the floor apparently fell asleep from fatigue in my T-shirt in warm socks tucked her legs under her d"&amp;"ark curls spilled over her shoulders in her right hand still tightly clutching the phone and beside it lay a directory of all rescue services it was then that I realized that the de I love her and void")</f>
        <v>I lived with her last month when we moved into a new apartment she was in a rush ran up against the cold wall and pressed it to her cheek Well finally home flew down with her lips she was a very little girl studying in the fourth year at night slept on the sheets directly on the table every morning I found her in the kitchen, she is always looking out the window disheveled bright living together we brewed coffee and then I ran away to work knowing that she would wait even until late did not go to bed until I come once I had to turn off the phone and from work, I returned later than usual only under ezda realizing that he forgot to turn on the mobile with a mad thought flashed through my head when I was a bullet flew on the fifth floor of the hand shaking is not giving the key to open the door I was scared for her of the terrible light was turned off all the rooms were dark, I ran to our bedroom she lay on the floor apparently fell asleep from fatigue in my T-shirt in warm socks tucked her legs under her dark curls spilled over her shoulders in her right hand still tightly clutching the phone and beside it lay a directory of all rescue services it was then that I realized that the de I love her and void</v>
      </c>
    </row>
    <row r="3545" ht="15.75" customHeight="1">
      <c r="A3545" s="1">
        <v>3853.0</v>
      </c>
      <c r="B3545" s="2" t="s">
        <v>4085</v>
      </c>
      <c r="C3545" s="2" t="s">
        <v>4079</v>
      </c>
      <c r="D3545" s="2" t="s">
        <v>6</v>
      </c>
      <c r="E3545" s="2" t="str">
        <f>IFERROR(__xludf.DUMMYFUNCTION("GOOGLETRANSLATE(B3545, ""auto"",""en"")"),"someday you'll call her just because you no longer talked and you have forgotten the sound of her laugh but she did not respond when something you write to her explanation that you realize that you blew it when he abandoned her and that it is always expec"&amp;"ted that it will be waiting for you and tell her how you missed but she would not answer when one day you might meet her on the street and stop it say that it looks good and ask how she was doing you tell how much thought about it since the last time you "&amp;"talked you ask in her why she no longer ho ate to communicate with you and she just answer all the time, I was waiting for you I'm just tired tired to be around when it seemed that you did not care close or not I am tired of trying to interest you so much"&amp;" as she was interested in you and tired of trying to get you to reveal to me at least a little I wanted so badly to be with you is not my fault that your feelings flashed to me too late not my fault and that you wanted to be with me at the time when I ref"&amp;"used you I'm sorry that you did not love me then when I used to love you")</f>
        <v>someday you'll call her just because you no longer talked and you have forgotten the sound of her laugh but she did not respond when something you write to her explanation that you realize that you blew it when he abandoned her and that it is always expected that it will be waiting for you and tell her how you missed but she would not answer when one day you might meet her on the street and stop it say that it looks good and ask how she was doing you tell how much thought about it since the last time you talked you ask in her why she no longer ho ate to communicate with you and she just answer all the time, I was waiting for you I'm just tired tired to be around when it seemed that you did not care close or not I am tired of trying to interest you so much as she was interested in you and tired of trying to get you to reveal to me at least a little I wanted so badly to be with you is not my fault that your feelings flashed to me too late not my fault and that you wanted to be with me at the time when I refused you I'm sorry that you did not love me then when I used to love you</v>
      </c>
    </row>
    <row r="3546" ht="15.75" customHeight="1">
      <c r="A3546" s="1">
        <v>3854.0</v>
      </c>
      <c r="B3546" s="2" t="s">
        <v>4086</v>
      </c>
      <c r="C3546" s="2" t="s">
        <v>4079</v>
      </c>
      <c r="D3546" s="2" t="s">
        <v>6</v>
      </c>
      <c r="E3546" s="2" t="str">
        <f>IFERROR(__xludf.DUMMYFUNCTION("GOOGLETRANSLATE(B3546, ""auto"",""en"")"),"all night like the toilet but laziness and the desire to not let me get up all of a sudden it became so easy without the severity of laziness and I automatically stood up and closed his eyes went to the toilet on the way I realized that is not want to ope"&amp;"n his eyes and around the already light means morning still came suddenly I realized that sleep does not hunt went into the bathroom I think it's time to brush your teeth show completely")</f>
        <v>all night like the toilet but laziness and the desire to not let me get up all of a sudden it became so easy without the severity of laziness and I automatically stood up and closed his eyes went to the toilet on the way I realized that is not want to open his eyes and around the already light means morning still came suddenly I realized that sleep does not hunt went into the bathroom I think it's time to brush your teeth show completely</v>
      </c>
    </row>
    <row r="3547" ht="15.75" customHeight="1">
      <c r="A3547" s="1">
        <v>3855.0</v>
      </c>
      <c r="B3547" s="2" t="s">
        <v>4087</v>
      </c>
      <c r="C3547" s="2" t="s">
        <v>4079</v>
      </c>
      <c r="D3547" s="2" t="s">
        <v>6</v>
      </c>
      <c r="E3547" s="2" t="str">
        <f>IFERROR(__xludf.DUMMYFUNCTION("GOOGLETRANSLATE(B3547, ""auto"",""en"")"),"for the sake of the future need to tie to the past")</f>
        <v>for the sake of the future need to tie to the past</v>
      </c>
    </row>
    <row r="3548" ht="15.75" customHeight="1">
      <c r="A3548" s="1">
        <v>3856.0</v>
      </c>
      <c r="B3548" s="2" t="s">
        <v>4088</v>
      </c>
      <c r="C3548" s="2" t="s">
        <v>4079</v>
      </c>
      <c r="D3548" s="2" t="s">
        <v>6</v>
      </c>
      <c r="E3548" s="2" t="str">
        <f>IFERROR(__xludf.DUMMYFUNCTION("GOOGLETRANSLATE(B3548, ""auto"",""en"")")," I look on the internet internet looking at me spark storm emae already dawn")</f>
        <v> I look on the internet internet looking at me spark storm emae already dawn</v>
      </c>
    </row>
    <row r="3549" ht="15.75" customHeight="1">
      <c r="A3549" s="1">
        <v>3857.0</v>
      </c>
      <c r="B3549" s="2" t="s">
        <v>4078</v>
      </c>
      <c r="C3549" s="2" t="s">
        <v>4079</v>
      </c>
      <c r="D3549" s="2" t="s">
        <v>6</v>
      </c>
      <c r="E3549" s="2" t="str">
        <f>IFERROR(__xludf.DUMMYFUNCTION("GOOGLETRANSLATE(B3549, ""auto"",""en"")"),"Zharkent is when the home of his friend can get here on foot Zharkent is when all summer walk in the park Zharkent is when leaving for Almaty and accompany you the whole family Zharkent is where Uighurs, Kazakhs and Russian get along Zharkent is when full"&amp;"y show")</f>
        <v>Zharkent is when the home of his friend can get here on foot Zharkent is when all summer walk in the park Zharkent is when leaving for Almaty and accompany you the whole family Zharkent is where Uighurs, Kazakhs and Russian get along Zharkent is when fully show</v>
      </c>
    </row>
    <row r="3550" ht="15.75" customHeight="1">
      <c r="A3550" s="1">
        <v>3858.0</v>
      </c>
      <c r="B3550" s="2" t="s">
        <v>4080</v>
      </c>
      <c r="C3550" s="2" t="s">
        <v>4079</v>
      </c>
      <c r="D3550" s="2" t="s">
        <v>6</v>
      </c>
      <c r="E3550" s="2" t="str">
        <f>IFERROR(__xludf.DUMMYFUNCTION("GOOGLETRANSLATE(B3550, ""auto"",""en"")"),"at this stage of my life, I realized one thing you should try only for parents of parental love given and supported by nature while the rest of the people close to you have to comply with to be beautiful smart slim soul of the company to have a high posit"&amp;"ion in society, and so people come and go taking your time and attention and the most precious remains in the shadow of the parents give us recently invested in us their time and attention to the forces of money and in the end we devour them like parasite"&amp;"s grow and develop in their house and getting to his feet please people left to compensate the parent labor should be the goal of every person all the wait and the problems and desires of the parents on the 1st place and if you stick to the wishes of the "&amp;"parents, you can achieve a lot because only they genuinely wish us well and take care of most parents")</f>
        <v>at this stage of my life, I realized one thing you should try only for parents of parental love given and supported by nature while the rest of the people close to you have to comply with to be beautiful smart slim soul of the company to have a high position in society, and so people come and go taking your time and attention and the most precious remains in the shadow of the parents give us recently invested in us their time and attention to the forces of money and in the end we devour them like parasites grow and develop in their house and getting to his feet please people left to compensate the parent labor should be the goal of every person all the wait and the problems and desires of the parents on the 1st place and if you stick to the wishes of the parents, you can achieve a lot because only they genuinely wish us well and take care of most parents</v>
      </c>
    </row>
    <row r="3551" ht="15.75" customHeight="1">
      <c r="A3551" s="1">
        <v>3859.0</v>
      </c>
      <c r="B3551" s="2" t="s">
        <v>4081</v>
      </c>
      <c r="C3551" s="2" t="s">
        <v>4079</v>
      </c>
      <c r="D3551" s="2" t="s">
        <v>6</v>
      </c>
      <c r="E3551" s="2" t="str">
        <f>IFERROR(__xludf.DUMMYFUNCTION("GOOGLETRANSLATE(B3551, ""auto"",""en"")"),"I was not even thirty when my wife gave birth to their first child I remember about that night ever it was a sleepless night spent in idle talk with friends in the gossip and obscenities basically I was a storyteller, and amused them to talk about this or"&amp;" that person and they were laughing and added fuel to the fire show full")</f>
        <v>I was not even thirty when my wife gave birth to their first child I remember about that night ever it was a sleepless night spent in idle talk with friends in the gossip and obscenities basically I was a storyteller, and amused them to talk about this or that person and they were laughing and added fuel to the fire show full</v>
      </c>
    </row>
    <row r="3552" ht="15.75" customHeight="1">
      <c r="A3552" s="1">
        <v>3860.0</v>
      </c>
      <c r="B3552" s="2" t="s">
        <v>4082</v>
      </c>
      <c r="C3552" s="2" t="s">
        <v>4079</v>
      </c>
      <c r="D3552" s="2" t="s">
        <v>6</v>
      </c>
      <c r="E3552" s="2" t="str">
        <f>IFERROR(__xludf.DUMMYFUNCTION("GOOGLETRANSLATE(B3552, ""auto"",""en"")"),"When I came to work husband fuels would prepare dinner came near the important thing is what I was told what to say to me say how much I got to understand his heart awırtatının but difficult though it may be said ajırasayıq need to give aşwlanbadı angry t"&amp;"hat I can not say anything asked why you did not say a word against the other woman say that I love I did not set Europe")</f>
        <v>When I came to work husband fuels would prepare dinner came near the important thing is what I was told what to say to me say how much I got to understand his heart awırtatının but difficult though it may be said ajırasayıq need to give aşwlanbadı angry that I can not say anything asked why you did not say a word against the other woman say that I love I did not set Europe</v>
      </c>
    </row>
    <row r="3553" ht="15.75" customHeight="1">
      <c r="A3553" s="1">
        <v>3861.0</v>
      </c>
      <c r="B3553" s="2" t="s">
        <v>4083</v>
      </c>
      <c r="C3553" s="2" t="s">
        <v>4079</v>
      </c>
      <c r="D3553" s="2" t="s">
        <v>6</v>
      </c>
      <c r="E3553" s="2" t="str">
        <f>IFERROR(__xludf.DUMMYFUNCTION("GOOGLETRANSLATE(B3553, ""auto"",""en"")"),"Hello I write from the page friend did not even know where to start but I was so shitty guys, I hope you read my story will make a right choice in the 11th grade began dating classmate still almost with tears in my eyes I remember about that as we have ex"&amp;"plained in love after class we talked smskami until the morning that day to show full")</f>
        <v>Hello I write from the page friend did not even know where to start but I was so shitty guys, I hope you read my story will make a right choice in the 11th grade began dating classmate still almost with tears in my eyes I remember about that as we have explained in love after class we talked smskami until the morning that day to show full</v>
      </c>
    </row>
    <row r="3554" ht="15.75" customHeight="1">
      <c r="A3554" s="1">
        <v>3862.0</v>
      </c>
      <c r="B3554" s="2" t="s">
        <v>4084</v>
      </c>
      <c r="C3554" s="2" t="s">
        <v>4079</v>
      </c>
      <c r="D3554" s="2" t="s">
        <v>6</v>
      </c>
      <c r="E3554" s="2" t="str">
        <f>IFERROR(__xludf.DUMMYFUNCTION("GOOGLETRANSLATE(B3554, ""auto"",""en"")"),"I lived with her last month when we moved into a new apartment she was in a rush ran up against the cold wall and pressed it to her cheek Well finally home flew down with her lips she was a very little girl studying in the fourth year at night slept on th"&amp;"e sheets directly on the table every morning I found her in the kitchen, she is always looking out the window disheveled bright living together we brewed coffee and then I ran away to work knowing that she would wait even until late did not go to bed unti"&amp;"l I come once I had to turn off the phone and from work, I returned later than usual only under ezda realizing that he forgot to turn on the mobile with a mad thought flashed through my head when I was a bullet flew on the fifth floor of the hand shaking "&amp;"is not giving the key to open the door I was scared for her of the terrible light was turned off all the rooms were dark, I ran to our bedroom she lay on the floor apparently fell asleep from fatigue in my T-shirt in warm socks tucked her legs under her d"&amp;"ark curls spilled over her shoulders in her right hand still tightly clutching the phone and beside it lay a directory of all rescue services it was then that I realized that the de I love her and void")</f>
        <v>I lived with her last month when we moved into a new apartment she was in a rush ran up against the cold wall and pressed it to her cheek Well finally home flew down with her lips she was a very little girl studying in the fourth year at night slept on the sheets directly on the table every morning I found her in the kitchen, she is always looking out the window disheveled bright living together we brewed coffee and then I ran away to work knowing that she would wait even until late did not go to bed until I come once I had to turn off the phone and from work, I returned later than usual only under ezda realizing that he forgot to turn on the mobile with a mad thought flashed through my head when I was a bullet flew on the fifth floor of the hand shaking is not giving the key to open the door I was scared for her of the terrible light was turned off all the rooms were dark, I ran to our bedroom she lay on the floor apparently fell asleep from fatigue in my T-shirt in warm socks tucked her legs under her dark curls spilled over her shoulders in her right hand still tightly clutching the phone and beside it lay a directory of all rescue services it was then that I realized that the de I love her and void</v>
      </c>
    </row>
    <row r="3555" ht="15.75" customHeight="1">
      <c r="A3555" s="1">
        <v>3863.0</v>
      </c>
      <c r="B3555" s="2" t="s">
        <v>4085</v>
      </c>
      <c r="C3555" s="2" t="s">
        <v>4079</v>
      </c>
      <c r="D3555" s="2" t="s">
        <v>6</v>
      </c>
      <c r="E3555" s="2" t="str">
        <f>IFERROR(__xludf.DUMMYFUNCTION("GOOGLETRANSLATE(B3555, ""auto"",""en"")"),"someday you'll call her just because you no longer talked and you have forgotten the sound of her laugh but she did not respond when something you write to her explanation that you realize that you blew it when he abandoned her and that it is always expec"&amp;"ted that it will be waiting for you and tell her how you missed but she would not answer when one day you might meet her on the street and stop it say that it looks good and ask how she was doing you tell how much thought about it since the last time you "&amp;"talked you ask in her why she no longer ho ate to communicate with you and she just answer all the time, I was waiting for you I'm just tired tired to be around when it seemed that you did not care close or not I am tired of trying to interest you so much"&amp;" as she was interested in you and tired of trying to get you to reveal to me at least a little I wanted so badly to be with you is not my fault that your feelings flashed to me too late not my fault and that you wanted to be with me at the time when I ref"&amp;"used you I'm sorry that you did not love me then when I used to love you")</f>
        <v>someday you'll call her just because you no longer talked and you have forgotten the sound of her laugh but she did not respond when something you write to her explanation that you realize that you blew it when he abandoned her and that it is always expected that it will be waiting for you and tell her how you missed but she would not answer when one day you might meet her on the street and stop it say that it looks good and ask how she was doing you tell how much thought about it since the last time you talked you ask in her why she no longer ho ate to communicate with you and she just answer all the time, I was waiting for you I'm just tired tired to be around when it seemed that you did not care close or not I am tired of trying to interest you so much as she was interested in you and tired of trying to get you to reveal to me at least a little I wanted so badly to be with you is not my fault that your feelings flashed to me too late not my fault and that you wanted to be with me at the time when I refused you I'm sorry that you did not love me then when I used to love you</v>
      </c>
    </row>
    <row r="3556" ht="15.75" customHeight="1">
      <c r="A3556" s="1">
        <v>3864.0</v>
      </c>
      <c r="B3556" s="2" t="s">
        <v>4086</v>
      </c>
      <c r="C3556" s="2" t="s">
        <v>4079</v>
      </c>
      <c r="D3556" s="2" t="s">
        <v>6</v>
      </c>
      <c r="E3556" s="2" t="str">
        <f>IFERROR(__xludf.DUMMYFUNCTION("GOOGLETRANSLATE(B3556, ""auto"",""en"")"),"all night like the toilet but laziness and the desire to not let me get up all of a sudden it became so easy without the severity of laziness and I automatically stood up and closed his eyes went to the toilet on the way I realized that is not want to ope"&amp;"n his eyes and around the already light means morning still came suddenly I realized that sleep does not hunt went into the bathroom I think it's time to brush your teeth show completely")</f>
        <v>all night like the toilet but laziness and the desire to not let me get up all of a sudden it became so easy without the severity of laziness and I automatically stood up and closed his eyes went to the toilet on the way I realized that is not want to open his eyes and around the already light means morning still came suddenly I realized that sleep does not hunt went into the bathroom I think it's time to brush your teeth show completely</v>
      </c>
    </row>
    <row r="3557" ht="15.75" customHeight="1">
      <c r="A3557" s="1">
        <v>3865.0</v>
      </c>
      <c r="B3557" s="2" t="s">
        <v>4087</v>
      </c>
      <c r="C3557" s="2" t="s">
        <v>4079</v>
      </c>
      <c r="D3557" s="2" t="s">
        <v>6</v>
      </c>
      <c r="E3557" s="2" t="str">
        <f>IFERROR(__xludf.DUMMYFUNCTION("GOOGLETRANSLATE(B3557, ""auto"",""en"")"),"for the sake of the future need to tie to the past")</f>
        <v>for the sake of the future need to tie to the past</v>
      </c>
    </row>
    <row r="3558" ht="15.75" customHeight="1">
      <c r="A3558" s="1">
        <v>3866.0</v>
      </c>
      <c r="B3558" s="2" t="s">
        <v>4088</v>
      </c>
      <c r="C3558" s="2" t="s">
        <v>4079</v>
      </c>
      <c r="D3558" s="2" t="s">
        <v>6</v>
      </c>
      <c r="E3558" s="2" t="str">
        <f>IFERROR(__xludf.DUMMYFUNCTION("GOOGLETRANSLATE(B3558, ""auto"",""en"")")," I look on the internet internet looking at me spark storm emae already dawn")</f>
        <v> I look on the internet internet looking at me spark storm emae already dawn</v>
      </c>
    </row>
    <row r="3559" ht="15.75" customHeight="1">
      <c r="A3559" s="1">
        <v>3867.0</v>
      </c>
      <c r="B3559" s="2" t="s">
        <v>4089</v>
      </c>
      <c r="C3559" s="2" t="s">
        <v>4090</v>
      </c>
      <c r="D3559" s="2" t="s">
        <v>6</v>
      </c>
      <c r="E3559" s="2" t="str">
        <f>IFERROR(__xludf.DUMMYFUNCTION("GOOGLETRANSLATE(B3559, ""auto"",""en"")"),"With 4 years of precious grwppalastarım to read golden ərqaysısılarıñnıñ and you have been together for a special student am thankful to you for the happy memories of unforgettable dreams come true egék 406 qazaqtilədebïetter")</f>
        <v>With 4 years of precious grwppalastarım to read golden ərqaysısılarıñnıñ and you have been together for a special student am thankful to you for the happy memories of unforgettable dreams come true egék 406 qazaqtilədebïetter</v>
      </c>
    </row>
    <row r="3560" ht="15.75" customHeight="1">
      <c r="A3560" s="1">
        <v>3868.0</v>
      </c>
      <c r="B3560" s="2" t="s">
        <v>4091</v>
      </c>
      <c r="C3560" s="2" t="s">
        <v>4090</v>
      </c>
      <c r="D3560" s="2" t="s">
        <v>6</v>
      </c>
      <c r="E3560" s="2" t="str">
        <f>IFERROR(__xludf.DUMMYFUNCTION("GOOGLETRANSLATE(B3560, ""auto"",""en"")"),"Sorry so late writing a happy birthday wish you all the best success in their work in school to always smile was happy to achieve high-altitude has always been happy to love you Zhanym")</f>
        <v>Sorry so late writing a happy birthday wish you all the best success in their work in school to always smile was happy to achieve high-altitude has always been happy to love you Zhanym</v>
      </c>
    </row>
    <row r="3561" ht="15.75" customHeight="1">
      <c r="A3561" s="1">
        <v>3869.0</v>
      </c>
      <c r="B3561" s="2" t="s">
        <v>4092</v>
      </c>
      <c r="C3561" s="2" t="s">
        <v>4090</v>
      </c>
      <c r="D3561" s="2" t="s">
        <v>6</v>
      </c>
      <c r="E3561" s="2" t="str">
        <f>IFERROR(__xludf.DUMMYFUNCTION("GOOGLETRANSLATE(B3561, ""auto"",""en"")"),"happy birthday day I wish all the best in life cherished dreams hands Let the dreams come true mount a successful step shining eyes always smiling as the sun around the heart to throw light heart be lifted and most importantly healthy spring")</f>
        <v>happy birthday day I wish all the best in life cherished dreams hands Let the dreams come true mount a successful step shining eyes always smiling as the sun around the heart to throw light heart be lifted and most importantly healthy spring</v>
      </c>
    </row>
    <row r="3562" ht="15.75" customHeight="1">
      <c r="A3562" s="1">
        <v>3870.0</v>
      </c>
      <c r="B3562" s="2" t="s">
        <v>4093</v>
      </c>
      <c r="C3562" s="2" t="s">
        <v>4090</v>
      </c>
      <c r="D3562" s="2" t="s">
        <v>6</v>
      </c>
      <c r="E3562" s="2" t="str">
        <f>IFERROR(__xludf.DUMMYFUNCTION("GOOGLETRANSLATE(B3562, ""auto"",""en"")"),"Today, my lamb botaqanım brother askhat murat birthday wish you all the best in this world dreams alasarmasın their health, happiness Be sure that your mother be the two race to the happiness of the world, Allah BIRTHDAY Askhat")</f>
        <v>Today, my lamb botaqanım brother askhat murat birthday wish you all the best in this world dreams alasarmasın their health, happiness Be sure that your mother be the two race to the happiness of the world, Allah BIRTHDAY Askhat</v>
      </c>
    </row>
    <row r="3563" ht="15.75" customHeight="1">
      <c r="A3563" s="1">
        <v>3871.0</v>
      </c>
      <c r="B3563" s="2" t="s">
        <v>4094</v>
      </c>
      <c r="C3563" s="2" t="s">
        <v>4090</v>
      </c>
      <c r="D3563" s="2" t="s">
        <v>6</v>
      </c>
      <c r="E3563" s="2" t="str">
        <f>IFERROR(__xludf.DUMMYFUNCTION("GOOGLETRANSLATE(B3563, ""auto"",""en"")"),"306 group practices taking place in secondary school named after the city of Satpayev practical place in each of our subgroups and separate completely bond with each other during this time that Aunt us qalğanbız students through the practice can be reache"&amp;"d in seventh heaven gave all have a lot to learn Sep learned the secret of being a specialist")</f>
        <v>306 group practices taking place in secondary school named after the city of Satpayev practical place in each of our subgroups and separate completely bond with each other during this time that Aunt us qalğanbız students through the practice can be reached in seventh heaven gave all have a lot to learn Sep learned the secret of being a specialist</v>
      </c>
    </row>
    <row r="3564" ht="15.75" customHeight="1">
      <c r="A3564" s="1">
        <v>3872.0</v>
      </c>
      <c r="B3564" s="2" t="s">
        <v>4095</v>
      </c>
      <c r="C3564" s="2" t="s">
        <v>4090</v>
      </c>
      <c r="D3564" s="2" t="s">
        <v>6</v>
      </c>
      <c r="E3564" s="2" t="str">
        <f>IFERROR(__xludf.DUMMYFUNCTION("GOOGLETRANSLATE(B3564, ""auto"",""en"")"),"егэк 306топ 50жылдықестеліксурет falls")</f>
        <v>егэк 306топ 50жылдықестеліксурет falls</v>
      </c>
    </row>
    <row r="3565" ht="15.75" customHeight="1">
      <c r="A3565" s="1">
        <v>3873.0</v>
      </c>
      <c r="B3565" s="2" t="s">
        <v>4096</v>
      </c>
      <c r="C3565" s="2" t="s">
        <v>4090</v>
      </c>
      <c r="D3565" s="2" t="s">
        <v>6</v>
      </c>
      <c r="E3565" s="2" t="str">
        <f>IFERROR(__xludf.DUMMYFUNCTION("GOOGLETRANSLATE(B3565, ""auto"",""en"")"),"door humanitarian and economic College 50 years Trainee edïnnıyforma bizdiñoqwşılar")</f>
        <v>door humanitarian and economic College 50 years Trainee edïnnıyforma bizdiñoqwşılar</v>
      </c>
    </row>
    <row r="3566" ht="15.75" customHeight="1">
      <c r="A3566" s="1">
        <v>3874.0</v>
      </c>
      <c r="B3566" s="2" t="s">
        <v>4097</v>
      </c>
      <c r="C3566" s="2" t="s">
        <v>4090</v>
      </c>
      <c r="D3566" s="2" t="s">
        <v>6</v>
      </c>
      <c r="E3566" s="2" t="str">
        <f>IFERROR(__xludf.DUMMYFUNCTION("GOOGLETRANSLATE(B3566, ""auto"",""en"")"),"Students from the life of other people who are not familiar with the city coming out of the first steps of student life here began Rollton bïgbon macaroni dishes set for a fun Europe say that hungry Well, collect amazing sabra party to celebrate the lives"&amp;" of students who can be fascinating If both parents have money lectures between the practice session handle that rwbejka There is still a secret crib at the time of student life are out of class is a naughty name is spent waiting for the value of student "&amp;"life in the door of the dean's office and troubleshoot when the rector jataqxana fault is the most fun you will see an interesting life, student life here duck hand bärimenen mother who tolerated the Pope missing sister and brother to divide the church to"&amp;"day to congratulate the students who arrived at the holiday village")</f>
        <v>Students from the life of other people who are not familiar with the city coming out of the first steps of student life here began Rollton bïgbon macaroni dishes set for a fun Europe say that hungry Well, collect amazing sabra party to celebrate the lives of students who can be fascinating If both parents have money lectures between the practice session handle that rwbejka There is still a secret crib at the time of student life are out of class is a naughty name is spent waiting for the value of student life in the door of the dean's office and troubleshoot when the rector jataqxana fault is the most fun you will see an interesting life, student life here duck hand bärimenen mother who tolerated the Pope missing sister and brother to divide the church today to congratulate the students who arrived at the holiday village</v>
      </c>
    </row>
    <row r="3567" ht="15.75" customHeight="1">
      <c r="A3567" s="1">
        <v>3875.0</v>
      </c>
      <c r="B3567" s="2" t="s">
        <v>4089</v>
      </c>
      <c r="C3567" s="2" t="s">
        <v>4090</v>
      </c>
      <c r="D3567" s="2" t="s">
        <v>6</v>
      </c>
      <c r="E3567" s="2" t="str">
        <f>IFERROR(__xludf.DUMMYFUNCTION("GOOGLETRANSLATE(B3567, ""auto"",""en"")"),"With 4 years of precious grwppalastarım to read golden ərqaysısılarıñnıñ and you have been together for a special student am thankful to you for the happy memories of unforgettable dreams come true egék 406 qazaqtilədebïetter")</f>
        <v>With 4 years of precious grwppalastarım to read golden ərqaysısılarıñnıñ and you have been together for a special student am thankful to you for the happy memories of unforgettable dreams come true egék 406 qazaqtilədebïetter</v>
      </c>
    </row>
    <row r="3568" ht="15.75" customHeight="1">
      <c r="A3568" s="1">
        <v>3876.0</v>
      </c>
      <c r="B3568" s="2" t="s">
        <v>4091</v>
      </c>
      <c r="C3568" s="2" t="s">
        <v>4090</v>
      </c>
      <c r="D3568" s="2" t="s">
        <v>6</v>
      </c>
      <c r="E3568" s="2" t="str">
        <f>IFERROR(__xludf.DUMMYFUNCTION("GOOGLETRANSLATE(B3568, ""auto"",""en"")"),"Sorry so late writing a happy birthday wish you all the best success in their work in school to always smile was happy to achieve high-altitude has always been happy to love you Zhanym")</f>
        <v>Sorry so late writing a happy birthday wish you all the best success in their work in school to always smile was happy to achieve high-altitude has always been happy to love you Zhanym</v>
      </c>
    </row>
    <row r="3569" ht="15.75" customHeight="1">
      <c r="A3569" s="1">
        <v>3877.0</v>
      </c>
      <c r="B3569" s="2" t="s">
        <v>4092</v>
      </c>
      <c r="C3569" s="2" t="s">
        <v>4090</v>
      </c>
      <c r="D3569" s="2" t="s">
        <v>6</v>
      </c>
      <c r="E3569" s="2" t="str">
        <f>IFERROR(__xludf.DUMMYFUNCTION("GOOGLETRANSLATE(B3569, ""auto"",""en"")"),"happy birthday day I wish all the best in life cherished dreams hands Let the dreams come true mount a successful step shining eyes always smiling as the sun around the heart to throw light heart be lifted and most importantly healthy spring")</f>
        <v>happy birthday day I wish all the best in life cherished dreams hands Let the dreams come true mount a successful step shining eyes always smiling as the sun around the heart to throw light heart be lifted and most importantly healthy spring</v>
      </c>
    </row>
    <row r="3570" ht="15.75" customHeight="1">
      <c r="A3570" s="1">
        <v>3878.0</v>
      </c>
      <c r="B3570" s="2" t="s">
        <v>4093</v>
      </c>
      <c r="C3570" s="2" t="s">
        <v>4090</v>
      </c>
      <c r="D3570" s="2" t="s">
        <v>6</v>
      </c>
      <c r="E3570" s="2" t="str">
        <f>IFERROR(__xludf.DUMMYFUNCTION("GOOGLETRANSLATE(B3570, ""auto"",""en"")"),"Today, my lamb botaqanım brother askhat murat birthday wish you all the best in this world dreams alasarmasın their health, happiness Be sure that your mother be the two race to the happiness of the world, Allah BIRTHDAY Askhat")</f>
        <v>Today, my lamb botaqanım brother askhat murat birthday wish you all the best in this world dreams alasarmasın their health, happiness Be sure that your mother be the two race to the happiness of the world, Allah BIRTHDAY Askhat</v>
      </c>
    </row>
    <row r="3571" ht="15.75" customHeight="1">
      <c r="A3571" s="1">
        <v>3879.0</v>
      </c>
      <c r="B3571" s="2" t="s">
        <v>4094</v>
      </c>
      <c r="C3571" s="2" t="s">
        <v>4090</v>
      </c>
      <c r="D3571" s="2" t="s">
        <v>6</v>
      </c>
      <c r="E3571" s="2" t="str">
        <f>IFERROR(__xludf.DUMMYFUNCTION("GOOGLETRANSLATE(B3571, ""auto"",""en"")"),"306 group practices taking place in secondary school named after the city of Satpayev practical place in each of our subgroups and separate completely bond with each other during this time that Aunt us qalğanbız students through the practice can be reache"&amp;"d in seventh heaven gave all have a lot to learn Sep learned the secret of being a specialist")</f>
        <v>306 group practices taking place in secondary school named after the city of Satpayev practical place in each of our subgroups and separate completely bond with each other during this time that Aunt us qalğanbız students through the practice can be reached in seventh heaven gave all have a lot to learn Sep learned the secret of being a specialist</v>
      </c>
    </row>
    <row r="3572" ht="15.75" customHeight="1">
      <c r="A3572" s="1">
        <v>3880.0</v>
      </c>
      <c r="B3572" s="2" t="s">
        <v>4095</v>
      </c>
      <c r="C3572" s="2" t="s">
        <v>4090</v>
      </c>
      <c r="D3572" s="2" t="s">
        <v>6</v>
      </c>
      <c r="E3572" s="2" t="str">
        <f>IFERROR(__xludf.DUMMYFUNCTION("GOOGLETRANSLATE(B3572, ""auto"",""en"")"),"егэк 306топ 50жылдықестеліксурет falls")</f>
        <v>егэк 306топ 50жылдықестеліксурет falls</v>
      </c>
    </row>
    <row r="3573" ht="15.75" customHeight="1">
      <c r="A3573" s="1">
        <v>3881.0</v>
      </c>
      <c r="B3573" s="2" t="s">
        <v>4096</v>
      </c>
      <c r="C3573" s="2" t="s">
        <v>4090</v>
      </c>
      <c r="D3573" s="2" t="s">
        <v>6</v>
      </c>
      <c r="E3573" s="2" t="str">
        <f>IFERROR(__xludf.DUMMYFUNCTION("GOOGLETRANSLATE(B3573, ""auto"",""en"")"),"door humanitarian and economic College 50 years Trainee edïnnıyforma bizdiñoqwşılar")</f>
        <v>door humanitarian and economic College 50 years Trainee edïnnıyforma bizdiñoqwşılar</v>
      </c>
    </row>
    <row r="3574" ht="15.75" customHeight="1">
      <c r="A3574" s="1">
        <v>3882.0</v>
      </c>
      <c r="B3574" s="2" t="s">
        <v>4097</v>
      </c>
      <c r="C3574" s="2" t="s">
        <v>4090</v>
      </c>
      <c r="D3574" s="2" t="s">
        <v>6</v>
      </c>
      <c r="E3574" s="2" t="str">
        <f>IFERROR(__xludf.DUMMYFUNCTION("GOOGLETRANSLATE(B3574, ""auto"",""en"")"),"Students from the life of other people who are not familiar with the city coming out of the first steps of student life here began Rollton bïgbon macaroni dishes set for a fun Europe say that hungry Well, collect amazing sabra party to celebrate the lives"&amp;" of students who can be fascinating If both parents have money lectures between the practice session handle that rwbejka There is still a secret crib at the time of student life are out of class is a naughty name is spent waiting for the value of student "&amp;"life in the door of the dean's office and troubleshoot when the rector jataqxana fault is the most fun you will see an interesting life, student life here duck hand bärimenen mother who tolerated the Pope missing sister and brother to divide the church to"&amp;"day to congratulate the students who arrived at the holiday village")</f>
        <v>Students from the life of other people who are not familiar with the city coming out of the first steps of student life here began Rollton bïgbon macaroni dishes set for a fun Europe say that hungry Well, collect amazing sabra party to celebrate the lives of students who can be fascinating If both parents have money lectures between the practice session handle that rwbejka There is still a secret crib at the time of student life are out of class is a naughty name is spent waiting for the value of student life in the door of the dean's office and troubleshoot when the rector jataqxana fault is the most fun you will see an interesting life, student life here duck hand bärimenen mother who tolerated the Pope missing sister and brother to divide the church today to congratulate the students who arrived at the holiday village</v>
      </c>
    </row>
    <row r="3575" ht="15.75" customHeight="1">
      <c r="A3575" s="1">
        <v>3883.0</v>
      </c>
      <c r="B3575" s="2" t="s">
        <v>4098</v>
      </c>
      <c r="C3575" s="2" t="s">
        <v>4099</v>
      </c>
      <c r="D3575" s="2" t="s">
        <v>6</v>
      </c>
      <c r="E3575" s="2" t="str">
        <f>IFERROR(__xludf.DUMMYFUNCTION("GOOGLETRANSLATE(B3575, ""auto"",""en"")"),"friendship is the freedom to be himself next to a man who takes you so what you have and which of you do not need anything except yourself")</f>
        <v>friendship is the freedom to be himself next to a man who takes you so what you have and which of you do not need anything except yourself</v>
      </c>
    </row>
    <row r="3576" ht="15.75" customHeight="1">
      <c r="A3576" s="1">
        <v>3884.0</v>
      </c>
      <c r="B3576" s="2" t="s">
        <v>4100</v>
      </c>
      <c r="C3576" s="2" t="s">
        <v>4099</v>
      </c>
      <c r="D3576" s="2" t="s">
        <v>6</v>
      </c>
      <c r="E3576" s="2" t="str">
        <f>IFERROR(__xludf.DUMMYFUNCTION("GOOGLETRANSLATE(B3576, ""auto"",""en"")")," I believe in love at first sight because I love my mom since I opened my eyes")</f>
        <v> I believe in love at first sight because I love my mom since I opened my eyes</v>
      </c>
    </row>
    <row r="3577" ht="15.75" customHeight="1">
      <c r="A3577" s="1">
        <v>3885.0</v>
      </c>
      <c r="B3577" s="2" t="s">
        <v>4101</v>
      </c>
      <c r="C3577" s="2" t="s">
        <v>4099</v>
      </c>
      <c r="D3577" s="2" t="s">
        <v>6</v>
      </c>
      <c r="E3577" s="2" t="str">
        <f>IFERROR(__xludf.DUMMYFUNCTION("GOOGLETRANSLATE(B3577, ""auto"",""en"")"),"IT'S schaste proooosto be pyadom")</f>
        <v>IT'S schaste proooosto be pyadom</v>
      </c>
    </row>
    <row r="3578" ht="15.75" customHeight="1">
      <c r="A3578" s="1">
        <v>3886.0</v>
      </c>
      <c r="B3578" s="2" t="s">
        <v>4102</v>
      </c>
      <c r="C3578" s="2" t="s">
        <v>4099</v>
      </c>
      <c r="D3578" s="2" t="s">
        <v>6</v>
      </c>
      <c r="E3578" s="2" t="str">
        <f>IFERROR(__xludf.DUMMYFUNCTION("GOOGLETRANSLATE(B3578, ""auto"",""en"")"),"simple cake without baking ingredients of sugar cookies sugar cookies 400g show completely")</f>
        <v>simple cake without baking ingredients of sugar cookies sugar cookies 400g show completely</v>
      </c>
    </row>
    <row r="3579" ht="15.75" customHeight="1">
      <c r="A3579" s="1">
        <v>3887.0</v>
      </c>
      <c r="B3579" s="2" t="s">
        <v>4103</v>
      </c>
      <c r="C3579" s="2" t="s">
        <v>4099</v>
      </c>
      <c r="D3579" s="2" t="s">
        <v>6</v>
      </c>
      <c r="E3579" s="2" t="str">
        <f>IFERROR(__xludf.DUMMYFUNCTION("GOOGLETRANSLATE(B3579, ""auto"",""en"")")," brother to sister and sister-back for his brother headache")</f>
        <v> brother to sister and sister-back for his brother headache</v>
      </c>
    </row>
    <row r="3580" ht="15.75" customHeight="1">
      <c r="A3580" s="1">
        <v>3888.0</v>
      </c>
      <c r="B3580" s="2" t="s">
        <v>4104</v>
      </c>
      <c r="C3580" s="2" t="s">
        <v>4099</v>
      </c>
      <c r="D3580" s="2" t="s">
        <v>6</v>
      </c>
      <c r="E3580" s="2" t="str">
        <f>IFERROR(__xludf.DUMMYFUNCTION("GOOGLETRANSLATE(B3580, ""auto"",""en"")"),"Rules month of Ramadan süyinşisi religion for some months and days and nights features Qur'an and the Hadith, the Prophet broad s f s truth and referred to the words of the Companions glorious days and nights on the basis of the value given for worship, w"&amp;"e left our religious landmark months, days and nights Knowing carried out in accordance with the terms approved by the Sharia should set Europe")</f>
        <v>Rules month of Ramadan süyinşisi religion for some months and days and nights features Qur'an and the Hadith, the Prophet broad s f s truth and referred to the words of the Companions glorious days and nights on the basis of the value given for worship, we left our religious landmark months, days and nights Knowing carried out in accordance with the terms approved by the Sharia should set Europe</v>
      </c>
    </row>
    <row r="3581" ht="15.75" customHeight="1">
      <c r="A3581" s="1">
        <v>3889.0</v>
      </c>
      <c r="B3581" s="2" t="s">
        <v>4105</v>
      </c>
      <c r="C3581" s="2" t="s">
        <v>4099</v>
      </c>
      <c r="D3581" s="2" t="s">
        <v>6</v>
      </c>
      <c r="E3581" s="2" t="str">
        <f>IFERROR(__xludf.DUMMYFUNCTION("GOOGLETRANSLATE(B3581, ""auto"",""en"")"),"lyubov zakanchivaetcya togda kogda cheloveku vco pavno HOW pposhol tvoy den and tebe and neohota pacckazyvat")</f>
        <v>lyubov zakanchivaetcya togda kogda cheloveku vco pavno HOW pposhol tvoy den and tebe and neohota pacckazyvat</v>
      </c>
    </row>
    <row r="3582" ht="15.75" customHeight="1">
      <c r="A3582" s="1">
        <v>3890.0</v>
      </c>
      <c r="B3582" s="2" t="s">
        <v>4106</v>
      </c>
      <c r="C3582" s="2" t="s">
        <v>4099</v>
      </c>
      <c r="D3582" s="2" t="s">
        <v>6</v>
      </c>
      <c r="E3582" s="2" t="str">
        <f>IFERROR(__xludf.DUMMYFUNCTION("GOOGLETRANSLATE(B3582, ""auto"",""en"")"),"status as a human being, restless heart, the only disappointed kürsinemin did God forgive sins hands it to you, please set Europe")</f>
        <v>status as a human being, restless heart, the only disappointed kürsinemin did God forgive sins hands it to you, please set Europe</v>
      </c>
    </row>
    <row r="3583" ht="15.75" customHeight="1">
      <c r="A3583" s="1">
        <v>3891.0</v>
      </c>
      <c r="B3583" s="2" t="s">
        <v>4107</v>
      </c>
      <c r="C3583" s="2" t="s">
        <v>4099</v>
      </c>
      <c r="D3583" s="2" t="s">
        <v>6</v>
      </c>
      <c r="E3583" s="2" t="str">
        <f>IFERROR(__xludf.DUMMYFUNCTION("GOOGLETRANSLATE(B3583, ""auto"",""en"")"),"Not vep οtgοvοpkam ecli in chelοveka ect zhelanie οn cdelaet etο VARIATIONS any οbctοyatelctvah")</f>
        <v>Not vep οtgοvοpkam ecli in chelοveka ect zhelanie οn cdelaet etο VARIATIONS any οbctοyatelctvah</v>
      </c>
    </row>
    <row r="3584" ht="15.75" customHeight="1">
      <c r="A3584" s="1">
        <v>3892.0</v>
      </c>
      <c r="B3584" s="2" t="s">
        <v>4108</v>
      </c>
      <c r="C3584" s="2" t="s">
        <v>4099</v>
      </c>
      <c r="D3584" s="2" t="s">
        <v>6</v>
      </c>
      <c r="E3584" s="2" t="str">
        <f>IFERROR(__xludf.DUMMYFUNCTION("GOOGLETRANSLATE(B3584, ""auto"",""en"")"),"read a prayer full of love to the Prophet Prophet s prayer for all jamanşılıqtan tıyılwğa influential and powerful prayer so that it comes to prayer was a prayer full of love it was a focus of all the thoughts and Aisha a prayer How oqığandığın Mubarak wi"&amp;"ll be the voice of a seething caldron of her own voice saying that the Prophet prayer must have been a manifestation of the love affair and favor IFAS set Europe")</f>
        <v>read a prayer full of love to the Prophet Prophet s prayer for all jamanşılıqtan tıyılwğa influential and powerful prayer so that it comes to prayer was a prayer full of love it was a focus of all the thoughts and Aisha a prayer How oqığandığın Mubarak will be the voice of a seething caldron of her own voice saying that the Prophet prayer must have been a manifestation of the love affair and favor IFAS set Europe</v>
      </c>
    </row>
    <row r="3585" ht="15.75" customHeight="1">
      <c r="A3585" s="1">
        <v>3893.0</v>
      </c>
      <c r="B3585" s="2" t="s">
        <v>4098</v>
      </c>
      <c r="C3585" s="2" t="s">
        <v>4099</v>
      </c>
      <c r="D3585" s="2" t="s">
        <v>6</v>
      </c>
      <c r="E3585" s="2" t="str">
        <f>IFERROR(__xludf.DUMMYFUNCTION("GOOGLETRANSLATE(B3585, ""auto"",""en"")"),"friendship is the freedom to be himself next to a man who takes you so what you have and which of you do not need anything except yourself")</f>
        <v>friendship is the freedom to be himself next to a man who takes you so what you have and which of you do not need anything except yourself</v>
      </c>
    </row>
    <row r="3586" ht="15.75" customHeight="1">
      <c r="A3586" s="1">
        <v>3894.0</v>
      </c>
      <c r="B3586" s="2" t="s">
        <v>4100</v>
      </c>
      <c r="C3586" s="2" t="s">
        <v>4099</v>
      </c>
      <c r="D3586" s="2" t="s">
        <v>6</v>
      </c>
      <c r="E3586" s="2" t="str">
        <f>IFERROR(__xludf.DUMMYFUNCTION("GOOGLETRANSLATE(B3586, ""auto"",""en"")")," I believe in love at first sight because I love my mom since I opened my eyes")</f>
        <v> I believe in love at first sight because I love my mom since I opened my eyes</v>
      </c>
    </row>
    <row r="3587" ht="15.75" customHeight="1">
      <c r="A3587" s="1">
        <v>3895.0</v>
      </c>
      <c r="B3587" s="2" t="s">
        <v>4101</v>
      </c>
      <c r="C3587" s="2" t="s">
        <v>4099</v>
      </c>
      <c r="D3587" s="2" t="s">
        <v>6</v>
      </c>
      <c r="E3587" s="2" t="str">
        <f>IFERROR(__xludf.DUMMYFUNCTION("GOOGLETRANSLATE(B3587, ""auto"",""en"")"),"IT'S schaste proooosto be pyadom")</f>
        <v>IT'S schaste proooosto be pyadom</v>
      </c>
    </row>
    <row r="3588" ht="15.75" customHeight="1">
      <c r="A3588" s="1">
        <v>3896.0</v>
      </c>
      <c r="B3588" s="2" t="s">
        <v>4102</v>
      </c>
      <c r="C3588" s="2" t="s">
        <v>4099</v>
      </c>
      <c r="D3588" s="2" t="s">
        <v>6</v>
      </c>
      <c r="E3588" s="2" t="str">
        <f>IFERROR(__xludf.DUMMYFUNCTION("GOOGLETRANSLATE(B3588, ""auto"",""en"")"),"simple cake without baking ingredients of sugar cookies sugar cookies 400g show completely")</f>
        <v>simple cake without baking ingredients of sugar cookies sugar cookies 400g show completely</v>
      </c>
    </row>
    <row r="3589" ht="15.75" customHeight="1">
      <c r="A3589" s="1">
        <v>3897.0</v>
      </c>
      <c r="B3589" s="2" t="s">
        <v>4103</v>
      </c>
      <c r="C3589" s="2" t="s">
        <v>4099</v>
      </c>
      <c r="D3589" s="2" t="s">
        <v>6</v>
      </c>
      <c r="E3589" s="2" t="str">
        <f>IFERROR(__xludf.DUMMYFUNCTION("GOOGLETRANSLATE(B3589, ""auto"",""en"")")," brother to sister and sister-back for his brother headache")</f>
        <v> brother to sister and sister-back for his brother headache</v>
      </c>
    </row>
    <row r="3590" ht="15.75" customHeight="1">
      <c r="A3590" s="1">
        <v>3898.0</v>
      </c>
      <c r="B3590" s="2" t="s">
        <v>4104</v>
      </c>
      <c r="C3590" s="2" t="s">
        <v>4099</v>
      </c>
      <c r="D3590" s="2" t="s">
        <v>6</v>
      </c>
      <c r="E3590" s="2" t="str">
        <f>IFERROR(__xludf.DUMMYFUNCTION("GOOGLETRANSLATE(B3590, ""auto"",""en"")"),"Rules month of Ramadan süyinşisi religion for some months and days and nights features Qur'an and the Hadith, the Prophet broad s f s truth and referred to the words of the Companions glorious days and nights on the basis of the value given for worship, w"&amp;"e left our religious landmark months, days and nights Knowing carried out in accordance with the terms approved by the Sharia should set Europe")</f>
        <v>Rules month of Ramadan süyinşisi religion for some months and days and nights features Qur'an and the Hadith, the Prophet broad s f s truth and referred to the words of the Companions glorious days and nights on the basis of the value given for worship, we left our religious landmark months, days and nights Knowing carried out in accordance with the terms approved by the Sharia should set Europe</v>
      </c>
    </row>
    <row r="3591" ht="15.75" customHeight="1">
      <c r="A3591" s="1">
        <v>3899.0</v>
      </c>
      <c r="B3591" s="2" t="s">
        <v>4105</v>
      </c>
      <c r="C3591" s="2" t="s">
        <v>4099</v>
      </c>
      <c r="D3591" s="2" t="s">
        <v>6</v>
      </c>
      <c r="E3591" s="2" t="str">
        <f>IFERROR(__xludf.DUMMYFUNCTION("GOOGLETRANSLATE(B3591, ""auto"",""en"")"),"lyubov zakanchivaetcya togda kogda cheloveku vco pavno HOW pposhol tvoy den and tebe and neohota pacckazyvat")</f>
        <v>lyubov zakanchivaetcya togda kogda cheloveku vco pavno HOW pposhol tvoy den and tebe and neohota pacckazyvat</v>
      </c>
    </row>
    <row r="3592" ht="15.75" customHeight="1">
      <c r="A3592" s="1">
        <v>3900.0</v>
      </c>
      <c r="B3592" s="2" t="s">
        <v>4106</v>
      </c>
      <c r="C3592" s="2" t="s">
        <v>4099</v>
      </c>
      <c r="D3592" s="2" t="s">
        <v>6</v>
      </c>
      <c r="E3592" s="2" t="str">
        <f>IFERROR(__xludf.DUMMYFUNCTION("GOOGLETRANSLATE(B3592, ""auto"",""en"")"),"status as a human being, restless heart, the only disappointed kürsinemin did God forgive sins hands it to you, please set Europe")</f>
        <v>status as a human being, restless heart, the only disappointed kürsinemin did God forgive sins hands it to you, please set Europe</v>
      </c>
    </row>
    <row r="3593" ht="15.75" customHeight="1">
      <c r="A3593" s="1">
        <v>3901.0</v>
      </c>
      <c r="B3593" s="2" t="s">
        <v>4107</v>
      </c>
      <c r="C3593" s="2" t="s">
        <v>4099</v>
      </c>
      <c r="D3593" s="2" t="s">
        <v>6</v>
      </c>
      <c r="E3593" s="2" t="str">
        <f>IFERROR(__xludf.DUMMYFUNCTION("GOOGLETRANSLATE(B3593, ""auto"",""en"")"),"Not vep οtgοvοpkam ecli in chelοveka ect zhelanie οn cdelaet etο VARIATIONS any οbctοyatelctvah")</f>
        <v>Not vep οtgοvοpkam ecli in chelοveka ect zhelanie οn cdelaet etο VARIATIONS any οbctοyatelctvah</v>
      </c>
    </row>
    <row r="3594" ht="15.75" customHeight="1">
      <c r="A3594" s="1">
        <v>3902.0</v>
      </c>
      <c r="B3594" s="2" t="s">
        <v>4108</v>
      </c>
      <c r="C3594" s="2" t="s">
        <v>4099</v>
      </c>
      <c r="D3594" s="2" t="s">
        <v>6</v>
      </c>
      <c r="E3594" s="2" t="str">
        <f>IFERROR(__xludf.DUMMYFUNCTION("GOOGLETRANSLATE(B3594, ""auto"",""en"")"),"read a prayer full of love to the Prophet Prophet s prayer for all jamanşılıqtan tıyılwğa influential and powerful prayer so that it comes to prayer was a prayer full of love it was a focus of all the thoughts and Aisha a prayer How oqığandığın Mubarak wi"&amp;"ll be the voice of a seething caldron of her own voice saying that the Prophet prayer must have been a manifestation of the love affair and favor IFAS set Europe")</f>
        <v>read a prayer full of love to the Prophet Prophet s prayer for all jamanşılıqtan tıyılwğa influential and powerful prayer so that it comes to prayer was a prayer full of love it was a focus of all the thoughts and Aisha a prayer How oqığandığın Mubarak will be the voice of a seething caldron of her own voice saying that the Prophet prayer must have been a manifestation of the love affair and favor IFAS set Europe</v>
      </c>
    </row>
    <row r="3595" ht="15.75" customHeight="1">
      <c r="A3595" s="1">
        <v>3903.0</v>
      </c>
      <c r="B3595" s="2" t="s">
        <v>4109</v>
      </c>
      <c r="C3595" s="2" t="s">
        <v>4110</v>
      </c>
      <c r="D3595" s="2" t="s">
        <v>6</v>
      </c>
      <c r="E3595" s="2" t="str">
        <f>IFERROR(__xludf.DUMMYFUNCTION("GOOGLETRANSLATE(B3595, ""auto"",""en"")"),"shares,")</f>
        <v>shares,</v>
      </c>
    </row>
    <row r="3596" ht="15.75" customHeight="1">
      <c r="A3596" s="1">
        <v>3904.0</v>
      </c>
      <c r="B3596" s="2" t="s">
        <v>4111</v>
      </c>
      <c r="C3596" s="2" t="s">
        <v>4110</v>
      </c>
      <c r="D3596" s="2" t="s">
        <v>6</v>
      </c>
      <c r="E3596" s="2" t="str">
        <f>IFERROR(__xludf.DUMMYFUNCTION("GOOGLETRANSLATE(B3596, ""auto"",""en"")"),"computer help")</f>
        <v>computer help</v>
      </c>
    </row>
    <row r="3597" ht="15.75" customHeight="1">
      <c r="A3597" s="1">
        <v>3905.0</v>
      </c>
      <c r="B3597" s="2" t="s">
        <v>4109</v>
      </c>
      <c r="C3597" s="2" t="s">
        <v>4110</v>
      </c>
      <c r="D3597" s="2" t="s">
        <v>6</v>
      </c>
      <c r="E3597" s="2" t="str">
        <f>IFERROR(__xludf.DUMMYFUNCTION("GOOGLETRANSLATE(B3597, ""auto"",""en"")"),"shares,")</f>
        <v>shares,</v>
      </c>
    </row>
    <row r="3598" ht="15.75" customHeight="1">
      <c r="A3598" s="1">
        <v>3906.0</v>
      </c>
      <c r="B3598" s="2" t="s">
        <v>4111</v>
      </c>
      <c r="C3598" s="2" t="s">
        <v>4110</v>
      </c>
      <c r="D3598" s="2" t="s">
        <v>6</v>
      </c>
      <c r="E3598" s="2" t="str">
        <f>IFERROR(__xludf.DUMMYFUNCTION("GOOGLETRANSLATE(B3598, ""auto"",""en"")"),"computer help")</f>
        <v>computer help</v>
      </c>
    </row>
    <row r="3599" ht="15.75" customHeight="1">
      <c r="A3599" s="1">
        <v>3907.0</v>
      </c>
      <c r="B3599" s="2" t="s">
        <v>4112</v>
      </c>
      <c r="C3599" s="2" t="s">
        <v>4113</v>
      </c>
      <c r="D3599" s="2" t="s">
        <v>6</v>
      </c>
      <c r="E3599" s="2" t="str">
        <f>IFERROR(__xludf.DUMMYFUNCTION("GOOGLETRANSLATE(B3599, ""auto"",""en"")"),"16 05")</f>
        <v>16 05</v>
      </c>
    </row>
    <row r="3600" ht="15.75" customHeight="1">
      <c r="A3600" s="1">
        <v>3908.0</v>
      </c>
      <c r="B3600" s="2" t="s">
        <v>4114</v>
      </c>
      <c r="C3600" s="2" t="s">
        <v>4113</v>
      </c>
      <c r="D3600" s="2" t="s">
        <v>6</v>
      </c>
      <c r="E3600" s="2" t="str">
        <f>IFERROR(__xludf.DUMMYFUNCTION("GOOGLETRANSLATE(B3600, ""auto"",""en"")"),"aversion to everything, Louis Ferdinand Céline")</f>
        <v>aversion to everything, Louis Ferdinand Céline</v>
      </c>
    </row>
    <row r="3601" ht="15.75" customHeight="1">
      <c r="A3601" s="1">
        <v>3909.0</v>
      </c>
      <c r="B3601" s="2" t="s">
        <v>2603</v>
      </c>
      <c r="C3601" s="2" t="s">
        <v>4113</v>
      </c>
      <c r="D3601" s="2" t="s">
        <v>6</v>
      </c>
      <c r="E3601" s="2" t="str">
        <f>IFERROR(__xludf.DUMMYFUNCTION("GOOGLETRANSLATE(B3601, ""auto"",""en"")"),"we are all the time one second can change your whole life radically only imagine the 7 billion people who now wakes someone only goes to bed who had just kissed my love for the first time someone did it for the last time who now is on his knees in tears i"&amp;"n front of hospital bed and someone was crying with happiness show completely")</f>
        <v>we are all the time one second can change your whole life radically only imagine the 7 billion people who now wakes someone only goes to bed who had just kissed my love for the first time someone did it for the last time who now is on his knees in tears in front of hospital bed and someone was crying with happiness show completely</v>
      </c>
    </row>
    <row r="3602" ht="15.75" customHeight="1">
      <c r="A3602" s="1">
        <v>3910.0</v>
      </c>
      <c r="B3602" s="2" t="s">
        <v>4115</v>
      </c>
      <c r="C3602" s="2" t="s">
        <v>4113</v>
      </c>
      <c r="D3602" s="2" t="s">
        <v>6</v>
      </c>
      <c r="E3602" s="2" t="str">
        <f>IFERROR(__xludf.DUMMYFUNCTION("GOOGLETRANSLATE(B3602, ""auto"",""en"")"),"I never wished harm to anyone but if you stumble and detonate his face, I would consider it for justice")</f>
        <v>I never wished harm to anyone but if you stumble and detonate his face, I would consider it for justice</v>
      </c>
    </row>
    <row r="3603" ht="15.75" customHeight="1">
      <c r="A3603" s="1">
        <v>3911.0</v>
      </c>
      <c r="B3603" s="2" t="s">
        <v>4116</v>
      </c>
      <c r="C3603" s="2" t="s">
        <v>4113</v>
      </c>
      <c r="D3603" s="2" t="s">
        <v>6</v>
      </c>
      <c r="E3603" s="2" t="str">
        <f>IFERROR(__xludf.DUMMYFUNCTION("GOOGLETRANSLATE(B3603, ""auto"",""en"")"),"She will not rest until he gets his but the trouble is she does not know what he wants John Galsworthy")</f>
        <v>She will not rest until he gets his but the trouble is she does not know what he wants John Galsworthy</v>
      </c>
    </row>
    <row r="3604" ht="15.75" customHeight="1">
      <c r="A3604" s="1">
        <v>3912.0</v>
      </c>
      <c r="B3604" s="2" t="s">
        <v>4117</v>
      </c>
      <c r="C3604" s="2" t="s">
        <v>4113</v>
      </c>
      <c r="D3604" s="2" t="s">
        <v>6</v>
      </c>
      <c r="E3604" s="2" t="str">
        <f>IFERROR(__xludf.DUMMYFUNCTION("GOOGLETRANSLATE(B3604, ""auto"",""en"")"),"I know who and what concerns me and not necessarily me smile when meeting")</f>
        <v>I know who and what concerns me and not necessarily me smile when meeting</v>
      </c>
    </row>
    <row r="3605" ht="15.75" customHeight="1">
      <c r="A3605" s="1">
        <v>3913.0</v>
      </c>
      <c r="B3605" s="2" t="s">
        <v>4112</v>
      </c>
      <c r="C3605" s="2" t="s">
        <v>4118</v>
      </c>
      <c r="D3605" s="2" t="s">
        <v>6</v>
      </c>
      <c r="E3605" s="2" t="str">
        <f>IFERROR(__xludf.DUMMYFUNCTION("GOOGLETRANSLATE(B3605, ""auto"",""en"")"),"16 05")</f>
        <v>16 05</v>
      </c>
    </row>
    <row r="3606" ht="15.75" customHeight="1">
      <c r="A3606" s="1">
        <v>3914.0</v>
      </c>
      <c r="B3606" s="2" t="s">
        <v>4114</v>
      </c>
      <c r="C3606" s="2" t="s">
        <v>4118</v>
      </c>
      <c r="D3606" s="2" t="s">
        <v>6</v>
      </c>
      <c r="E3606" s="2" t="str">
        <f>IFERROR(__xludf.DUMMYFUNCTION("GOOGLETRANSLATE(B3606, ""auto"",""en"")"),"aversion to everything, Louis Ferdinand Céline")</f>
        <v>aversion to everything, Louis Ferdinand Céline</v>
      </c>
    </row>
    <row r="3607" ht="15.75" customHeight="1">
      <c r="A3607" s="1">
        <v>3915.0</v>
      </c>
      <c r="B3607" s="2" t="s">
        <v>2603</v>
      </c>
      <c r="C3607" s="2" t="s">
        <v>4118</v>
      </c>
      <c r="D3607" s="2" t="s">
        <v>6</v>
      </c>
      <c r="E3607" s="2" t="str">
        <f>IFERROR(__xludf.DUMMYFUNCTION("GOOGLETRANSLATE(B3607, ""auto"",""en"")"),"we are all the time one second can change your whole life radically only imagine the 7 billion people who now wakes someone only goes to bed who had just kissed my love for the first time someone did it for the last time who now is on his knees in tears i"&amp;"n front of hospital bed and someone was crying with happiness show completely")</f>
        <v>we are all the time one second can change your whole life radically only imagine the 7 billion people who now wakes someone only goes to bed who had just kissed my love for the first time someone did it for the last time who now is on his knees in tears in front of hospital bed and someone was crying with happiness show completely</v>
      </c>
    </row>
    <row r="3608" ht="15.75" customHeight="1">
      <c r="A3608" s="1">
        <v>3916.0</v>
      </c>
      <c r="B3608" s="2" t="s">
        <v>4115</v>
      </c>
      <c r="C3608" s="2" t="s">
        <v>4118</v>
      </c>
      <c r="D3608" s="2" t="s">
        <v>6</v>
      </c>
      <c r="E3608" s="2" t="str">
        <f>IFERROR(__xludf.DUMMYFUNCTION("GOOGLETRANSLATE(B3608, ""auto"",""en"")"),"I never wished harm to anyone but if you stumble and detonate his face, I would consider it for justice")</f>
        <v>I never wished harm to anyone but if you stumble and detonate his face, I would consider it for justice</v>
      </c>
    </row>
    <row r="3609" ht="15.75" customHeight="1">
      <c r="A3609" s="1">
        <v>3917.0</v>
      </c>
      <c r="B3609" s="2" t="s">
        <v>4116</v>
      </c>
      <c r="C3609" s="2" t="s">
        <v>4118</v>
      </c>
      <c r="D3609" s="2" t="s">
        <v>6</v>
      </c>
      <c r="E3609" s="2" t="str">
        <f>IFERROR(__xludf.DUMMYFUNCTION("GOOGLETRANSLATE(B3609, ""auto"",""en"")"),"She will not rest until he gets his but the trouble is she does not know what he wants John Galsworthy")</f>
        <v>She will not rest until he gets his but the trouble is she does not know what he wants John Galsworthy</v>
      </c>
    </row>
    <row r="3610" ht="15.75" customHeight="1">
      <c r="A3610" s="1">
        <v>3918.0</v>
      </c>
      <c r="B3610" s="2" t="s">
        <v>4117</v>
      </c>
      <c r="C3610" s="2" t="s">
        <v>4118</v>
      </c>
      <c r="D3610" s="2" t="s">
        <v>6</v>
      </c>
      <c r="E3610" s="2" t="str">
        <f>IFERROR(__xludf.DUMMYFUNCTION("GOOGLETRANSLATE(B3610, ""auto"",""en"")"),"I know who and what concerns me and not necessarily me smile when meeting")</f>
        <v>I know who and what concerns me and not necessarily me smile when meeting</v>
      </c>
    </row>
    <row r="3611" ht="15.75" customHeight="1">
      <c r="A3611" s="1">
        <v>3919.0</v>
      </c>
      <c r="B3611" s="2" t="s">
        <v>4119</v>
      </c>
      <c r="C3611" s="2" t="s">
        <v>4120</v>
      </c>
      <c r="D3611" s="2" t="s">
        <v>6</v>
      </c>
      <c r="E3611" s="2" t="str">
        <f>IFERROR(__xludf.DUMMYFUNCTION("GOOGLETRANSLATE(B3611, ""auto"",""en"")")," a gotov you vdyhat eo do golovokruzheniya goret in eo adu do polnogo camocozhzheniya ctoyat nad bezdnoyu derzhatcya za hands and chuvctvovat HOW tiho zamerla vcelennaya")</f>
        <v> a gotov you vdyhat eo do golovokruzheniya goret in eo adu do polnogo camocozhzheniya ctoyat nad bezdnoyu derzhatcya za hands and chuvctvovat HOW tiho zamerla vcelennaya</v>
      </c>
    </row>
    <row r="3612" ht="15.75" customHeight="1">
      <c r="A3612" s="1">
        <v>3920.0</v>
      </c>
      <c r="B3612" s="2" t="s">
        <v>4119</v>
      </c>
      <c r="C3612" s="2" t="s">
        <v>4121</v>
      </c>
      <c r="D3612" s="2" t="s">
        <v>6</v>
      </c>
      <c r="E3612" s="2" t="str">
        <f>IFERROR(__xludf.DUMMYFUNCTION("GOOGLETRANSLATE(B3612, ""auto"",""en"")")," a gotov you vdyhat eo do golovokruzheniya goret in eo adu do polnogo camocozhzheniya ctoyat nad bezdnoyu derzhatcya za hands and chuvctvovat HOW tiho zamerla vcelennaya")</f>
        <v> a gotov you vdyhat eo do golovokruzheniya goret in eo adu do polnogo camocozhzheniya ctoyat nad bezdnoyu derzhatcya za hands and chuvctvovat HOW tiho zamerla vcelennaya</v>
      </c>
    </row>
    <row r="3613" ht="15.75" customHeight="1">
      <c r="A3613" s="1">
        <v>3921.0</v>
      </c>
      <c r="B3613" s="2" t="s">
        <v>4119</v>
      </c>
      <c r="C3613" s="2" t="s">
        <v>4121</v>
      </c>
      <c r="D3613" s="2" t="s">
        <v>6</v>
      </c>
      <c r="E3613" s="2" t="str">
        <f>IFERROR(__xludf.DUMMYFUNCTION("GOOGLETRANSLATE(B3613, ""auto"",""en"")")," a gotov you vdyhat eo do golovokruzheniya goret in eo adu do polnogo camocozhzheniya ctoyat nad bezdnoyu derzhatcya za hands and chuvctvovat HOW tiho zamerla vcelennaya")</f>
        <v> a gotov you vdyhat eo do golovokruzheniya goret in eo adu do polnogo camocozhzheniya ctoyat nad bezdnoyu derzhatcya za hands and chuvctvovat HOW tiho zamerla vcelennaya</v>
      </c>
    </row>
    <row r="3614" ht="15.75" customHeight="1">
      <c r="A3614" s="1">
        <v>3922.0</v>
      </c>
      <c r="B3614" s="2" t="s">
        <v>4122</v>
      </c>
      <c r="C3614" s="2" t="s">
        <v>4123</v>
      </c>
      <c r="D3614" s="2" t="s">
        <v>6</v>
      </c>
      <c r="E3614" s="2" t="str">
        <f>IFERROR(__xludf.DUMMYFUNCTION("GOOGLETRANSLATE(B3614, ""auto"",""en"")"),"I feel this euphoria among us")</f>
        <v>I feel this euphoria among us</v>
      </c>
    </row>
    <row r="3615" ht="15.75" customHeight="1">
      <c r="A3615" s="1">
        <v>3923.0</v>
      </c>
      <c r="B3615" s="2" t="s">
        <v>4124</v>
      </c>
      <c r="C3615" s="2" t="s">
        <v>4123</v>
      </c>
      <c r="D3615" s="2" t="s">
        <v>6</v>
      </c>
      <c r="E3615" s="2" t="str">
        <f>IFERROR(__xludf.DUMMYFUNCTION("GOOGLETRANSLATE(B3615, ""auto"",""en"")"),"like")</f>
        <v>like</v>
      </c>
    </row>
    <row r="3616" ht="15.75" customHeight="1">
      <c r="A3616" s="1">
        <v>3924.0</v>
      </c>
      <c r="B3616" s="2" t="s">
        <v>4125</v>
      </c>
      <c r="C3616" s="2" t="s">
        <v>4123</v>
      </c>
      <c r="D3616" s="2" t="s">
        <v>6</v>
      </c>
      <c r="E3616" s="2" t="str">
        <f>IFERROR(__xludf.DUMMYFUNCTION("GOOGLETRANSLATE(B3616, ""auto"",""en"")"),"little big go bananas ep listen download https wmr lnk to gobananas buy a ticket to the concert littlebig ru")</f>
        <v>little big go bananas ep listen download https wmr lnk to gobananas buy a ticket to the concert littlebig ru</v>
      </c>
    </row>
    <row r="3617" ht="15.75" customHeight="1">
      <c r="A3617" s="1">
        <v>3925.0</v>
      </c>
      <c r="B3617" s="2" t="s">
        <v>4126</v>
      </c>
      <c r="C3617" s="2" t="s">
        <v>4123</v>
      </c>
      <c r="D3617" s="2" t="s">
        <v>6</v>
      </c>
      <c r="E3617" s="2" t="str">
        <f>IFERROR(__xludf.DUMMYFUNCTION("GOOGLETRANSLATE(B3617, ""auto"",""en"")"),"I'm so proud of my aesthetic pleasure from the pages that I am attached at the comments Well, that got his hands up to the dedication that's what happens when alinura look euphoric recall three meters above the sky level and gorgeous Zac Efron Emily Emily"&amp;" Ratajkowski further more")</f>
        <v>I'm so proud of my aesthetic pleasure from the pages that I am attached at the comments Well, that got his hands up to the dedication that's what happens when alinura look euphoric recall three meters above the sky level and gorgeous Zac Efron Emily Emily Ratajkowski further more</v>
      </c>
    </row>
    <row r="3618" ht="15.75" customHeight="1">
      <c r="A3618" s="1">
        <v>3926.0</v>
      </c>
      <c r="B3618" s="2" t="s">
        <v>4127</v>
      </c>
      <c r="C3618" s="2" t="s">
        <v>4123</v>
      </c>
      <c r="D3618" s="2" t="s">
        <v>6</v>
      </c>
      <c r="E3618" s="2" t="str">
        <f>IFERROR(__xludf.DUMMYFUNCTION("GOOGLETRANSLATE(B3618, ""auto"",""en"")"),"this year, that's exactly stand on skiing and snowboarding will perform stunts steep rzhu that first traveled on Chimbu")</f>
        <v>this year, that's exactly stand on skiing and snowboarding will perform stunts steep rzhu that first traveled on Chimbu</v>
      </c>
    </row>
    <row r="3619" ht="15.75" customHeight="1">
      <c r="A3619" s="1">
        <v>3927.0</v>
      </c>
      <c r="B3619" s="2" t="s">
        <v>4128</v>
      </c>
      <c r="C3619" s="2" t="s">
        <v>4123</v>
      </c>
      <c r="D3619" s="2" t="s">
        <v>6</v>
      </c>
      <c r="E3619" s="2" t="str">
        <f>IFERROR(__xludf.DUMMYFUNCTION("GOOGLETRANSLATE(B3619, ""auto"",""en"")"),"I have not written here now, I'm proud of myself at all, not only is it took only 2 months since I opened a new chapter in his life work to show full")</f>
        <v>I have not written here now, I'm proud of myself at all, not only is it took only 2 months since I opened a new chapter in his life work to show full</v>
      </c>
    </row>
    <row r="3620" ht="15.75" customHeight="1">
      <c r="A3620" s="1">
        <v>3928.0</v>
      </c>
      <c r="B3620" s="2" t="s">
        <v>4129</v>
      </c>
      <c r="C3620" s="2" t="s">
        <v>4123</v>
      </c>
      <c r="D3620" s="2" t="s">
        <v>6</v>
      </c>
      <c r="E3620" s="2" t="str">
        <f>IFERROR(__xludf.DUMMYFUNCTION("GOOGLETRANSLATE(B3620, ""auto"",""en"")"),"I love basketball")</f>
        <v>I love basketball</v>
      </c>
    </row>
    <row r="3621" ht="15.75" customHeight="1">
      <c r="A3621" s="1">
        <v>3929.0</v>
      </c>
      <c r="B3621" s="2" t="s">
        <v>4130</v>
      </c>
      <c r="C3621" s="2" t="s">
        <v>4123</v>
      </c>
      <c r="D3621" s="2" t="s">
        <v>6</v>
      </c>
      <c r="E3621" s="2" t="str">
        <f>IFERROR(__xludf.DUMMYFUNCTION("GOOGLETRANSLATE(B3621, ""auto"",""en"")"),"temaaaaaaaaaaaa it's me")</f>
        <v>temaaaaaaaaaaaa it's me</v>
      </c>
    </row>
    <row r="3622" ht="15.75" customHeight="1">
      <c r="A3622" s="1">
        <v>3930.0</v>
      </c>
      <c r="B3622" s="2" t="s">
        <v>4131</v>
      </c>
      <c r="C3622" s="2" t="s">
        <v>4123</v>
      </c>
      <c r="D3622" s="2" t="s">
        <v>6</v>
      </c>
      <c r="E3622" s="2" t="str">
        <f>IFERROR(__xludf.DUMMYFUNCTION("GOOGLETRANSLATE(B3622, ""auto"",""en"")"),"when parents are fans of the movie and recreate them with your child is very cool")</f>
        <v>when parents are fans of the movie and recreate them with your child is very cool</v>
      </c>
    </row>
    <row r="3623" ht="15.75" customHeight="1">
      <c r="A3623" s="1">
        <v>3931.0</v>
      </c>
      <c r="B3623" s="2" t="s">
        <v>4132</v>
      </c>
      <c r="C3623" s="2" t="s">
        <v>4123</v>
      </c>
      <c r="D3623" s="2" t="s">
        <v>6</v>
      </c>
      <c r="E3623" s="2" t="str">
        <f>IFERROR(__xludf.DUMMYFUNCTION("GOOGLETRANSLATE(B3623, ""auto"",""en"")"),"called alinurkoy cool but sometimes I want to be a joker and Joaquin Todd kicks thank you song just aaaaaaaaaaa moment on the stairs")</f>
        <v>called alinurkoy cool but sometimes I want to be a joker and Joaquin Todd kicks thank you song just aaaaaaaaaaa moment on the stairs</v>
      </c>
    </row>
    <row r="3624" ht="15.75" customHeight="1">
      <c r="A3624" s="1">
        <v>3932.0</v>
      </c>
      <c r="B3624" s="2" t="s">
        <v>4133</v>
      </c>
      <c r="C3624" s="2" t="s">
        <v>4123</v>
      </c>
      <c r="D3624" s="2" t="s">
        <v>6</v>
      </c>
      <c r="E3624" s="2" t="str">
        <f>IFERROR(__xludf.DUMMYFUNCTION("GOOGLETRANSLATE(B3624, ""auto"",""en"")"),"this chic")</f>
        <v>this chic</v>
      </c>
    </row>
    <row r="3625" ht="15.75" customHeight="1">
      <c r="A3625" s="1">
        <v>3933.0</v>
      </c>
      <c r="B3625" s="2" t="s">
        <v>4134</v>
      </c>
      <c r="C3625" s="2" t="s">
        <v>4123</v>
      </c>
      <c r="D3625" s="2" t="s">
        <v>6</v>
      </c>
      <c r="E3625" s="2" t="str">
        <f>IFERROR(__xludf.DUMMYFUNCTION("GOOGLETRANSLATE(B3625, ""auto"",""en"")"),"Heidi Klum and her favorite Tom Kaulitz take the title of the best costumes for Halloween 2019")</f>
        <v>Heidi Klum and her favorite Tom Kaulitz take the title of the best costumes for Halloween 2019</v>
      </c>
    </row>
    <row r="3626" ht="15.75" customHeight="1">
      <c r="A3626" s="1">
        <v>3934.0</v>
      </c>
      <c r="B3626" s="2" t="s">
        <v>4135</v>
      </c>
      <c r="C3626" s="2" t="s">
        <v>4123</v>
      </c>
      <c r="D3626" s="2" t="s">
        <v>6</v>
      </c>
      <c r="E3626" s="2" t="str">
        <f>IFERROR(__xludf.DUMMYFUNCTION("GOOGLETRANSLATE(B3626, ""auto"",""en"")"),"PPC me the second time in his life takes an ambulance so also in Kalkaman ate peach allergic shock swelled PPC like Botox into the whole body in general, but was pinned after a dropper I went on to work 0 0 0 0 0 Best Employee alinura")</f>
        <v>PPC me the second time in his life takes an ambulance so also in Kalkaman ate peach allergic shock swelled PPC like Botox into the whole body in general, but was pinned after a dropper I went on to work 0 0 0 0 0 Best Employee alinura</v>
      </c>
    </row>
    <row r="3627" ht="15.75" customHeight="1">
      <c r="A3627" s="1">
        <v>3935.0</v>
      </c>
      <c r="B3627" s="2" t="s">
        <v>4122</v>
      </c>
      <c r="C3627" s="2" t="s">
        <v>4136</v>
      </c>
      <c r="D3627" s="2" t="s">
        <v>6</v>
      </c>
      <c r="E3627" s="2" t="str">
        <f>IFERROR(__xludf.DUMMYFUNCTION("GOOGLETRANSLATE(B3627, ""auto"",""en"")"),"I feel this euphoria among us")</f>
        <v>I feel this euphoria among us</v>
      </c>
    </row>
    <row r="3628" ht="15.75" customHeight="1">
      <c r="A3628" s="1">
        <v>3936.0</v>
      </c>
      <c r="B3628" s="2" t="s">
        <v>4124</v>
      </c>
      <c r="C3628" s="2" t="s">
        <v>4136</v>
      </c>
      <c r="D3628" s="2" t="s">
        <v>6</v>
      </c>
      <c r="E3628" s="2" t="str">
        <f>IFERROR(__xludf.DUMMYFUNCTION("GOOGLETRANSLATE(B3628, ""auto"",""en"")"),"like")</f>
        <v>like</v>
      </c>
    </row>
    <row r="3629" ht="15.75" customHeight="1">
      <c r="A3629" s="1">
        <v>3937.0</v>
      </c>
      <c r="B3629" s="2" t="s">
        <v>4125</v>
      </c>
      <c r="C3629" s="2" t="s">
        <v>4136</v>
      </c>
      <c r="D3629" s="2" t="s">
        <v>6</v>
      </c>
      <c r="E3629" s="2" t="str">
        <f>IFERROR(__xludf.DUMMYFUNCTION("GOOGLETRANSLATE(B3629, ""auto"",""en"")"),"little big go bananas ep listen download https wmr lnk to gobananas buy a ticket to the concert littlebig ru")</f>
        <v>little big go bananas ep listen download https wmr lnk to gobananas buy a ticket to the concert littlebig ru</v>
      </c>
    </row>
    <row r="3630" ht="15.75" customHeight="1">
      <c r="A3630" s="1">
        <v>3938.0</v>
      </c>
      <c r="B3630" s="2" t="s">
        <v>4126</v>
      </c>
      <c r="C3630" s="2" t="s">
        <v>4136</v>
      </c>
      <c r="D3630" s="2" t="s">
        <v>6</v>
      </c>
      <c r="E3630" s="2" t="str">
        <f>IFERROR(__xludf.DUMMYFUNCTION("GOOGLETRANSLATE(B3630, ""auto"",""en"")"),"I'm so proud of my aesthetic pleasure from the pages that I am attached at the comments Well, that got his hands up to the dedication that's what happens when alinura look euphoric recall three meters above the sky level and gorgeous Zac Efron Emily Emily"&amp;" Ratajkowski further more")</f>
        <v>I'm so proud of my aesthetic pleasure from the pages that I am attached at the comments Well, that got his hands up to the dedication that's what happens when alinura look euphoric recall three meters above the sky level and gorgeous Zac Efron Emily Emily Ratajkowski further more</v>
      </c>
    </row>
    <row r="3631" ht="15.75" customHeight="1">
      <c r="A3631" s="1">
        <v>3939.0</v>
      </c>
      <c r="B3631" s="2" t="s">
        <v>4127</v>
      </c>
      <c r="C3631" s="2" t="s">
        <v>4136</v>
      </c>
      <c r="D3631" s="2" t="s">
        <v>6</v>
      </c>
      <c r="E3631" s="2" t="str">
        <f>IFERROR(__xludf.DUMMYFUNCTION("GOOGLETRANSLATE(B3631, ""auto"",""en"")"),"this year, that's exactly stand on skiing and snowboarding will perform stunts steep rzhu that first traveled on Chimbu")</f>
        <v>this year, that's exactly stand on skiing and snowboarding will perform stunts steep rzhu that first traveled on Chimbu</v>
      </c>
    </row>
    <row r="3632" ht="15.75" customHeight="1">
      <c r="A3632" s="1">
        <v>3940.0</v>
      </c>
      <c r="B3632" s="2" t="s">
        <v>4128</v>
      </c>
      <c r="C3632" s="2" t="s">
        <v>4136</v>
      </c>
      <c r="D3632" s="2" t="s">
        <v>6</v>
      </c>
      <c r="E3632" s="2" t="str">
        <f>IFERROR(__xludf.DUMMYFUNCTION("GOOGLETRANSLATE(B3632, ""auto"",""en"")"),"I have not written here now, I'm proud of myself at all, not only is it took only 2 months since I opened a new chapter in his life work to show full")</f>
        <v>I have not written here now, I'm proud of myself at all, not only is it took only 2 months since I opened a new chapter in his life work to show full</v>
      </c>
    </row>
    <row r="3633" ht="15.75" customHeight="1">
      <c r="A3633" s="1">
        <v>3941.0</v>
      </c>
      <c r="B3633" s="2" t="s">
        <v>4129</v>
      </c>
      <c r="C3633" s="2" t="s">
        <v>4136</v>
      </c>
      <c r="D3633" s="2" t="s">
        <v>6</v>
      </c>
      <c r="E3633" s="2" t="str">
        <f>IFERROR(__xludf.DUMMYFUNCTION("GOOGLETRANSLATE(B3633, ""auto"",""en"")"),"I love basketball")</f>
        <v>I love basketball</v>
      </c>
    </row>
    <row r="3634" ht="15.75" customHeight="1">
      <c r="A3634" s="1">
        <v>3942.0</v>
      </c>
      <c r="B3634" s="2" t="s">
        <v>4130</v>
      </c>
      <c r="C3634" s="2" t="s">
        <v>4136</v>
      </c>
      <c r="D3634" s="2" t="s">
        <v>6</v>
      </c>
      <c r="E3634" s="2" t="str">
        <f>IFERROR(__xludf.DUMMYFUNCTION("GOOGLETRANSLATE(B3634, ""auto"",""en"")"),"temaaaaaaaaaaaa it's me")</f>
        <v>temaaaaaaaaaaaa it's me</v>
      </c>
    </row>
    <row r="3635" ht="15.75" customHeight="1">
      <c r="A3635" s="1">
        <v>3943.0</v>
      </c>
      <c r="B3635" s="2" t="s">
        <v>4131</v>
      </c>
      <c r="C3635" s="2" t="s">
        <v>4136</v>
      </c>
      <c r="D3635" s="2" t="s">
        <v>6</v>
      </c>
      <c r="E3635" s="2" t="str">
        <f>IFERROR(__xludf.DUMMYFUNCTION("GOOGLETRANSLATE(B3635, ""auto"",""en"")"),"when parents are fans of the movie and recreate them with your child is very cool")</f>
        <v>when parents are fans of the movie and recreate them with your child is very cool</v>
      </c>
    </row>
    <row r="3636" ht="15.75" customHeight="1">
      <c r="A3636" s="1">
        <v>3944.0</v>
      </c>
      <c r="B3636" s="2" t="s">
        <v>4132</v>
      </c>
      <c r="C3636" s="2" t="s">
        <v>4136</v>
      </c>
      <c r="D3636" s="2" t="s">
        <v>6</v>
      </c>
      <c r="E3636" s="2" t="str">
        <f>IFERROR(__xludf.DUMMYFUNCTION("GOOGLETRANSLATE(B3636, ""auto"",""en"")"),"called alinurkoy cool but sometimes I want to be a joker and Joaquin Todd kicks thank you song just aaaaaaaaaaa moment on the stairs")</f>
        <v>called alinurkoy cool but sometimes I want to be a joker and Joaquin Todd kicks thank you song just aaaaaaaaaaa moment on the stairs</v>
      </c>
    </row>
    <row r="3637" ht="15.75" customHeight="1">
      <c r="A3637" s="1">
        <v>3945.0</v>
      </c>
      <c r="B3637" s="2" t="s">
        <v>4133</v>
      </c>
      <c r="C3637" s="2" t="s">
        <v>4136</v>
      </c>
      <c r="D3637" s="2" t="s">
        <v>6</v>
      </c>
      <c r="E3637" s="2" t="str">
        <f>IFERROR(__xludf.DUMMYFUNCTION("GOOGLETRANSLATE(B3637, ""auto"",""en"")"),"this chic")</f>
        <v>this chic</v>
      </c>
    </row>
    <row r="3638" ht="15.75" customHeight="1">
      <c r="A3638" s="1">
        <v>3946.0</v>
      </c>
      <c r="B3638" s="2" t="s">
        <v>4134</v>
      </c>
      <c r="C3638" s="2" t="s">
        <v>4136</v>
      </c>
      <c r="D3638" s="2" t="s">
        <v>6</v>
      </c>
      <c r="E3638" s="2" t="str">
        <f>IFERROR(__xludf.DUMMYFUNCTION("GOOGLETRANSLATE(B3638, ""auto"",""en"")"),"Heidi Klum and her favorite Tom Kaulitz take the title of the best costumes for Halloween 2019")</f>
        <v>Heidi Klum and her favorite Tom Kaulitz take the title of the best costumes for Halloween 2019</v>
      </c>
    </row>
    <row r="3639" ht="15.75" customHeight="1">
      <c r="A3639" s="1">
        <v>3947.0</v>
      </c>
      <c r="B3639" s="2" t="s">
        <v>4135</v>
      </c>
      <c r="C3639" s="2" t="s">
        <v>4136</v>
      </c>
      <c r="D3639" s="2" t="s">
        <v>6</v>
      </c>
      <c r="E3639" s="2" t="str">
        <f>IFERROR(__xludf.DUMMYFUNCTION("GOOGLETRANSLATE(B3639, ""auto"",""en"")"),"PPC me the second time in his life takes an ambulance so also in Kalkaman ate peach allergic shock swelled PPC like Botox into the whole body in general, but was pinned after a dropper I went on to work 0 0 0 0 0 Best Employee alinura")</f>
        <v>PPC me the second time in his life takes an ambulance so also in Kalkaman ate peach allergic shock swelled PPC like Botox into the whole body in general, but was pinned after a dropper I went on to work 0 0 0 0 0 Best Employee alinura</v>
      </c>
    </row>
    <row r="3640" ht="15.75" customHeight="1">
      <c r="A3640" s="1">
        <v>3948.0</v>
      </c>
      <c r="B3640" s="2" t="s">
        <v>4137</v>
      </c>
      <c r="C3640" s="2" t="s">
        <v>4138</v>
      </c>
      <c r="D3640" s="2" t="s">
        <v>6</v>
      </c>
      <c r="E3640" s="2" t="str">
        <f>IFERROR(__xludf.DUMMYFUNCTION("GOOGLETRANSLATE(B3640, ""auto"",""en"")"),"for all the good you will not be yourself")</f>
        <v>for all the good you will not be yourself</v>
      </c>
    </row>
    <row r="3641" ht="15.75" customHeight="1">
      <c r="A3641" s="1">
        <v>3949.0</v>
      </c>
      <c r="B3641" s="2" t="s">
        <v>4139</v>
      </c>
      <c r="C3641" s="2" t="s">
        <v>4138</v>
      </c>
      <c r="D3641" s="2" t="s">
        <v>6</v>
      </c>
      <c r="E3641" s="2" t="str">
        <f>IFERROR(__xludf.DUMMYFUNCTION("GOOGLETRANSLATE(B3641, ""auto"",""en"")"),"when you do not expect anything gets all")</f>
        <v>when you do not expect anything gets all</v>
      </c>
    </row>
    <row r="3642" ht="15.75" customHeight="1">
      <c r="A3642" s="1">
        <v>3950.0</v>
      </c>
      <c r="B3642" s="2" t="s">
        <v>4140</v>
      </c>
      <c r="C3642" s="2" t="s">
        <v>4138</v>
      </c>
      <c r="D3642" s="2" t="s">
        <v>6</v>
      </c>
      <c r="E3642" s="2" t="str">
        <f>IFERROR(__xludf.DUMMYFUNCTION("GOOGLETRANSLATE(B3642, ""auto"",""en"")"),"to where phones do not catch there where peace and quiet")</f>
        <v>to where phones do not catch there where peace and quiet</v>
      </c>
    </row>
    <row r="3643" ht="15.75" customHeight="1">
      <c r="A3643" s="1">
        <v>3951.0</v>
      </c>
      <c r="B3643" s="2" t="s">
        <v>4141</v>
      </c>
      <c r="C3643" s="2" t="s">
        <v>4138</v>
      </c>
      <c r="D3643" s="2" t="s">
        <v>6</v>
      </c>
      <c r="E3643" s="2" t="str">
        <f>IFERROR(__xludf.DUMMYFUNCTION("GOOGLETRANSLATE(B3643, ""auto"",""en"")"),"between you and the other person always exactly ten steps if you passed her five and no one will meet turns and walks away")</f>
        <v>between you and the other person always exactly ten steps if you passed her five and no one will meet turns and walks away</v>
      </c>
    </row>
    <row r="3644" ht="15.75" customHeight="1">
      <c r="A3644" s="1">
        <v>3952.0</v>
      </c>
      <c r="B3644" s="2" t="s">
        <v>4142</v>
      </c>
      <c r="C3644" s="2" t="s">
        <v>4138</v>
      </c>
      <c r="D3644" s="2" t="s">
        <v>6</v>
      </c>
      <c r="E3644" s="2" t="str">
        <f>IFERROR(__xludf.DUMMYFUNCTION("GOOGLETRANSLATE(B3644, ""auto"",""en"")")," all that took was not our us")</f>
        <v> all that took was not our us</v>
      </c>
    </row>
    <row r="3645" ht="15.75" customHeight="1">
      <c r="A3645" s="1">
        <v>3953.0</v>
      </c>
      <c r="B3645" s="2" t="s">
        <v>4143</v>
      </c>
      <c r="C3645" s="2" t="s">
        <v>4138</v>
      </c>
      <c r="D3645" s="2" t="s">
        <v>6</v>
      </c>
      <c r="E3645" s="2" t="str">
        <f>IFERROR(__xludf.DUMMYFUNCTION("GOOGLETRANSLATE(B3645, ""auto"",""en"")"),"Remember all go and I'll stay")</f>
        <v>Remember all go and I'll stay</v>
      </c>
    </row>
    <row r="3646" ht="15.75" customHeight="1">
      <c r="A3646" s="1">
        <v>3957.0</v>
      </c>
      <c r="B3646" s="2" t="s">
        <v>4144</v>
      </c>
      <c r="C3646" s="2" t="s">
        <v>4145</v>
      </c>
      <c r="D3646" s="2" t="s">
        <v>6</v>
      </c>
      <c r="E3646" s="2" t="str">
        <f>IFERROR(__xludf.DUMMYFUNCTION("GOOGLETRANSLATE(B3646, ""auto"",""en"")"),"5 photos")</f>
        <v>5 photos</v>
      </c>
    </row>
    <row r="3647" ht="15.75" customHeight="1">
      <c r="A3647" s="1">
        <v>3958.0</v>
      </c>
      <c r="B3647" s="2" t="s">
        <v>4146</v>
      </c>
      <c r="C3647" s="2" t="s">
        <v>4145</v>
      </c>
      <c r="D3647" s="2" t="s">
        <v>6</v>
      </c>
      <c r="E3647" s="2" t="str">
        <f>IFERROR(__xludf.DUMMYFUNCTION("GOOGLETRANSLATE(B3647, ""auto"",""en"")"),"atmosphere in Almaty simply fabulous")</f>
        <v>atmosphere in Almaty simply fabulous</v>
      </c>
    </row>
    <row r="3648" ht="15.75" customHeight="1">
      <c r="A3648" s="1">
        <v>3959.0</v>
      </c>
      <c r="B3648" s="2" t="s">
        <v>4147</v>
      </c>
      <c r="C3648" s="2" t="s">
        <v>4145</v>
      </c>
      <c r="D3648" s="2" t="s">
        <v>6</v>
      </c>
      <c r="E3648" s="2" t="str">
        <f>IFERROR(__xludf.DUMMYFUNCTION("GOOGLETRANSLATE(B3648, ""auto"",""en"")")," all the holiday ")</f>
        <v> all the holiday </v>
      </c>
    </row>
    <row r="3649" ht="15.75" customHeight="1">
      <c r="A3649" s="1">
        <v>3960.0</v>
      </c>
      <c r="B3649" s="2" t="s">
        <v>4148</v>
      </c>
      <c r="C3649" s="2" t="s">
        <v>4145</v>
      </c>
      <c r="D3649" s="2" t="s">
        <v>6</v>
      </c>
      <c r="E3649" s="2" t="str">
        <f>IFERROR(__xludf.DUMMYFUNCTION("GOOGLETRANSLATE(B3649, ""auto"",""en"")")," every summer has a story ")</f>
        <v> every summer has a story </v>
      </c>
    </row>
    <row r="3650" ht="15.75" customHeight="1">
      <c r="A3650" s="1">
        <v>3961.0</v>
      </c>
      <c r="B3650" s="2" t="s">
        <v>4149</v>
      </c>
      <c r="C3650" s="2" t="s">
        <v>4145</v>
      </c>
      <c r="D3650" s="2" t="s">
        <v>6</v>
      </c>
      <c r="E3650" s="2" t="str">
        <f>IFERROR(__xludf.DUMMYFUNCTION("GOOGLETRANSLATE(B3650, ""auto"",""en"")")," moonlover")</f>
        <v> moonlover</v>
      </c>
    </row>
    <row r="3651" ht="15.75" customHeight="1">
      <c r="A3651" s="1">
        <v>3963.0</v>
      </c>
      <c r="B3651" s="2" t="s">
        <v>4150</v>
      </c>
      <c r="C3651" s="2" t="s">
        <v>4145</v>
      </c>
      <c r="D3651" s="2" t="s">
        <v>6</v>
      </c>
      <c r="E3651" s="2" t="str">
        <f>IFERROR(__xludf.DUMMYFUNCTION("GOOGLETRANSLATE(B3651, ""auto"",""en"")"),"however kettik")</f>
        <v>however kettik</v>
      </c>
    </row>
    <row r="3652" ht="15.75" customHeight="1">
      <c r="A3652" s="1">
        <v>3964.0</v>
      </c>
      <c r="B3652" s="2" t="s">
        <v>4151</v>
      </c>
      <c r="C3652" s="2" t="s">
        <v>4145</v>
      </c>
      <c r="D3652" s="2" t="s">
        <v>6</v>
      </c>
      <c r="E3652" s="2" t="str">
        <f>IFERROR(__xludf.DUMMYFUNCTION("GOOGLETRANSLATE(B3652, ""auto"",""en"")")," elegance is the only beauty that never fades")</f>
        <v> elegance is the only beauty that never fades</v>
      </c>
    </row>
    <row r="3653" ht="15.75" customHeight="1">
      <c r="A3653" s="1">
        <v>3965.0</v>
      </c>
      <c r="B3653" s="2" t="s">
        <v>4152</v>
      </c>
      <c r="C3653" s="2" t="s">
        <v>4145</v>
      </c>
      <c r="D3653" s="2" t="s">
        <v>6</v>
      </c>
      <c r="E3653" s="2" t="str">
        <f>IFERROR(__xludf.DUMMYFUNCTION("GOOGLETRANSLATE(B3653, ""auto"",""en"")"),"текст сингла i don t care verse 1 ed sheeran i m at a party i don t wanna be at and i don t ever wear a suit and tie yeah показать полностью ")</f>
        <v>текст сингла i don t care verse 1 ed sheeran i m at a party i don t wanna be at and i don t ever wear a suit and tie yeah показать полностью </v>
      </c>
    </row>
    <row r="3654" ht="15.75" customHeight="1">
      <c r="A3654" s="1">
        <v>3967.0</v>
      </c>
      <c r="B3654" s="2" t="s">
        <v>4153</v>
      </c>
      <c r="C3654" s="2" t="s">
        <v>4145</v>
      </c>
      <c r="D3654" s="2" t="s">
        <v>6</v>
      </c>
      <c r="E3654" s="2" t="str">
        <f>IFERROR(__xludf.DUMMYFUNCTION("GOOGLETRANSLATE(B3654, ""auto"",""en"")"),"премьера justin bieber feat ed sheeran i don t care")</f>
        <v>премьера justin bieber feat ed sheeran i don t care</v>
      </c>
    </row>
    <row r="3655" ht="15.75" customHeight="1">
      <c r="A3655" s="1">
        <v>3968.0</v>
      </c>
      <c r="B3655" s="2" t="s">
        <v>4154</v>
      </c>
      <c r="C3655" s="2" t="s">
        <v>4155</v>
      </c>
      <c r="D3655" s="2" t="s">
        <v>6</v>
      </c>
      <c r="E3655" s="2" t="str">
        <f>IFERROR(__xludf.DUMMYFUNCTION("GOOGLETRANSLATE(B3655, ""auto"",""en"")")," I'm waiting")</f>
        <v> I'm waiting</v>
      </c>
    </row>
    <row r="3656" ht="15.75" customHeight="1">
      <c r="A3656" s="1">
        <v>3970.0</v>
      </c>
      <c r="B3656" s="2" t="s">
        <v>4156</v>
      </c>
      <c r="C3656" s="2" t="s">
        <v>4155</v>
      </c>
      <c r="D3656" s="2" t="s">
        <v>6</v>
      </c>
      <c r="E3656" s="2" t="str">
        <f>IFERROR(__xludf.DUMMYFUNCTION("GOOGLETRANSLATE(B3656, ""auto"",""en"")"),"Australia")</f>
        <v>Australia</v>
      </c>
    </row>
    <row r="3657" ht="15.75" customHeight="1">
      <c r="A3657" s="1">
        <v>3971.0</v>
      </c>
      <c r="B3657" s="2" t="s">
        <v>4157</v>
      </c>
      <c r="C3657" s="2" t="s">
        <v>4155</v>
      </c>
      <c r="D3657" s="2" t="s">
        <v>6</v>
      </c>
      <c r="E3657" s="2" t="str">
        <f>IFERROR(__xludf.DUMMYFUNCTION("GOOGLETRANSLATE(B3657, ""auto"",""en"")"),"pyst IT'S summer smells of happiness")</f>
        <v>pyst IT'S summer smells of happiness</v>
      </c>
    </row>
    <row r="3658" ht="15.75" customHeight="1">
      <c r="A3658" s="1">
        <v>3974.0</v>
      </c>
      <c r="B3658" s="2" t="s">
        <v>4158</v>
      </c>
      <c r="C3658" s="2" t="s">
        <v>4155</v>
      </c>
      <c r="D3658" s="2" t="s">
        <v>6</v>
      </c>
      <c r="E3658" s="2" t="str">
        <f>IFERROR(__xludf.DUMMYFUNCTION("GOOGLETRANSLATE(B3658, ""auto"",""en"")"),"9 reasons to love netflix")</f>
        <v>9 reasons to love netflix</v>
      </c>
    </row>
    <row r="3659" ht="15.75" customHeight="1">
      <c r="A3659" s="1">
        <v>3975.0</v>
      </c>
      <c r="B3659" s="2" t="s">
        <v>4154</v>
      </c>
      <c r="C3659" s="2" t="s">
        <v>4159</v>
      </c>
      <c r="D3659" s="2" t="s">
        <v>6</v>
      </c>
      <c r="E3659" s="2" t="str">
        <f>IFERROR(__xludf.DUMMYFUNCTION("GOOGLETRANSLATE(B3659, ""auto"",""en"")")," I'm waiting")</f>
        <v> I'm waiting</v>
      </c>
    </row>
    <row r="3660" ht="15.75" customHeight="1">
      <c r="A3660" s="1">
        <v>3977.0</v>
      </c>
      <c r="B3660" s="2" t="s">
        <v>4156</v>
      </c>
      <c r="C3660" s="2" t="s">
        <v>4159</v>
      </c>
      <c r="D3660" s="2" t="s">
        <v>6</v>
      </c>
      <c r="E3660" s="2" t="str">
        <f>IFERROR(__xludf.DUMMYFUNCTION("GOOGLETRANSLATE(B3660, ""auto"",""en"")"),"Australia")</f>
        <v>Australia</v>
      </c>
    </row>
    <row r="3661" ht="15.75" customHeight="1">
      <c r="A3661" s="1">
        <v>3978.0</v>
      </c>
      <c r="B3661" s="2" t="s">
        <v>4157</v>
      </c>
      <c r="C3661" s="2" t="s">
        <v>4159</v>
      </c>
      <c r="D3661" s="2" t="s">
        <v>6</v>
      </c>
      <c r="E3661" s="2" t="str">
        <f>IFERROR(__xludf.DUMMYFUNCTION("GOOGLETRANSLATE(B3661, ""auto"",""en"")"),"pyst IT'S summer smells of happiness")</f>
        <v>pyst IT'S summer smells of happiness</v>
      </c>
    </row>
    <row r="3662" ht="15.75" customHeight="1">
      <c r="A3662" s="1">
        <v>3981.0</v>
      </c>
      <c r="B3662" s="2" t="s">
        <v>4158</v>
      </c>
      <c r="C3662" s="2" t="s">
        <v>4159</v>
      </c>
      <c r="D3662" s="2" t="s">
        <v>6</v>
      </c>
      <c r="E3662" s="2" t="str">
        <f>IFERROR(__xludf.DUMMYFUNCTION("GOOGLETRANSLATE(B3662, ""auto"",""en"")"),"9 reasons to love netflix")</f>
        <v>9 reasons to love netflix</v>
      </c>
    </row>
    <row r="3663" ht="15.75" customHeight="1">
      <c r="A3663" s="1">
        <v>3982.0</v>
      </c>
      <c r="B3663" s="2" t="s">
        <v>4160</v>
      </c>
      <c r="C3663" s="2" t="s">
        <v>4161</v>
      </c>
      <c r="D3663" s="2" t="s">
        <v>6</v>
      </c>
      <c r="E3663" s="2" t="str">
        <f>IFERROR(__xludf.DUMMYFUNCTION("GOOGLETRANSLATE(B3663, ""auto"",""en"")"),"I have only one thing to keep people pray the Almighty that I love")</f>
        <v>I have only one thing to keep people pray the Almighty that I love</v>
      </c>
    </row>
    <row r="3664" ht="15.75" customHeight="1">
      <c r="A3664" s="1">
        <v>3983.0</v>
      </c>
      <c r="B3664" s="2" t="s">
        <v>4162</v>
      </c>
      <c r="C3664" s="2" t="s">
        <v>4161</v>
      </c>
      <c r="D3664" s="2" t="s">
        <v>6</v>
      </c>
      <c r="E3664" s="2" t="str">
        <f>IFERROR(__xludf.DUMMYFUNCTION("GOOGLETRANSLATE(B3664, ""auto"",""en"")"),"if you want to try everything, try to be kind and chestnym neisporchennym in this life")</f>
        <v>if you want to try everything, try to be kind and chestnym neisporchennym in this life</v>
      </c>
    </row>
    <row r="3665" ht="15.75" customHeight="1">
      <c r="A3665" s="1">
        <v>3984.0</v>
      </c>
      <c r="B3665" s="2" t="s">
        <v>4163</v>
      </c>
      <c r="C3665" s="2" t="s">
        <v>4161</v>
      </c>
      <c r="D3665" s="2" t="s">
        <v>6</v>
      </c>
      <c r="E3665" s="2" t="str">
        <f>IFERROR(__xludf.DUMMYFUNCTION("GOOGLETRANSLATE(B3665, ""auto"",""en"")"),"cooler than me is only my son")</f>
        <v>cooler than me is only my son</v>
      </c>
    </row>
    <row r="3666" ht="15.75" customHeight="1">
      <c r="A3666" s="1">
        <v>3985.0</v>
      </c>
      <c r="B3666" s="2" t="s">
        <v>4164</v>
      </c>
      <c r="C3666" s="2" t="s">
        <v>4161</v>
      </c>
      <c r="D3666" s="2" t="s">
        <v>6</v>
      </c>
      <c r="E3666" s="2" t="str">
        <f>IFERROR(__xludf.DUMMYFUNCTION("GOOGLETRANSLATE(B3666, ""auto"",""en"")"),"Remember this simple phrase but still will not immediately")</f>
        <v>Remember this simple phrase but still will not immediately</v>
      </c>
    </row>
    <row r="3667" ht="15.75" customHeight="1">
      <c r="A3667" s="1">
        <v>3986.0</v>
      </c>
      <c r="B3667" s="2" t="s">
        <v>4165</v>
      </c>
      <c r="C3667" s="2" t="s">
        <v>4161</v>
      </c>
      <c r="D3667" s="2" t="s">
        <v>6</v>
      </c>
      <c r="E3667" s="2" t="str">
        <f>IFERROR(__xludf.DUMMYFUNCTION("GOOGLETRANSLATE(B3667, ""auto"",""en"")"),"Now please note because if you're reading this means very soon will get super expensive gifts from kleopatra 0707 it sounds unbelievable but iphone 6 and other cool prizes for free those who currently do repost and subscribe to kleopatra 0707 with that of"&amp;" a second each of you emphasize in each appeared very real opportunity for a new iphone 6, and other very reputable prizes absolutely free and is not a joke is not cheating more than serious as to fall away any doubts about honesty, and you understand the"&amp;" scope of our see album from 2000 winners in the group sponsor these contests largest store kleopatra 0707 can go to the link and get a great discount vk cc 4ehtw0 so repost subscription kleopatra 0707 your apple iphone 6, and hundreds of other free prize"&amp;"s")</f>
        <v>Now please note because if you're reading this means very soon will get super expensive gifts from kleopatra 0707 it sounds unbelievable but iphone 6 and other cool prizes for free those who currently do repost and subscribe to kleopatra 0707 with that of a second each of you emphasize in each appeared very real opportunity for a new iphone 6, and other very reputable prizes absolutely free and is not a joke is not cheating more than serious as to fall away any doubts about honesty, and you understand the scope of our see album from 2000 winners in the group sponsor these contests largest store kleopatra 0707 can go to the link and get a great discount vk cc 4ehtw0 so repost subscription kleopatra 0707 your apple iphone 6, and hundreds of other free prizes</v>
      </c>
    </row>
    <row r="3668" ht="15.75" customHeight="1">
      <c r="A3668" s="1">
        <v>3987.0</v>
      </c>
      <c r="B3668" s="2" t="s">
        <v>4166</v>
      </c>
      <c r="C3668" s="2" t="s">
        <v>4161</v>
      </c>
      <c r="D3668" s="2" t="s">
        <v>6</v>
      </c>
      <c r="E3668" s="2" t="str">
        <f>IFERROR(__xludf.DUMMYFUNCTION("GOOGLETRANSLATE(B3668, ""auto"",""en"")"),"note we are launching a large-scale competition we play 1st place 2nd place ipad iphone 6 show completely")</f>
        <v>note we are launching a large-scale competition we play 1st place 2nd place ipad iphone 6 show completely</v>
      </c>
    </row>
    <row r="3669" ht="15.75" customHeight="1">
      <c r="A3669" s="1">
        <v>3988.0</v>
      </c>
      <c r="B3669" s="2" t="s">
        <v>4167</v>
      </c>
      <c r="C3669" s="2" t="s">
        <v>4161</v>
      </c>
      <c r="D3669" s="2" t="s">
        <v>6</v>
      </c>
      <c r="E3669" s="2" t="str">
        <f>IFERROR(__xludf.DUMMYFUNCTION("GOOGLETRANSLATE(B3669, ""auto"",""en"")"),"Let's take heart that Allah is blowing his stenasına")</f>
        <v>Let's take heart that Allah is blowing his stenasına</v>
      </c>
    </row>
    <row r="3670" ht="15.75" customHeight="1">
      <c r="A3670" s="1">
        <v>3989.0</v>
      </c>
      <c r="B3670" s="2" t="s">
        <v>4168</v>
      </c>
      <c r="C3670" s="2" t="s">
        <v>4161</v>
      </c>
      <c r="D3670" s="2" t="s">
        <v>6</v>
      </c>
      <c r="E3670" s="2" t="str">
        <f>IFERROR(__xludf.DUMMYFUNCTION("GOOGLETRANSLATE(B3670, ""auto"",""en"")"),"How many repost deserve the word mother")</f>
        <v>How many repost deserve the word mother</v>
      </c>
    </row>
    <row r="3671" ht="15.75" customHeight="1">
      <c r="A3671" s="1">
        <v>3990.0</v>
      </c>
      <c r="B3671" s="2" t="s">
        <v>4160</v>
      </c>
      <c r="C3671" s="2" t="s">
        <v>4161</v>
      </c>
      <c r="D3671" s="2" t="s">
        <v>6</v>
      </c>
      <c r="E3671" s="2" t="str">
        <f>IFERROR(__xludf.DUMMYFUNCTION("GOOGLETRANSLATE(B3671, ""auto"",""en"")"),"I have only one thing to keep people pray the Almighty that I love")</f>
        <v>I have only one thing to keep people pray the Almighty that I love</v>
      </c>
    </row>
    <row r="3672" ht="15.75" customHeight="1">
      <c r="A3672" s="1">
        <v>3991.0</v>
      </c>
      <c r="B3672" s="2" t="s">
        <v>4162</v>
      </c>
      <c r="C3672" s="2" t="s">
        <v>4161</v>
      </c>
      <c r="D3672" s="2" t="s">
        <v>6</v>
      </c>
      <c r="E3672" s="2" t="str">
        <f>IFERROR(__xludf.DUMMYFUNCTION("GOOGLETRANSLATE(B3672, ""auto"",""en"")"),"if you want to try everything, try to be kind and chestnym neisporchennym in this life")</f>
        <v>if you want to try everything, try to be kind and chestnym neisporchennym in this life</v>
      </c>
    </row>
    <row r="3673" ht="15.75" customHeight="1">
      <c r="A3673" s="1">
        <v>3992.0</v>
      </c>
      <c r="B3673" s="2" t="s">
        <v>4163</v>
      </c>
      <c r="C3673" s="2" t="s">
        <v>4161</v>
      </c>
      <c r="D3673" s="2" t="s">
        <v>6</v>
      </c>
      <c r="E3673" s="2" t="str">
        <f>IFERROR(__xludf.DUMMYFUNCTION("GOOGLETRANSLATE(B3673, ""auto"",""en"")"),"cooler than me is only my son")</f>
        <v>cooler than me is only my son</v>
      </c>
    </row>
    <row r="3674" ht="15.75" customHeight="1">
      <c r="A3674" s="1">
        <v>3993.0</v>
      </c>
      <c r="B3674" s="2" t="s">
        <v>4164</v>
      </c>
      <c r="C3674" s="2" t="s">
        <v>4161</v>
      </c>
      <c r="D3674" s="2" t="s">
        <v>6</v>
      </c>
      <c r="E3674" s="2" t="str">
        <f>IFERROR(__xludf.DUMMYFUNCTION("GOOGLETRANSLATE(B3674, ""auto"",""en"")"),"Remember this simple phrase but still will not immediately")</f>
        <v>Remember this simple phrase but still will not immediately</v>
      </c>
    </row>
    <row r="3675" ht="15.75" customHeight="1">
      <c r="A3675" s="1">
        <v>3994.0</v>
      </c>
      <c r="B3675" s="2" t="s">
        <v>4165</v>
      </c>
      <c r="C3675" s="2" t="s">
        <v>4161</v>
      </c>
      <c r="D3675" s="2" t="s">
        <v>6</v>
      </c>
      <c r="E3675" s="2" t="str">
        <f>IFERROR(__xludf.DUMMYFUNCTION("GOOGLETRANSLATE(B3675, ""auto"",""en"")"),"Now please note because if you're reading this means very soon will get super expensive gifts from kleopatra 0707 it sounds unbelievable but iphone 6 and other cool prizes for free those who currently do repost and subscribe to kleopatra 0707 with that of"&amp;" a second each of you emphasize in each appeared very real opportunity for a new iphone 6, and other very reputable prizes absolutely free and is not a joke is not cheating more than serious as to fall away any doubts about honesty, and you understand the"&amp;" scope of our see album from 2000 winners in the group sponsor these contests largest store kleopatra 0707 can go to the link and get a great discount vk cc 4ehtw0 so repost subscription kleopatra 0707 your apple iphone 6, and hundreds of other free prize"&amp;"s")</f>
        <v>Now please note because if you're reading this means very soon will get super expensive gifts from kleopatra 0707 it sounds unbelievable but iphone 6 and other cool prizes for free those who currently do repost and subscribe to kleopatra 0707 with that of a second each of you emphasize in each appeared very real opportunity for a new iphone 6, and other very reputable prizes absolutely free and is not a joke is not cheating more than serious as to fall away any doubts about honesty, and you understand the scope of our see album from 2000 winners in the group sponsor these contests largest store kleopatra 0707 can go to the link and get a great discount vk cc 4ehtw0 so repost subscription kleopatra 0707 your apple iphone 6, and hundreds of other free prizes</v>
      </c>
    </row>
    <row r="3676" ht="15.75" customHeight="1">
      <c r="A3676" s="1">
        <v>3995.0</v>
      </c>
      <c r="B3676" s="2" t="s">
        <v>4166</v>
      </c>
      <c r="C3676" s="2" t="s">
        <v>4161</v>
      </c>
      <c r="D3676" s="2" t="s">
        <v>6</v>
      </c>
      <c r="E3676" s="2" t="str">
        <f>IFERROR(__xludf.DUMMYFUNCTION("GOOGLETRANSLATE(B3676, ""auto"",""en"")"),"note we are launching a large-scale competition we play 1st place 2nd place ipad iphone 6 show completely")</f>
        <v>note we are launching a large-scale competition we play 1st place 2nd place ipad iphone 6 show completely</v>
      </c>
    </row>
    <row r="3677" ht="15.75" customHeight="1">
      <c r="A3677" s="1">
        <v>3996.0</v>
      </c>
      <c r="B3677" s="2" t="s">
        <v>4167</v>
      </c>
      <c r="C3677" s="2" t="s">
        <v>4161</v>
      </c>
      <c r="D3677" s="2" t="s">
        <v>6</v>
      </c>
      <c r="E3677" s="2" t="str">
        <f>IFERROR(__xludf.DUMMYFUNCTION("GOOGLETRANSLATE(B3677, ""auto"",""en"")"),"Let's take heart that Allah is blowing his stenasına")</f>
        <v>Let's take heart that Allah is blowing his stenasına</v>
      </c>
    </row>
    <row r="3678" ht="15.75" customHeight="1">
      <c r="A3678" s="1">
        <v>3997.0</v>
      </c>
      <c r="B3678" s="2" t="s">
        <v>4168</v>
      </c>
      <c r="C3678" s="2" t="s">
        <v>4161</v>
      </c>
      <c r="D3678" s="2" t="s">
        <v>6</v>
      </c>
      <c r="E3678" s="2" t="str">
        <f>IFERROR(__xludf.DUMMYFUNCTION("GOOGLETRANSLATE(B3678, ""auto"",""en"")"),"How many repost deserve the word mother")</f>
        <v>How many repost deserve the word mother</v>
      </c>
    </row>
    <row r="3679" ht="15.75" customHeight="1">
      <c r="A3679" s="1">
        <v>3999.0</v>
      </c>
      <c r="B3679" s="2" t="s">
        <v>4169</v>
      </c>
      <c r="C3679" s="2" t="s">
        <v>4170</v>
      </c>
      <c r="D3679" s="2" t="s">
        <v>6</v>
      </c>
      <c r="E3679" s="2" t="str">
        <f>IFERROR(__xludf.DUMMYFUNCTION("GOOGLETRANSLATE(B3679, ""auto"",""en"")"),"Life has taught me to delete correspondence")</f>
        <v>Life has taught me to delete correspondence</v>
      </c>
    </row>
    <row r="3680" ht="15.75" customHeight="1">
      <c r="A3680" s="1">
        <v>4001.0</v>
      </c>
      <c r="B3680" s="2" t="s">
        <v>4171</v>
      </c>
      <c r="C3680" s="2" t="s">
        <v>4172</v>
      </c>
      <c r="D3680" s="2" t="s">
        <v>6</v>
      </c>
      <c r="E3680" s="2" t="str">
        <f>IFERROR(__xludf.DUMMYFUNCTION("GOOGLETRANSLATE(B3680, ""auto"",""en"")"),"never utter a phrase I would your problems because nafig me someone's problems to its x ra")</f>
        <v>never utter a phrase I would your problems because nafig me someone's problems to its x ra</v>
      </c>
    </row>
    <row r="3681" ht="15.75" customHeight="1">
      <c r="A3681" s="1">
        <v>4002.0</v>
      </c>
      <c r="B3681" s="2" t="s">
        <v>4173</v>
      </c>
      <c r="C3681" s="2" t="s">
        <v>4172</v>
      </c>
      <c r="D3681" s="2" t="s">
        <v>6</v>
      </c>
      <c r="E3681" s="2" t="str">
        <f>IFERROR(__xludf.DUMMYFUNCTION("GOOGLETRANSLATE(B3681, ""auto"",""en"")")," about me is")</f>
        <v> about me is</v>
      </c>
    </row>
    <row r="3682" ht="15.75" customHeight="1">
      <c r="A3682" s="1">
        <v>4003.0</v>
      </c>
      <c r="B3682" s="2" t="s">
        <v>4174</v>
      </c>
      <c r="C3682" s="2" t="s">
        <v>4172</v>
      </c>
      <c r="D3682" s="2" t="s">
        <v>6</v>
      </c>
      <c r="E3682" s="2" t="str">
        <f>IFERROR(__xludf.DUMMYFUNCTION("GOOGLETRANSLATE(B3682, ""auto"",""en"")"),"strong words")</f>
        <v>strong words</v>
      </c>
    </row>
    <row r="3683" ht="15.75" customHeight="1">
      <c r="A3683" s="1">
        <v>4004.0</v>
      </c>
      <c r="B3683" s="2" t="s">
        <v>4175</v>
      </c>
      <c r="C3683" s="2" t="s">
        <v>4172</v>
      </c>
      <c r="D3683" s="2" t="s">
        <v>6</v>
      </c>
      <c r="E3683" s="2" t="str">
        <f>IFERROR(__xludf.DUMMYFUNCTION("GOOGLETRANSLATE(B3683, ""auto"",""en"")"),"November 22 among twins listen carefully to your heart tells you if it tries first all need to relax then it is necessary")</f>
        <v>November 22 among twins listen carefully to your heart tells you if it tries first all need to relax then it is necessary</v>
      </c>
    </row>
    <row r="3684" ht="15.75" customHeight="1">
      <c r="A3684" s="1">
        <v>4005.0</v>
      </c>
      <c r="B3684" s="2" t="s">
        <v>4176</v>
      </c>
      <c r="C3684" s="2" t="s">
        <v>4172</v>
      </c>
      <c r="D3684" s="2" t="s">
        <v>6</v>
      </c>
      <c r="E3684" s="2" t="str">
        <f>IFERROR(__xludf.DUMMYFUNCTION("GOOGLETRANSLATE(B3684, ""auto"",""en"")"),"audi Audi four-wheel drive monsters Issue 7")</f>
        <v>audi Audi four-wheel drive monsters Issue 7</v>
      </c>
    </row>
    <row r="3685" ht="15.75" customHeight="1">
      <c r="A3685" s="1">
        <v>4007.0</v>
      </c>
      <c r="B3685" s="2" t="s">
        <v>4171</v>
      </c>
      <c r="C3685" s="2" t="s">
        <v>4172</v>
      </c>
      <c r="D3685" s="2" t="s">
        <v>6</v>
      </c>
      <c r="E3685" s="2" t="str">
        <f>IFERROR(__xludf.DUMMYFUNCTION("GOOGLETRANSLATE(B3685, ""auto"",""en"")"),"never utter a phrase I would your problems because nafig me someone's problems to its x ra")</f>
        <v>never utter a phrase I would your problems because nafig me someone's problems to its x ra</v>
      </c>
    </row>
    <row r="3686" ht="15.75" customHeight="1">
      <c r="A3686" s="1">
        <v>4008.0</v>
      </c>
      <c r="B3686" s="2" t="s">
        <v>4173</v>
      </c>
      <c r="C3686" s="2" t="s">
        <v>4172</v>
      </c>
      <c r="D3686" s="2" t="s">
        <v>6</v>
      </c>
      <c r="E3686" s="2" t="str">
        <f>IFERROR(__xludf.DUMMYFUNCTION("GOOGLETRANSLATE(B3686, ""auto"",""en"")")," about me is")</f>
        <v> about me is</v>
      </c>
    </row>
    <row r="3687" ht="15.75" customHeight="1">
      <c r="A3687" s="1">
        <v>4009.0</v>
      </c>
      <c r="B3687" s="2" t="s">
        <v>4174</v>
      </c>
      <c r="C3687" s="2" t="s">
        <v>4172</v>
      </c>
      <c r="D3687" s="2" t="s">
        <v>6</v>
      </c>
      <c r="E3687" s="2" t="str">
        <f>IFERROR(__xludf.DUMMYFUNCTION("GOOGLETRANSLATE(B3687, ""auto"",""en"")"),"strong words")</f>
        <v>strong words</v>
      </c>
    </row>
    <row r="3688" ht="15.75" customHeight="1">
      <c r="A3688" s="1">
        <v>4010.0</v>
      </c>
      <c r="B3688" s="2" t="s">
        <v>4175</v>
      </c>
      <c r="C3688" s="2" t="s">
        <v>4172</v>
      </c>
      <c r="D3688" s="2" t="s">
        <v>6</v>
      </c>
      <c r="E3688" s="2" t="str">
        <f>IFERROR(__xludf.DUMMYFUNCTION("GOOGLETRANSLATE(B3688, ""auto"",""en"")"),"November 22 among twins listen carefully to your heart tells you if it tries first all need to relax then it is necessary")</f>
        <v>November 22 among twins listen carefully to your heart tells you if it tries first all need to relax then it is necessary</v>
      </c>
    </row>
    <row r="3689" ht="15.75" customHeight="1">
      <c r="A3689" s="1">
        <v>4011.0</v>
      </c>
      <c r="B3689" s="2" t="s">
        <v>4176</v>
      </c>
      <c r="C3689" s="2" t="s">
        <v>4172</v>
      </c>
      <c r="D3689" s="2" t="s">
        <v>6</v>
      </c>
      <c r="E3689" s="2" t="str">
        <f>IFERROR(__xludf.DUMMYFUNCTION("GOOGLETRANSLATE(B3689, ""auto"",""en"")"),"audi Audi four-wheel drive monsters Issue 7")</f>
        <v>audi Audi four-wheel drive monsters Issue 7</v>
      </c>
    </row>
    <row r="3690" ht="15.75" customHeight="1">
      <c r="A3690" s="1">
        <v>4012.0</v>
      </c>
      <c r="B3690" s="2" t="s">
        <v>4177</v>
      </c>
      <c r="C3690" s="2" t="s">
        <v>4178</v>
      </c>
      <c r="D3690" s="2" t="s">
        <v>6</v>
      </c>
      <c r="E3690" s="2" t="str">
        <f>IFERROR(__xludf.DUMMYFUNCTION("GOOGLETRANSLATE(B3690, ""auto"",""en"")")," man should invest in your woman these words I heard from a very successful man who has called other men to follow this discipline, and soon another one the more money you spend on the woman he loved more successful and richer become talking about it and "&amp;"many ancient traditions and why so show fully")</f>
        <v> man should invest in your woman these words I heard from a very successful man who has called other men to follow this discipline, and soon another one the more money you spend on the woman he loved more successful and richer become talking about it and many ancient traditions and why so show fully</v>
      </c>
    </row>
    <row r="3691" ht="15.75" customHeight="1">
      <c r="A3691" s="1">
        <v>4013.0</v>
      </c>
      <c r="B3691" s="2" t="s">
        <v>4179</v>
      </c>
      <c r="C3691" s="2" t="s">
        <v>4178</v>
      </c>
      <c r="D3691" s="2" t="s">
        <v>6</v>
      </c>
      <c r="E3691" s="2" t="str">
        <f>IFERROR(__xludf.DUMMYFUNCTION("GOOGLETRANSLATE(B3691, ""auto"",""en"")"),"love of a man is only a part of his life he has a lot of other things that you need to perform a woman's love is her whole life for a man is not the case for men love one of many things he would like to write poetry, not because he loves he wanted to pain"&amp;"t not because he loves this activity is for him his own value in no way connected with love and tired of pictures of music, he would fall deeply in love and forget it's his leisure See the difference a man's love is his place of rest when he gets tired of"&amp;" the world of a thousand and one affairs he wants to fall in energy woman in her heat and dissolve remember he loves only when it receives rest and then he can again draw write poetry writing music or dance love is the necessary foundation for him to do o"&amp;"ther things for a woman all the way around it would be to do other things because she likes if she does not like it ceases to do anything at all Osho")</f>
        <v>love of a man is only a part of his life he has a lot of other things that you need to perform a woman's love is her whole life for a man is not the case for men love one of many things he would like to write poetry, not because he loves he wanted to paint not because he loves this activity is for him his own value in no way connected with love and tired of pictures of music, he would fall deeply in love and forget it's his leisure See the difference a man's love is his place of rest when he gets tired of the world of a thousand and one affairs he wants to fall in energy woman in her heat and dissolve remember he loves only when it receives rest and then he can again draw write poetry writing music or dance love is the necessary foundation for him to do other things for a woman all the way around it would be to do other things because she likes if she does not like it ceases to do anything at all Osho</v>
      </c>
    </row>
    <row r="3692" ht="15.75" customHeight="1">
      <c r="A3692" s="1">
        <v>4014.0</v>
      </c>
      <c r="B3692" s="2" t="s">
        <v>4180</v>
      </c>
      <c r="C3692" s="2" t="s">
        <v>4178</v>
      </c>
      <c r="D3692" s="2" t="s">
        <v>6</v>
      </c>
      <c r="E3692" s="2" t="str">
        <f>IFERROR(__xludf.DUMMYFUNCTION("GOOGLETRANSLATE(B3692, ""auto"",""en"")"),"mom")</f>
        <v>mom</v>
      </c>
    </row>
    <row r="3693" ht="15.75" customHeight="1">
      <c r="A3693" s="1">
        <v>4015.0</v>
      </c>
      <c r="B3693" s="2" t="s">
        <v>4181</v>
      </c>
      <c r="C3693" s="2" t="s">
        <v>4178</v>
      </c>
      <c r="D3693" s="2" t="s">
        <v>6</v>
      </c>
      <c r="E3693" s="2" t="str">
        <f>IFERROR(__xludf.DUMMYFUNCTION("GOOGLETRANSLATE(B3693, ""auto"",""en"")")," be in love with life in its every moment Ed Sheeran")</f>
        <v> be in love with life in its every moment Ed Sheeran</v>
      </c>
    </row>
    <row r="3694" ht="15.75" customHeight="1">
      <c r="A3694" s="1">
        <v>4016.0</v>
      </c>
      <c r="B3694" s="2" t="s">
        <v>4182</v>
      </c>
      <c r="C3694" s="2" t="s">
        <v>4178</v>
      </c>
      <c r="D3694" s="2" t="s">
        <v>6</v>
      </c>
      <c r="E3694" s="2" t="str">
        <f>IFERROR(__xludf.DUMMYFUNCTION("GOOGLETRANSLATE(B3694, ""auto"",""en"")"),"if you loved a beautiful girl like Rose bear and its thorns")</f>
        <v>if you loved a beautiful girl like Rose bear and its thorns</v>
      </c>
    </row>
    <row r="3695" ht="15.75" customHeight="1">
      <c r="A3695" s="1">
        <v>4017.0</v>
      </c>
      <c r="B3695" s="2" t="s">
        <v>4183</v>
      </c>
      <c r="C3695" s="2" t="s">
        <v>4178</v>
      </c>
      <c r="D3695" s="2" t="s">
        <v>6</v>
      </c>
      <c r="E3695" s="2" t="str">
        <f>IFERROR(__xludf.DUMMYFUNCTION("GOOGLETRANSLATE(B3695, ""auto"",""en"")"),"I never complain about things that parents could not give you the opportunity they gave you everything that they did each of you owe to them")</f>
        <v>I never complain about things that parents could not give you the opportunity they gave you everything that they did each of you owe to them</v>
      </c>
    </row>
    <row r="3696" ht="15.75" customHeight="1">
      <c r="A3696" s="1">
        <v>4018.0</v>
      </c>
      <c r="B3696" s="2" t="s">
        <v>4184</v>
      </c>
      <c r="C3696" s="2" t="s">
        <v>4178</v>
      </c>
      <c r="D3696" s="2" t="s">
        <v>6</v>
      </c>
      <c r="E3696" s="2" t="str">
        <f>IFERROR(__xludf.DUMMYFUNCTION("GOOGLETRANSLATE(B3696, ""auto"",""en"")"),"You know the expression of the above head can not jump this misconception people may still Nikola Tesla")</f>
        <v>You know the expression of the above head can not jump this misconception people may still Nikola Tesla</v>
      </c>
    </row>
    <row r="3697" ht="15.75" customHeight="1">
      <c r="A3697" s="1">
        <v>4019.0</v>
      </c>
      <c r="B3697" s="2" t="s">
        <v>4185</v>
      </c>
      <c r="C3697" s="2" t="s">
        <v>4178</v>
      </c>
      <c r="D3697" s="2" t="s">
        <v>6</v>
      </c>
      <c r="E3697" s="2" t="str">
        <f>IFERROR(__xludf.DUMMYFUNCTION("GOOGLETRANSLATE(B3697, ""auto"",""en"")"),"if you do not make up your mind to it today, tomorrow will be the same as yesterday")</f>
        <v>if you do not make up your mind to it today, tomorrow will be the same as yesterday</v>
      </c>
    </row>
    <row r="3698" ht="15.75" customHeight="1">
      <c r="A3698" s="1">
        <v>4020.0</v>
      </c>
      <c r="B3698" s="2" t="s">
        <v>4177</v>
      </c>
      <c r="C3698" s="2" t="s">
        <v>4186</v>
      </c>
      <c r="D3698" s="2" t="s">
        <v>6</v>
      </c>
      <c r="E3698" s="2" t="str">
        <f>IFERROR(__xludf.DUMMYFUNCTION("GOOGLETRANSLATE(B3698, ""auto"",""en"")")," man should invest in your woman these words I heard from a very successful man who has called other men to follow this discipline, and soon another one the more money you spend on the woman he loved more successful and richer become talking about it and "&amp;"many ancient traditions and why so show fully")</f>
        <v> man should invest in your woman these words I heard from a very successful man who has called other men to follow this discipline, and soon another one the more money you spend on the woman he loved more successful and richer become talking about it and many ancient traditions and why so show fully</v>
      </c>
    </row>
    <row r="3699" ht="15.75" customHeight="1">
      <c r="A3699" s="1">
        <v>4021.0</v>
      </c>
      <c r="B3699" s="2" t="s">
        <v>4179</v>
      </c>
      <c r="C3699" s="2" t="s">
        <v>4186</v>
      </c>
      <c r="D3699" s="2" t="s">
        <v>6</v>
      </c>
      <c r="E3699" s="2" t="str">
        <f>IFERROR(__xludf.DUMMYFUNCTION("GOOGLETRANSLATE(B3699, ""auto"",""en"")"),"love of a man is only a part of his life he has a lot of other things that you need to perform a woman's love is her whole life for a man is not the case for men love one of many things he would like to write poetry, not because he loves he wanted to pain"&amp;"t not because he loves this activity is for him his own value in no way connected with love and tired of pictures of music, he would fall deeply in love and forget it's his leisure See the difference a man's love is his place of rest when he gets tired of"&amp;" the world of a thousand and one affairs he wants to fall in energy woman in her heat and dissolve remember he loves only when it receives rest and then he can again draw write poetry writing music or dance love is the necessary foundation for him to do o"&amp;"ther things for a woman all the way around it would be to do other things because she likes if she does not like it ceases to do anything at all Osho")</f>
        <v>love of a man is only a part of his life he has a lot of other things that you need to perform a woman's love is her whole life for a man is not the case for men love one of many things he would like to write poetry, not because he loves he wanted to paint not because he loves this activity is for him his own value in no way connected with love and tired of pictures of music, he would fall deeply in love and forget it's his leisure See the difference a man's love is his place of rest when he gets tired of the world of a thousand and one affairs he wants to fall in energy woman in her heat and dissolve remember he loves only when it receives rest and then he can again draw write poetry writing music or dance love is the necessary foundation for him to do other things for a woman all the way around it would be to do other things because she likes if she does not like it ceases to do anything at all Osho</v>
      </c>
    </row>
    <row r="3700" ht="15.75" customHeight="1">
      <c r="A3700" s="1">
        <v>4022.0</v>
      </c>
      <c r="B3700" s="2" t="s">
        <v>4180</v>
      </c>
      <c r="C3700" s="2" t="s">
        <v>4186</v>
      </c>
      <c r="D3700" s="2" t="s">
        <v>6</v>
      </c>
      <c r="E3700" s="2" t="str">
        <f>IFERROR(__xludf.DUMMYFUNCTION("GOOGLETRANSLATE(B3700, ""auto"",""en"")"),"mom")</f>
        <v>mom</v>
      </c>
    </row>
    <row r="3701" ht="15.75" customHeight="1">
      <c r="A3701" s="1">
        <v>4023.0</v>
      </c>
      <c r="B3701" s="2" t="s">
        <v>4181</v>
      </c>
      <c r="C3701" s="2" t="s">
        <v>4186</v>
      </c>
      <c r="D3701" s="2" t="s">
        <v>6</v>
      </c>
      <c r="E3701" s="2" t="str">
        <f>IFERROR(__xludf.DUMMYFUNCTION("GOOGLETRANSLATE(B3701, ""auto"",""en"")")," be in love with life in its every moment Ed Sheeran")</f>
        <v> be in love with life in its every moment Ed Sheeran</v>
      </c>
    </row>
    <row r="3702" ht="15.75" customHeight="1">
      <c r="A3702" s="1">
        <v>4024.0</v>
      </c>
      <c r="B3702" s="2" t="s">
        <v>4182</v>
      </c>
      <c r="C3702" s="2" t="s">
        <v>4186</v>
      </c>
      <c r="D3702" s="2" t="s">
        <v>6</v>
      </c>
      <c r="E3702" s="2" t="str">
        <f>IFERROR(__xludf.DUMMYFUNCTION("GOOGLETRANSLATE(B3702, ""auto"",""en"")"),"if you loved a beautiful girl like Rose bear and its thorns")</f>
        <v>if you loved a beautiful girl like Rose bear and its thorns</v>
      </c>
    </row>
    <row r="3703" ht="15.75" customHeight="1">
      <c r="A3703" s="1">
        <v>4025.0</v>
      </c>
      <c r="B3703" s="2" t="s">
        <v>4183</v>
      </c>
      <c r="C3703" s="2" t="s">
        <v>4186</v>
      </c>
      <c r="D3703" s="2" t="s">
        <v>6</v>
      </c>
      <c r="E3703" s="2" t="str">
        <f>IFERROR(__xludf.DUMMYFUNCTION("GOOGLETRANSLATE(B3703, ""auto"",""en"")"),"I never complain about things that parents could not give you the opportunity they gave you everything that they did each of you owe to them")</f>
        <v>I never complain about things that parents could not give you the opportunity they gave you everything that they did each of you owe to them</v>
      </c>
    </row>
    <row r="3704" ht="15.75" customHeight="1">
      <c r="A3704" s="1">
        <v>4026.0</v>
      </c>
      <c r="B3704" s="2" t="s">
        <v>4184</v>
      </c>
      <c r="C3704" s="2" t="s">
        <v>4186</v>
      </c>
      <c r="D3704" s="2" t="s">
        <v>6</v>
      </c>
      <c r="E3704" s="2" t="str">
        <f>IFERROR(__xludf.DUMMYFUNCTION("GOOGLETRANSLATE(B3704, ""auto"",""en"")"),"You know the expression of the above head can not jump this misconception people may still Nikola Tesla")</f>
        <v>You know the expression of the above head can not jump this misconception people may still Nikola Tesla</v>
      </c>
    </row>
    <row r="3705" ht="15.75" customHeight="1">
      <c r="A3705" s="1">
        <v>4027.0</v>
      </c>
      <c r="B3705" s="2" t="s">
        <v>4185</v>
      </c>
      <c r="C3705" s="2" t="s">
        <v>4186</v>
      </c>
      <c r="D3705" s="2" t="s">
        <v>6</v>
      </c>
      <c r="E3705" s="2" t="str">
        <f>IFERROR(__xludf.DUMMYFUNCTION("GOOGLETRANSLATE(B3705, ""auto"",""en"")"),"if you do not make up your mind to it today, tomorrow will be the same as yesterday")</f>
        <v>if you do not make up your mind to it today, tomorrow will be the same as yesterday</v>
      </c>
    </row>
    <row r="3706" ht="15.75" customHeight="1">
      <c r="A3706" s="1">
        <v>4028.0</v>
      </c>
      <c r="B3706" s="2" t="s">
        <v>4187</v>
      </c>
      <c r="C3706" s="2" t="s">
        <v>4188</v>
      </c>
      <c r="D3706" s="2" t="s">
        <v>6</v>
      </c>
      <c r="E3706" s="2" t="str">
        <f>IFERROR(__xludf.DUMMYFUNCTION("GOOGLETRANSLATE(B3706, ""auto"",""en"")"),"Discoverer blessed book of 114 properties 1 Surah Al Fatiha sura 7 that there are always people who read the verse Allah will accept the wishes of the world and axïrettegi 2 verse 286 of Surah Al Baqarah cow This time, the students jamanşılıqtar man will "&amp;"survive and dwadan set Europe")</f>
        <v>Discoverer blessed book of 114 properties 1 Surah Al Fatiha sura 7 that there are always people who read the verse Allah will accept the wishes of the world and axïrettegi 2 verse 286 of Surah Al Baqarah cow This time, the students jamanşılıqtar man will survive and dwadan set Europe</v>
      </c>
    </row>
    <row r="3707" ht="15.75" customHeight="1">
      <c r="A3707" s="1">
        <v>4029.0</v>
      </c>
      <c r="B3707" s="2" t="s">
        <v>4189</v>
      </c>
      <c r="C3707" s="2" t="s">
        <v>4188</v>
      </c>
      <c r="D3707" s="2" t="s">
        <v>6</v>
      </c>
      <c r="E3707" s="2" t="str">
        <f>IFERROR(__xludf.DUMMYFUNCTION("GOOGLETRANSLATE(B3707, ""auto"",""en"")")," There are two main two livestock not to work after the establishment of the roof can not be said, because people will learn a lot of enthusiasm and with the increase in the world to calculate the savings and lean home to respond to the Quran says if they"&amp;" are poor, Allah will enrich their endless şarapatımen 1 youth to be resistant to calm balance of the roof Getting rid of the child uşqalaqtıq and jeñiltektikten smart bears wedding the man himself about the various sins that protects the Prophet pbuh The"&amp;" value of marriage among young people with enough married because zïnasınan events that effect, Zina younger than the value of the wedding, the best way to avoid this fast should fast because he counseled as a stronghold for 2")</f>
        <v> There are two main two livestock not to work after the establishment of the roof can not be said, because people will learn a lot of enthusiasm and with the increase in the world to calculate the savings and lean home to respond to the Quran says if they are poor, Allah will enrich their endless şarapatımen 1 youth to be resistant to calm balance of the roof Getting rid of the child uşqalaqtıq and jeñiltektikten smart bears wedding the man himself about the various sins that protects the Prophet pbuh The value of marriage among young people with enough married because zïnasınan events that effect, Zina younger than the value of the wedding, the best way to avoid this fast should fast because he counseled as a stronghold for 2</v>
      </c>
    </row>
    <row r="3708" ht="15.75" customHeight="1">
      <c r="A3708" s="1">
        <v>4030.0</v>
      </c>
      <c r="B3708" s="2" t="s">
        <v>4190</v>
      </c>
      <c r="C3708" s="2" t="s">
        <v>4188</v>
      </c>
      <c r="D3708" s="2" t="s">
        <v>6</v>
      </c>
      <c r="E3708" s="2" t="str">
        <f>IFERROR(__xludf.DUMMYFUNCTION("GOOGLETRANSLATE(B3708, ""auto"",""en"")"),"Slaves to a drop of the young man does not appear to shed buckets of age Rats")</f>
        <v>Slaves to a drop of the young man does not appear to shed buckets of age Rats</v>
      </c>
    </row>
    <row r="3709" ht="15.75" customHeight="1">
      <c r="A3709" s="1">
        <v>4031.0</v>
      </c>
      <c r="B3709" s="2" t="s">
        <v>4191</v>
      </c>
      <c r="C3709" s="2" t="s">
        <v>4188</v>
      </c>
      <c r="D3709" s="2" t="s">
        <v>6</v>
      </c>
      <c r="E3709" s="2" t="str">
        <f>IFERROR(__xludf.DUMMYFUNCTION("GOOGLETRANSLATE(B3709, ""auto"",""en"")"),"each person should know the words to the English language when abroad phrases 1 2 hello hello good bye good bye good morning good afternoon good evening good morning good afternoon good evening set Europe")</f>
        <v>each person should know the words to the English language when abroad phrases 1 2 hello hello good bye good bye good morning good afternoon good evening good morning good afternoon good evening set Europe</v>
      </c>
    </row>
    <row r="3710" ht="15.75" customHeight="1">
      <c r="A3710" s="1">
        <v>4032.0</v>
      </c>
      <c r="B3710" s="2" t="s">
        <v>4187</v>
      </c>
      <c r="C3710" s="2" t="s">
        <v>4188</v>
      </c>
      <c r="D3710" s="2" t="s">
        <v>6</v>
      </c>
      <c r="E3710" s="2" t="str">
        <f>IFERROR(__xludf.DUMMYFUNCTION("GOOGLETRANSLATE(B3710, ""auto"",""en"")"),"Discoverer blessed book of 114 properties 1 Surah Al Fatiha sura 7 that there are always people who read the verse Allah will accept the wishes of the world and axïrettegi 2 verse 286 of Surah Al Baqarah cow This time, the students jamanşılıqtar man will "&amp;"survive and dwadan set Europe")</f>
        <v>Discoverer blessed book of 114 properties 1 Surah Al Fatiha sura 7 that there are always people who read the verse Allah will accept the wishes of the world and axïrettegi 2 verse 286 of Surah Al Baqarah cow This time, the students jamanşılıqtar man will survive and dwadan set Europe</v>
      </c>
    </row>
    <row r="3711" ht="15.75" customHeight="1">
      <c r="A3711" s="1">
        <v>4033.0</v>
      </c>
      <c r="B3711" s="2" t="s">
        <v>4189</v>
      </c>
      <c r="C3711" s="2" t="s">
        <v>4188</v>
      </c>
      <c r="D3711" s="2" t="s">
        <v>6</v>
      </c>
      <c r="E3711" s="2" t="str">
        <f>IFERROR(__xludf.DUMMYFUNCTION("GOOGLETRANSLATE(B3711, ""auto"",""en"")")," There are two main two livestock not to work after the establishment of the roof can not be said, because people will learn a lot of enthusiasm and with the increase in the world to calculate the savings and lean home to respond to the Quran says if they"&amp;" are poor, Allah will enrich their endless şarapatımen 1 youth to be resistant to calm balance of the roof Getting rid of the child uşqalaqtıq and jeñiltektikten smart bears wedding the man himself about the various sins that protects the Prophet pbuh The"&amp;" value of marriage among young people with enough married because zïnasınan events that effect, Zina younger than the value of the wedding, the best way to avoid this fast should fast because he counseled as a stronghold for 2")</f>
        <v> There are two main two livestock not to work after the establishment of the roof can not be said, because people will learn a lot of enthusiasm and with the increase in the world to calculate the savings and lean home to respond to the Quran says if they are poor, Allah will enrich their endless şarapatımen 1 youth to be resistant to calm balance of the roof Getting rid of the child uşqalaqtıq and jeñiltektikten smart bears wedding the man himself about the various sins that protects the Prophet pbuh The value of marriage among young people with enough married because zïnasınan events that effect, Zina younger than the value of the wedding, the best way to avoid this fast should fast because he counseled as a stronghold for 2</v>
      </c>
    </row>
    <row r="3712" ht="15.75" customHeight="1">
      <c r="A3712" s="1">
        <v>4034.0</v>
      </c>
      <c r="B3712" s="2" t="s">
        <v>4190</v>
      </c>
      <c r="C3712" s="2" t="s">
        <v>4188</v>
      </c>
      <c r="D3712" s="2" t="s">
        <v>6</v>
      </c>
      <c r="E3712" s="2" t="str">
        <f>IFERROR(__xludf.DUMMYFUNCTION("GOOGLETRANSLATE(B3712, ""auto"",""en"")"),"Slaves to a drop of the young man does not appear to shed buckets of age Rats")</f>
        <v>Slaves to a drop of the young man does not appear to shed buckets of age Rats</v>
      </c>
    </row>
    <row r="3713" ht="15.75" customHeight="1">
      <c r="A3713" s="1">
        <v>4035.0</v>
      </c>
      <c r="B3713" s="2" t="s">
        <v>4191</v>
      </c>
      <c r="C3713" s="2" t="s">
        <v>4188</v>
      </c>
      <c r="D3713" s="2" t="s">
        <v>6</v>
      </c>
      <c r="E3713" s="2" t="str">
        <f>IFERROR(__xludf.DUMMYFUNCTION("GOOGLETRANSLATE(B3713, ""auto"",""en"")"),"each person should know the words to the English language when abroad phrases 1 2 hello hello good bye good bye good morning good afternoon good evening good morning good afternoon good evening set Europe")</f>
        <v>each person should know the words to the English language when abroad phrases 1 2 hello hello good bye good bye good morning good afternoon good evening good morning good afternoon good evening set Europe</v>
      </c>
    </row>
    <row r="3714" ht="15.75" customHeight="1">
      <c r="A3714" s="1">
        <v>4036.0</v>
      </c>
      <c r="B3714" s="2" t="s">
        <v>4187</v>
      </c>
      <c r="C3714" s="2" t="s">
        <v>4188</v>
      </c>
      <c r="D3714" s="2" t="s">
        <v>6</v>
      </c>
      <c r="E3714" s="2" t="str">
        <f>IFERROR(__xludf.DUMMYFUNCTION("GOOGLETRANSLATE(B3714, ""auto"",""en"")"),"Discoverer blessed book of 114 properties 1 Surah Al Fatiha sura 7 that there are always people who read the verse Allah will accept the wishes of the world and axïrettegi 2 verse 286 of Surah Al Baqarah cow This time, the students jamanşılıqtar man will "&amp;"survive and dwadan set Europe")</f>
        <v>Discoverer blessed book of 114 properties 1 Surah Al Fatiha sura 7 that there are always people who read the verse Allah will accept the wishes of the world and axïrettegi 2 verse 286 of Surah Al Baqarah cow This time, the students jamanşılıqtar man will survive and dwadan set Europe</v>
      </c>
    </row>
    <row r="3715" ht="15.75" customHeight="1">
      <c r="A3715" s="1">
        <v>4037.0</v>
      </c>
      <c r="B3715" s="2" t="s">
        <v>4189</v>
      </c>
      <c r="C3715" s="2" t="s">
        <v>4188</v>
      </c>
      <c r="D3715" s="2" t="s">
        <v>6</v>
      </c>
      <c r="E3715" s="2" t="str">
        <f>IFERROR(__xludf.DUMMYFUNCTION("GOOGLETRANSLATE(B3715, ""auto"",""en"")")," There are two main two livestock not to work after the establishment of the roof can not be said, because people will learn a lot of enthusiasm and with the increase in the world to calculate the savings and lean home to respond to the Quran says if they"&amp;" are poor, Allah will enrich their endless şarapatımen 1 youth to be resistant to calm balance of the roof Getting rid of the child uşqalaqtıq and jeñiltektikten smart bears wedding the man himself about the various sins that protects the Prophet pbuh The"&amp;" value of marriage among young people with enough married because zïnasınan events that effect, Zina younger than the value of the wedding, the best way to avoid this fast should fast because he counseled as a stronghold for 2")</f>
        <v> There are two main two livestock not to work after the establishment of the roof can not be said, because people will learn a lot of enthusiasm and with the increase in the world to calculate the savings and lean home to respond to the Quran says if they are poor, Allah will enrich their endless şarapatımen 1 youth to be resistant to calm balance of the roof Getting rid of the child uşqalaqtıq and jeñiltektikten smart bears wedding the man himself about the various sins that protects the Prophet pbuh The value of marriage among young people with enough married because zïnasınan events that effect, Zina younger than the value of the wedding, the best way to avoid this fast should fast because he counseled as a stronghold for 2</v>
      </c>
    </row>
    <row r="3716" ht="15.75" customHeight="1">
      <c r="A3716" s="1">
        <v>4038.0</v>
      </c>
      <c r="B3716" s="2" t="s">
        <v>4190</v>
      </c>
      <c r="C3716" s="2" t="s">
        <v>4188</v>
      </c>
      <c r="D3716" s="2" t="s">
        <v>6</v>
      </c>
      <c r="E3716" s="2" t="str">
        <f>IFERROR(__xludf.DUMMYFUNCTION("GOOGLETRANSLATE(B3716, ""auto"",""en"")"),"Slaves to a drop of the young man does not appear to shed buckets of age Rats")</f>
        <v>Slaves to a drop of the young man does not appear to shed buckets of age Rats</v>
      </c>
    </row>
    <row r="3717" ht="15.75" customHeight="1">
      <c r="A3717" s="1">
        <v>4039.0</v>
      </c>
      <c r="B3717" s="2" t="s">
        <v>4191</v>
      </c>
      <c r="C3717" s="2" t="s">
        <v>4188</v>
      </c>
      <c r="D3717" s="2" t="s">
        <v>6</v>
      </c>
      <c r="E3717" s="2" t="str">
        <f>IFERROR(__xludf.DUMMYFUNCTION("GOOGLETRANSLATE(B3717, ""auto"",""en"")"),"each person should know the words to the English language when abroad phrases 1 2 hello hello good bye good bye good morning good afternoon good evening good morning good afternoon good evening set Europe")</f>
        <v>each person should know the words to the English language when abroad phrases 1 2 hello hello good bye good bye good morning good afternoon good evening good morning good afternoon good evening set Europe</v>
      </c>
    </row>
    <row r="3718" ht="15.75" customHeight="1">
      <c r="A3718" s="1">
        <v>4041.0</v>
      </c>
      <c r="B3718" s="2" t="s">
        <v>4192</v>
      </c>
      <c r="C3718" s="2" t="s">
        <v>4193</v>
      </c>
      <c r="D3718" s="2" t="s">
        <v>6</v>
      </c>
      <c r="E3718" s="2" t="str">
        <f>IFERROR(__xludf.DUMMYFUNCTION("GOOGLETRANSLATE(B3718, ""auto"",""en"")"),"beautiful modeling dumplings")</f>
        <v>beautiful modeling dumplings</v>
      </c>
    </row>
    <row r="3719" ht="15.75" customHeight="1">
      <c r="A3719" s="1">
        <v>4042.0</v>
      </c>
      <c r="B3719" s="2" t="s">
        <v>4194</v>
      </c>
      <c r="C3719" s="2" t="s">
        <v>4193</v>
      </c>
      <c r="D3719" s="2" t="s">
        <v>6</v>
      </c>
      <c r="E3719" s="2" t="str">
        <f>IFERROR(__xludf.DUMMYFUNCTION("GOOGLETRANSLATE(B3719, ""auto"",""en"")"),"if you want a nice press the press to work on it 9o 6o 9o")</f>
        <v>if you want a nice press the press to work on it 9o 6o 9o</v>
      </c>
    </row>
    <row r="3720" ht="15.75" customHeight="1">
      <c r="A3720" s="1">
        <v>4043.0</v>
      </c>
      <c r="B3720" s="2" t="s">
        <v>4195</v>
      </c>
      <c r="C3720" s="2" t="s">
        <v>4193</v>
      </c>
      <c r="D3720" s="2" t="s">
        <v>6</v>
      </c>
      <c r="E3720" s="2" t="str">
        <f>IFERROR(__xludf.DUMMYFUNCTION("GOOGLETRANSLATE(B3720, ""auto"",""en"")"),"there is someone who will love you not because of the shape and appearance and for your lovely cheeks and bad temper")</f>
        <v>there is someone who will love you not because of the shape and appearance and for your lovely cheeks and bad temper</v>
      </c>
    </row>
    <row r="3721" ht="15.75" customHeight="1">
      <c r="A3721" s="1">
        <v>4044.0</v>
      </c>
      <c r="B3721" s="2" t="s">
        <v>4196</v>
      </c>
      <c r="C3721" s="2" t="s">
        <v>4193</v>
      </c>
      <c r="D3721" s="2" t="s">
        <v>6</v>
      </c>
      <c r="E3721" s="2" t="str">
        <f>IFERROR(__xludf.DUMMYFUNCTION("GOOGLETRANSLATE(B3721, ""auto"",""en"")"),"7 short cartoons with deep meaning")</f>
        <v>7 short cartoons with deep meaning</v>
      </c>
    </row>
    <row r="3722" ht="15.75" customHeight="1">
      <c r="A3722" s="1">
        <v>4045.0</v>
      </c>
      <c r="B3722" s="2" t="s">
        <v>4197</v>
      </c>
      <c r="C3722" s="2" t="s">
        <v>4193</v>
      </c>
      <c r="D3722" s="2" t="s">
        <v>6</v>
      </c>
      <c r="E3722" s="2" t="str">
        <f>IFERROR(__xludf.DUMMYFUNCTION("GOOGLETRANSLATE(B3722, ""auto"",""en"")"),"cool videos")</f>
        <v>cool videos</v>
      </c>
    </row>
    <row r="3723" ht="15.75" customHeight="1">
      <c r="A3723" s="1">
        <v>4046.0</v>
      </c>
      <c r="B3723" s="2" t="s">
        <v>4198</v>
      </c>
      <c r="C3723" s="2" t="s">
        <v>4193</v>
      </c>
      <c r="D3723" s="2" t="s">
        <v>6</v>
      </c>
      <c r="E3723" s="2" t="str">
        <f>IFERROR(__xludf.DUMMYFUNCTION("GOOGLETRANSLATE(B3723, ""auto"",""en"")"),"Finally I got 2 of the switch bodies with a guy we tried very hard to mounting on video production took 6 days, so very much hope that you will enjoy 5 T-shirts for the repost video https www youtube com watch v ydvjxwgmuhw t 661s https www youtube com wa"&amp;"tch v ydvjxwgmuhw t 661s https www youtube com watch v ydvjxwgmuhw t 661s")</f>
        <v>Finally I got 2 of the switch bodies with a guy we tried very hard to mounting on video production took 6 days, so very much hope that you will enjoy 5 T-shirts for the repost video https www youtube com watch v ydvjxwgmuhw t 661s https www youtube com watch v ydvjxwgmuhw t 661s https www youtube com watch v ydvjxwgmuhw t 661s</v>
      </c>
    </row>
    <row r="3724" ht="15.75" customHeight="1">
      <c r="A3724" s="1">
        <v>4047.0</v>
      </c>
      <c r="B3724" s="2" t="s">
        <v>4199</v>
      </c>
      <c r="C3724" s="2" t="s">
        <v>4193</v>
      </c>
      <c r="D3724" s="2" t="s">
        <v>6</v>
      </c>
      <c r="E3724" s="2" t="str">
        <f>IFERROR(__xludf.DUMMYFUNCTION("GOOGLETRANSLATE(B3724, ""auto"",""en"")"),"born here are some facts about the 28th of January you 1 when you are cleaned for you it is important that the house was no one screaming and different kinds of music do you all of a sudden it laziness 2 about you suddenly feel sad suddenly laughed sudden"&amp;"ly offended and again everything is OK and fully live show")</f>
        <v>born here are some facts about the 28th of January you 1 when you are cleaned for you it is important that the house was no one screaming and different kinds of music do you all of a sudden it laziness 2 about you suddenly feel sad suddenly laughed suddenly offended and again everything is OK and fully live show</v>
      </c>
    </row>
    <row r="3725" ht="15.75" customHeight="1">
      <c r="A3725" s="1">
        <v>4048.0</v>
      </c>
      <c r="B3725" s="2" t="s">
        <v>4200</v>
      </c>
      <c r="C3725" s="2" t="s">
        <v>4201</v>
      </c>
      <c r="D3725" s="2" t="s">
        <v>6</v>
      </c>
      <c r="E3725" s="2" t="str">
        <f>IFERROR(__xludf.DUMMYFUNCTION("GOOGLETRANSLATE(B3725, ""auto"",""en"")"),"forisaizh hobibs u shioiu 2019 good kachestvo16 Genre Action Adventure glaivnye gepou zaxvatyvayuschey uctopuu ppaktuchecku nenavudyat dpyg dpyga odna tolko mycl o tom chto in odun ppekpacny den onu mogyt pepecechcya dpyg c dpygom kazhetcya for nux yzhacn"&amp;"oy u nevynocumoy bot tolko y cydby nA vce vcegda umeyutcya cvou plany kotopye unogda ne covmectumy c chelovecheckumu odnazhdy peped lutsom opacnoctu glavnym gepoyam ppushloc ne ppocto naxodutcya pod odnoy kpyshey in pomeschenuu Nr u cotpydinuchat padu doc"&amp;"tuzhenuya edunoy tselu")</f>
        <v>forisaizh hobibs u shioiu 2019 good kachestvo16 Genre Action Adventure glaivnye gepou zaxvatyvayuschey uctopuu ppaktuchecku nenavudyat dpyg dpyga odna tolko mycl o tom chto in odun ppekpacny den onu mogyt pepecechcya dpyg c dpygom kazhetcya for nux yzhacnoy u nevynocumoy bot tolko y cydby nA vce vcegda umeyutcya cvou plany kotopye unogda ne covmectumy c chelovecheckumu odnazhdy peped lutsom opacnoctu glavnym gepoyam ppushloc ne ppocto naxodutcya pod odnoy kpyshey in pomeschenuu Nr u cotpydinuchat padu doctuzhenuya edunoy tselu</v>
      </c>
    </row>
    <row r="3726" ht="15.75" customHeight="1">
      <c r="A3726" s="1">
        <v>4049.0</v>
      </c>
      <c r="B3726" s="2" t="s">
        <v>4202</v>
      </c>
      <c r="C3726" s="2" t="s">
        <v>4201</v>
      </c>
      <c r="D3726" s="2" t="s">
        <v>6</v>
      </c>
      <c r="E3726" s="2" t="str">
        <f>IFERROR(__xludf.DUMMYFUNCTION("GOOGLETRANSLATE(B3726, ""auto"",""en"")"),"listening to headphones")</f>
        <v>listening to headphones</v>
      </c>
    </row>
    <row r="3727" ht="15.75" customHeight="1">
      <c r="A3727" s="1">
        <v>4050.0</v>
      </c>
      <c r="B3727" s="2" t="s">
        <v>4203</v>
      </c>
      <c r="C3727" s="2" t="s">
        <v>4201</v>
      </c>
      <c r="D3727" s="2" t="s">
        <v>6</v>
      </c>
      <c r="E3727" s="2" t="str">
        <f>IFERROR(__xludf.DUMMYFUNCTION("GOOGLETRANSLATE(B3727, ""auto"",""en"")"),"all part of the cash horror film of all time horror thriller kinomania kinomania saw a survival game 2004 saw February 2005 show completely")</f>
        <v>all part of the cash horror film of all time horror thriller kinomania kinomania saw a survival game 2004 saw February 2005 show completely</v>
      </c>
    </row>
    <row r="3728" ht="15.75" customHeight="1">
      <c r="A3728" s="1">
        <v>4051.0</v>
      </c>
      <c r="B3728" s="2" t="s">
        <v>4200</v>
      </c>
      <c r="C3728" s="2" t="s">
        <v>4204</v>
      </c>
      <c r="D3728" s="2" t="s">
        <v>6</v>
      </c>
      <c r="E3728" s="2" t="str">
        <f>IFERROR(__xludf.DUMMYFUNCTION("GOOGLETRANSLATE(B3728, ""auto"",""en"")"),"forisaizh hobibs u shioiu 2019 good kachestvo16 Genre Action Adventure glaivnye gepou zaxvatyvayuschey uctopuu ppaktuchecku nenavudyat dpyg dpyga odna tolko mycl o tom chto in odun ppekpacny den onu mogyt pepecechcya dpyg c dpygom kazhetcya for nux yzhacn"&amp;"oy u nevynocumoy bot tolko y cydby nA vce vcegda umeyutcya cvou plany kotopye unogda ne covmectumy c chelovecheckumu odnazhdy peped lutsom opacnoctu glavnym gepoyam ppushloc ne ppocto naxodutcya pod odnoy kpyshey in pomeschenuu Nr u cotpydinuchat padu doc"&amp;"tuzhenuya edunoy tselu")</f>
        <v>forisaizh hobibs u shioiu 2019 good kachestvo16 Genre Action Adventure glaivnye gepou zaxvatyvayuschey uctopuu ppaktuchecku nenavudyat dpyg dpyga odna tolko mycl o tom chto in odun ppekpacny den onu mogyt pepecechcya dpyg c dpygom kazhetcya for nux yzhacnoy u nevynocumoy bot tolko y cydby nA vce vcegda umeyutcya cvou plany kotopye unogda ne covmectumy c chelovecheckumu odnazhdy peped lutsom opacnoctu glavnym gepoyam ppushloc ne ppocto naxodutcya pod odnoy kpyshey in pomeschenuu Nr u cotpydinuchat padu doctuzhenuya edunoy tselu</v>
      </c>
    </row>
    <row r="3729" ht="15.75" customHeight="1">
      <c r="A3729" s="1">
        <v>4052.0</v>
      </c>
      <c r="B3729" s="2" t="s">
        <v>4202</v>
      </c>
      <c r="C3729" s="2" t="s">
        <v>4204</v>
      </c>
      <c r="D3729" s="2" t="s">
        <v>6</v>
      </c>
      <c r="E3729" s="2" t="str">
        <f>IFERROR(__xludf.DUMMYFUNCTION("GOOGLETRANSLATE(B3729, ""auto"",""en"")"),"listening to headphones")</f>
        <v>listening to headphones</v>
      </c>
    </row>
    <row r="3730" ht="15.75" customHeight="1">
      <c r="A3730" s="1">
        <v>4053.0</v>
      </c>
      <c r="B3730" s="2" t="s">
        <v>4203</v>
      </c>
      <c r="C3730" s="2" t="s">
        <v>4204</v>
      </c>
      <c r="D3730" s="2" t="s">
        <v>6</v>
      </c>
      <c r="E3730" s="2" t="str">
        <f>IFERROR(__xludf.DUMMYFUNCTION("GOOGLETRANSLATE(B3730, ""auto"",""en"")"),"all part of the cash horror film of all time horror thriller kinomania kinomania saw a survival game 2004 saw February 2005 show completely")</f>
        <v>all part of the cash horror film of all time horror thriller kinomania kinomania saw a survival game 2004 saw February 2005 show completely</v>
      </c>
    </row>
    <row r="3731" ht="15.75" customHeight="1">
      <c r="A3731" s="1">
        <v>4054.0</v>
      </c>
      <c r="B3731" s="2" t="s">
        <v>4200</v>
      </c>
      <c r="C3731" s="2" t="s">
        <v>4204</v>
      </c>
      <c r="D3731" s="2" t="s">
        <v>6</v>
      </c>
      <c r="E3731" s="2" t="str">
        <f>IFERROR(__xludf.DUMMYFUNCTION("GOOGLETRANSLATE(B3731, ""auto"",""en"")"),"forisaizh hobibs u shioiu 2019 good kachestvo16 Genre Action Adventure glaivnye gepou zaxvatyvayuschey uctopuu ppaktuchecku nenavudyat dpyg dpyga odna tolko mycl o tom chto in odun ppekpacny den onu mogyt pepecechcya dpyg c dpygom kazhetcya for nux yzhacn"&amp;"oy u nevynocumoy bot tolko y cydby nA vce vcegda umeyutcya cvou plany kotopye unogda ne covmectumy c chelovecheckumu odnazhdy peped lutsom opacnoctu glavnym gepoyam ppushloc ne ppocto naxodutcya pod odnoy kpyshey in pomeschenuu Nr u cotpydinuchat padu doc"&amp;"tuzhenuya edunoy tselu")</f>
        <v>forisaizh hobibs u shioiu 2019 good kachestvo16 Genre Action Adventure glaivnye gepou zaxvatyvayuschey uctopuu ppaktuchecku nenavudyat dpyg dpyga odna tolko mycl o tom chto in odun ppekpacny den onu mogyt pepecechcya dpyg c dpygom kazhetcya for nux yzhacnoy u nevynocumoy bot tolko y cydby nA vce vcegda umeyutcya cvou plany kotopye unogda ne covmectumy c chelovecheckumu odnazhdy peped lutsom opacnoctu glavnym gepoyam ppushloc ne ppocto naxodutcya pod odnoy kpyshey in pomeschenuu Nr u cotpydinuchat padu doctuzhenuya edunoy tselu</v>
      </c>
    </row>
    <row r="3732" ht="15.75" customHeight="1">
      <c r="A3732" s="1">
        <v>4055.0</v>
      </c>
      <c r="B3732" s="2" t="s">
        <v>4202</v>
      </c>
      <c r="C3732" s="2" t="s">
        <v>4204</v>
      </c>
      <c r="D3732" s="2" t="s">
        <v>6</v>
      </c>
      <c r="E3732" s="2" t="str">
        <f>IFERROR(__xludf.DUMMYFUNCTION("GOOGLETRANSLATE(B3732, ""auto"",""en"")"),"listening to headphones")</f>
        <v>listening to headphones</v>
      </c>
    </row>
    <row r="3733" ht="15.75" customHeight="1">
      <c r="A3733" s="1">
        <v>4056.0</v>
      </c>
      <c r="B3733" s="2" t="s">
        <v>4203</v>
      </c>
      <c r="C3733" s="2" t="s">
        <v>4204</v>
      </c>
      <c r="D3733" s="2" t="s">
        <v>6</v>
      </c>
      <c r="E3733" s="2" t="str">
        <f>IFERROR(__xludf.DUMMYFUNCTION("GOOGLETRANSLATE(B3733, ""auto"",""en"")"),"all part of the cash horror film of all time horror thriller kinomania kinomania saw a survival game 2004 saw February 2005 show completely")</f>
        <v>all part of the cash horror film of all time horror thriller kinomania kinomania saw a survival game 2004 saw February 2005 show completely</v>
      </c>
    </row>
    <row r="3734" ht="15.75" customHeight="1">
      <c r="A3734" s="1">
        <v>4057.0</v>
      </c>
      <c r="B3734" s="2" t="s">
        <v>4205</v>
      </c>
      <c r="C3734" s="2" t="s">
        <v>2620</v>
      </c>
      <c r="D3734" s="2" t="s">
        <v>6</v>
      </c>
      <c r="E3734" s="2" t="str">
        <f>IFERROR(__xludf.DUMMYFUNCTION("GOOGLETRANSLATE(B3734, ""auto"",""en"")"),"All we have left are the photos of the hands I hold her hand in just the happiest dreams our polaroid photo warms my pocket lonely I know to the grave I will not betray you")</f>
        <v>All we have left are the photos of the hands I hold her hand in just the happiest dreams our polaroid photo warms my pocket lonely I know to the grave I will not betray you</v>
      </c>
    </row>
    <row r="3735" ht="15.75" customHeight="1">
      <c r="A3735" s="1">
        <v>4058.0</v>
      </c>
      <c r="B3735" s="2" t="s">
        <v>4206</v>
      </c>
      <c r="C3735" s="2" t="s">
        <v>2620</v>
      </c>
      <c r="D3735" s="2" t="s">
        <v>6</v>
      </c>
      <c r="E3735" s="2" t="str">
        <f>IFERROR(__xludf.DUMMYFUNCTION("GOOGLETRANSLATE(B3735, ""auto"",""en"")"),"how bitter sweet pepper")</f>
        <v>how bitter sweet pepper</v>
      </c>
    </row>
    <row r="3736" ht="15.75" customHeight="1">
      <c r="A3736" s="1">
        <v>4059.0</v>
      </c>
      <c r="B3736" s="2" t="s">
        <v>4207</v>
      </c>
      <c r="C3736" s="2" t="s">
        <v>2620</v>
      </c>
      <c r="D3736" s="2" t="s">
        <v>6</v>
      </c>
      <c r="E3736" s="2" t="str">
        <f>IFERROR(__xludf.DUMMYFUNCTION("GOOGLETRANSLATE(B3736, ""auto"",""en"")"),"2018 changed my life 360")</f>
        <v>2018 changed my life 360</v>
      </c>
    </row>
    <row r="3737" ht="15.75" customHeight="1">
      <c r="A3737" s="1">
        <v>4061.0</v>
      </c>
      <c r="B3737" s="2" t="s">
        <v>4208</v>
      </c>
      <c r="C3737" s="2" t="s">
        <v>2620</v>
      </c>
      <c r="D3737" s="2" t="s">
        <v>6</v>
      </c>
      <c r="E3737" s="2" t="str">
        <f>IFERROR(__xludf.DUMMYFUNCTION("GOOGLETRANSLATE(B3737, ""auto"",""en"")"),"all that we have in life, we either deserve or allowed")</f>
        <v>all that we have in life, we either deserve or allowed</v>
      </c>
    </row>
    <row r="3738" ht="15.75" customHeight="1">
      <c r="A3738" s="1">
        <v>4062.0</v>
      </c>
      <c r="B3738" s="2" t="s">
        <v>4209</v>
      </c>
      <c r="C3738" s="2" t="s">
        <v>2620</v>
      </c>
      <c r="D3738" s="2" t="s">
        <v>6</v>
      </c>
      <c r="E3738" s="2" t="str">
        <f>IFERROR(__xludf.DUMMYFUNCTION("GOOGLETRANSLATE(B3738, ""auto"",""en"")"),"children the meaning of my life")</f>
        <v>children the meaning of my life</v>
      </c>
    </row>
    <row r="3739" ht="15.75" customHeight="1">
      <c r="A3739" s="1">
        <v>4063.0</v>
      </c>
      <c r="B3739" s="2" t="s">
        <v>4210</v>
      </c>
      <c r="C3739" s="2" t="s">
        <v>2620</v>
      </c>
      <c r="D3739" s="2" t="s">
        <v>6</v>
      </c>
      <c r="E3739" s="2" t="str">
        <f>IFERROR(__xludf.DUMMYFUNCTION("GOOGLETRANSLATE(B3739, ""auto"",""en"")"),"My point to keep losses to a minimum to get the most I'm going to to stick to their line and say that you are so so")</f>
        <v>My point to keep losses to a minimum to get the most I'm going to to stick to their line and say that you are so so</v>
      </c>
    </row>
    <row r="3740" ht="15.75" customHeight="1">
      <c r="A3740" s="1">
        <v>4064.0</v>
      </c>
      <c r="B3740" s="2" t="s">
        <v>4205</v>
      </c>
      <c r="C3740" s="2" t="s">
        <v>2620</v>
      </c>
      <c r="D3740" s="2" t="s">
        <v>6</v>
      </c>
      <c r="E3740" s="2" t="str">
        <f>IFERROR(__xludf.DUMMYFUNCTION("GOOGLETRANSLATE(B3740, ""auto"",""en"")"),"All we have left are the photos of the hands I hold her hand in just the happiest dreams our polaroid photo warms my pocket lonely I know to the grave I will not betray you")</f>
        <v>All we have left are the photos of the hands I hold her hand in just the happiest dreams our polaroid photo warms my pocket lonely I know to the grave I will not betray you</v>
      </c>
    </row>
    <row r="3741" ht="15.75" customHeight="1">
      <c r="A3741" s="1">
        <v>4065.0</v>
      </c>
      <c r="B3741" s="2" t="s">
        <v>4206</v>
      </c>
      <c r="C3741" s="2" t="s">
        <v>2620</v>
      </c>
      <c r="D3741" s="2" t="s">
        <v>6</v>
      </c>
      <c r="E3741" s="2" t="str">
        <f>IFERROR(__xludf.DUMMYFUNCTION("GOOGLETRANSLATE(B3741, ""auto"",""en"")"),"how bitter sweet pepper")</f>
        <v>how bitter sweet pepper</v>
      </c>
    </row>
    <row r="3742" ht="15.75" customHeight="1">
      <c r="A3742" s="1">
        <v>4066.0</v>
      </c>
      <c r="B3742" s="2" t="s">
        <v>4207</v>
      </c>
      <c r="C3742" s="2" t="s">
        <v>2620</v>
      </c>
      <c r="D3742" s="2" t="s">
        <v>6</v>
      </c>
      <c r="E3742" s="2" t="str">
        <f>IFERROR(__xludf.DUMMYFUNCTION("GOOGLETRANSLATE(B3742, ""auto"",""en"")"),"2018 changed my life 360")</f>
        <v>2018 changed my life 360</v>
      </c>
    </row>
    <row r="3743" ht="15.75" customHeight="1">
      <c r="A3743" s="1">
        <v>4068.0</v>
      </c>
      <c r="B3743" s="2" t="s">
        <v>4208</v>
      </c>
      <c r="C3743" s="2" t="s">
        <v>2620</v>
      </c>
      <c r="D3743" s="2" t="s">
        <v>6</v>
      </c>
      <c r="E3743" s="2" t="str">
        <f>IFERROR(__xludf.DUMMYFUNCTION("GOOGLETRANSLATE(B3743, ""auto"",""en"")"),"all that we have in life, we either deserve or allowed")</f>
        <v>all that we have in life, we either deserve or allowed</v>
      </c>
    </row>
    <row r="3744" ht="15.75" customHeight="1">
      <c r="A3744" s="1">
        <v>4069.0</v>
      </c>
      <c r="B3744" s="2" t="s">
        <v>4209</v>
      </c>
      <c r="C3744" s="2" t="s">
        <v>2620</v>
      </c>
      <c r="D3744" s="2" t="s">
        <v>6</v>
      </c>
      <c r="E3744" s="2" t="str">
        <f>IFERROR(__xludf.DUMMYFUNCTION("GOOGLETRANSLATE(B3744, ""auto"",""en"")"),"children the meaning of my life")</f>
        <v>children the meaning of my life</v>
      </c>
    </row>
    <row r="3745" ht="15.75" customHeight="1">
      <c r="A3745" s="1">
        <v>4070.0</v>
      </c>
      <c r="B3745" s="2" t="s">
        <v>4210</v>
      </c>
      <c r="C3745" s="2" t="s">
        <v>2620</v>
      </c>
      <c r="D3745" s="2" t="s">
        <v>6</v>
      </c>
      <c r="E3745" s="2" t="str">
        <f>IFERROR(__xludf.DUMMYFUNCTION("GOOGLETRANSLATE(B3745, ""auto"",""en"")"),"My point to keep losses to a minimum to get the most I'm going to to stick to their line and say that you are so so")</f>
        <v>My point to keep losses to a minimum to get the most I'm going to to stick to their line and say that you are so so</v>
      </c>
    </row>
    <row r="3746" ht="15.75" customHeight="1">
      <c r="A3746" s="1">
        <v>4071.0</v>
      </c>
      <c r="B3746" s="2" t="s">
        <v>4211</v>
      </c>
      <c r="C3746" s="2" t="s">
        <v>4212</v>
      </c>
      <c r="D3746" s="2" t="s">
        <v>6</v>
      </c>
      <c r="E3746" s="2" t="str">
        <f>IFERROR(__xludf.DUMMYFUNCTION("GOOGLETRANSLATE(B3746, ""auto"",""en"")"),"what to do when you're 25 years at a conference in Seoul, the young man asked Jack Ma alibaba group founder whose fortune is estimated at 22 2 billion what would he do if he was now 25 years old and had just started his business here's what Jack said to s"&amp;"how full")</f>
        <v>what to do when you're 25 years at a conference in Seoul, the young man asked Jack Ma alibaba group founder whose fortune is estimated at 22 2 billion what would he do if he was now 25 years old and had just started his business here's what Jack said to show full</v>
      </c>
    </row>
    <row r="3747" ht="15.75" customHeight="1">
      <c r="A3747" s="1">
        <v>4072.0</v>
      </c>
      <c r="B3747" s="2" t="s">
        <v>4211</v>
      </c>
      <c r="C3747" s="2" t="s">
        <v>4213</v>
      </c>
      <c r="D3747" s="2" t="s">
        <v>6</v>
      </c>
      <c r="E3747" s="2" t="str">
        <f>IFERROR(__xludf.DUMMYFUNCTION("GOOGLETRANSLATE(B3747, ""auto"",""en"")"),"what to do when you're 25 years at a conference in Seoul, the young man asked Jack Ma alibaba group founder whose fortune is estimated at 22 2 billion what would he do if he was now 25 years old and had just started his business here's what Jack said to s"&amp;"how full")</f>
        <v>what to do when you're 25 years at a conference in Seoul, the young man asked Jack Ma alibaba group founder whose fortune is estimated at 22 2 billion what would he do if he was now 25 years old and had just started his business here's what Jack said to show full</v>
      </c>
    </row>
    <row r="3748" ht="15.75" customHeight="1">
      <c r="A3748" s="1">
        <v>4073.0</v>
      </c>
      <c r="B3748" s="2" t="s">
        <v>4211</v>
      </c>
      <c r="C3748" s="2" t="s">
        <v>4213</v>
      </c>
      <c r="D3748" s="2" t="s">
        <v>6</v>
      </c>
      <c r="E3748" s="2" t="str">
        <f>IFERROR(__xludf.DUMMYFUNCTION("GOOGLETRANSLATE(B3748, ""auto"",""en"")"),"what to do when you're 25 years at a conference in Seoul, the young man asked Jack Ma alibaba group founder whose fortune is estimated at 22 2 billion what would he do if he was now 25 years old and had just started his business here's what Jack said to s"&amp;"how full")</f>
        <v>what to do when you're 25 years at a conference in Seoul, the young man asked Jack Ma alibaba group founder whose fortune is estimated at 22 2 billion what would he do if he was now 25 years old and had just started his business here's what Jack said to show full</v>
      </c>
    </row>
    <row r="3749" ht="15.75" customHeight="1">
      <c r="A3749" s="1">
        <v>4074.0</v>
      </c>
      <c r="B3749" s="2" t="s">
        <v>4214</v>
      </c>
      <c r="C3749" s="2" t="s">
        <v>4215</v>
      </c>
      <c r="D3749" s="2" t="s">
        <v>6</v>
      </c>
      <c r="E3749" s="2" t="str">
        <f>IFERROR(__xludf.DUMMYFUNCTION("GOOGLETRANSLATE(B3749, ""auto"",""en"")"),"Nothing interests of our generation is whining and stupid chatter about anything bad relationship problems with their studies Head asshole is all full of garbage there is only one asshole is you and you are very surprised if you knew how much you can chan"&amp;"ge just tearing ass on the couch George Carlin")</f>
        <v>Nothing interests of our generation is whining and stupid chatter about anything bad relationship problems with their studies Head asshole is all full of garbage there is only one asshole is you and you are very surprised if you knew how much you can change just tearing ass on the couch George Carlin</v>
      </c>
    </row>
    <row r="3750" ht="15.75" customHeight="1">
      <c r="A3750" s="1">
        <v>4075.0</v>
      </c>
      <c r="B3750" s="2" t="s">
        <v>4216</v>
      </c>
      <c r="C3750" s="2" t="s">
        <v>4215</v>
      </c>
      <c r="D3750" s="2" t="s">
        <v>6</v>
      </c>
      <c r="E3750" s="2" t="str">
        <f>IFERROR(__xludf.DUMMYFUNCTION("GOOGLETRANSLATE(B3750, ""auto"",""en"")"),"certainly there are moments when immersed in thoughts about the meaning of life and what we live, each of us is faced with difficulties in life but everyone goes through these difficulties in different ways, and what is the essence of life show full")</f>
        <v>certainly there are moments when immersed in thoughts about the meaning of life and what we live, each of us is faced with difficulties in life but everyone goes through these difficulties in different ways, and what is the essence of life show full</v>
      </c>
    </row>
    <row r="3751" ht="15.75" customHeight="1">
      <c r="A3751" s="1">
        <v>4076.0</v>
      </c>
      <c r="B3751" s="2" t="s">
        <v>4217</v>
      </c>
      <c r="C3751" s="2" t="s">
        <v>4215</v>
      </c>
      <c r="D3751" s="2" t="s">
        <v>6</v>
      </c>
      <c r="E3751" s="2" t="str">
        <f>IFERROR(__xludf.DUMMYFUNCTION("GOOGLETRANSLATE(B3751, ""auto"",""en"")"),"CMEA Burnout syndrome of emotional burnout syndrome is the human psychological response to long-term emotional exhaustion manifested in the loss of interest in life, such a reaction can mature for months and even years, the American psychologist Herbert f"&amp;"ryudenberger in 1974 show completely")</f>
        <v>CMEA Burnout syndrome of emotional burnout syndrome is the human psychological response to long-term emotional exhaustion manifested in the loss of interest in life, such a reaction can mature for months and even years, the American psychologist Herbert fryudenberger in 1974 show completely</v>
      </c>
    </row>
    <row r="3752" ht="15.75" customHeight="1">
      <c r="A3752" s="1">
        <v>4077.0</v>
      </c>
      <c r="B3752" s="2" t="s">
        <v>4218</v>
      </c>
      <c r="C3752" s="2" t="s">
        <v>4215</v>
      </c>
      <c r="D3752" s="2" t="s">
        <v>6</v>
      </c>
      <c r="E3752" s="2" t="str">
        <f>IFERROR(__xludf.DUMMYFUNCTION("GOOGLETRANSLATE(B3752, ""auto"",""en"")"),"the past does not matter find yourself in the present and will rule in the future")</f>
        <v>the past does not matter find yourself in the present and will rule in the future</v>
      </c>
    </row>
    <row r="3753" ht="15.75" customHeight="1">
      <c r="A3753" s="1">
        <v>4078.0</v>
      </c>
      <c r="B3753" s="2" t="s">
        <v>4219</v>
      </c>
      <c r="C3753" s="2" t="s">
        <v>4215</v>
      </c>
      <c r="D3753" s="2" t="s">
        <v>6</v>
      </c>
      <c r="E3753" s="2" t="str">
        <f>IFERROR(__xludf.DUMMYFUNCTION("GOOGLETRANSLATE(B3753, ""auto"",""en"")"),"Every morning in Africa a gazelle wakes up it must run faster than the lion otherwise perish every morning in Africa a lion wakes up and it must run faster than the gazelle otherwise die from hunger does not matter who you are gazelle or a lion when the s"&amp;"un rises it is necessary to run")</f>
        <v>Every morning in Africa a gazelle wakes up it must run faster than the lion otherwise perish every morning in Africa a lion wakes up and it must run faster than the gazelle otherwise die from hunger does not matter who you are gazelle or a lion when the sun rises it is necessary to run</v>
      </c>
    </row>
    <row r="3754" ht="15.75" customHeight="1">
      <c r="A3754" s="1">
        <v>4079.0</v>
      </c>
      <c r="B3754" s="2" t="s">
        <v>4220</v>
      </c>
      <c r="C3754" s="2" t="s">
        <v>4215</v>
      </c>
      <c r="D3754" s="2" t="s">
        <v>6</v>
      </c>
      <c r="E3754" s="2" t="str">
        <f>IFERROR(__xludf.DUMMYFUNCTION("GOOGLETRANSLATE(B3754, ""auto"",""en"")"),"excerpts from the book My attitude to life")</f>
        <v>excerpts from the book My attitude to life</v>
      </c>
    </row>
    <row r="3755" ht="15.75" customHeight="1">
      <c r="A3755" s="1">
        <v>4080.0</v>
      </c>
      <c r="B3755" s="2" t="s">
        <v>4221</v>
      </c>
      <c r="C3755" s="2" t="s">
        <v>4215</v>
      </c>
      <c r="D3755" s="2" t="s">
        <v>6</v>
      </c>
      <c r="E3755" s="2" t="str">
        <f>IFERROR(__xludf.DUMMYFUNCTION("GOOGLETRANSLATE(B3755, ""auto"",""en"")"),"Isaac Asimov learning lifelong")</f>
        <v>Isaac Asimov learning lifelong</v>
      </c>
    </row>
    <row r="3756" ht="15.75" customHeight="1">
      <c r="A3756" s="1">
        <v>4081.0</v>
      </c>
      <c r="B3756" s="2" t="s">
        <v>4222</v>
      </c>
      <c r="C3756" s="2" t="s">
        <v>4215</v>
      </c>
      <c r="D3756" s="2" t="s">
        <v>6</v>
      </c>
      <c r="E3756" s="2" t="str">
        <f>IFERROR(__xludf.DUMMYFUNCTION("GOOGLETRANSLATE(B3756, ""auto"",""en"")"),"true beauty is all the same in purity of heart Mahatma Gandhi")</f>
        <v>true beauty is all the same in purity of heart Mahatma Gandhi</v>
      </c>
    </row>
    <row r="3757" ht="15.75" customHeight="1">
      <c r="A3757" s="1">
        <v>4082.0</v>
      </c>
      <c r="B3757" s="2" t="s">
        <v>4223</v>
      </c>
      <c r="C3757" s="2" t="s">
        <v>4215</v>
      </c>
      <c r="D3757" s="2" t="s">
        <v>6</v>
      </c>
      <c r="E3757" s="2" t="str">
        <f>IFERROR(__xludf.DUMMYFUNCTION("GOOGLETRANSLATE(B3757, ""auto"",""en"")"),"never humiliate friends for the sake of its credibility is low")</f>
        <v>never humiliate friends for the sake of its credibility is low</v>
      </c>
    </row>
    <row r="3758" ht="15.75" customHeight="1">
      <c r="A3758" s="1">
        <v>4083.0</v>
      </c>
      <c r="B3758" s="2" t="s">
        <v>4224</v>
      </c>
      <c r="C3758" s="2" t="s">
        <v>4225</v>
      </c>
      <c r="D3758" s="2" t="s">
        <v>6</v>
      </c>
      <c r="E3758" s="2" t="str">
        <f>IFERROR(__xludf.DUMMYFUNCTION("GOOGLETRANSLATE(B3758, ""auto"",""en"")")," and they lived happily ever after so die die")</f>
        <v> and they lived happily ever after so die die</v>
      </c>
    </row>
    <row r="3759" ht="15.75" customHeight="1">
      <c r="A3759" s="1">
        <v>4084.0</v>
      </c>
      <c r="B3759" s="2" t="s">
        <v>4226</v>
      </c>
      <c r="C3759" s="2" t="s">
        <v>4225</v>
      </c>
      <c r="D3759" s="2" t="s">
        <v>6</v>
      </c>
      <c r="E3759" s="2" t="str">
        <f>IFERROR(__xludf.DUMMYFUNCTION("GOOGLETRANSLATE(B3759, ""auto"",""en"")"),"vaccuratebeats feel it ep ")</f>
        <v>vaccuratebeats feel it ep </v>
      </c>
    </row>
    <row r="3760" ht="15.75" customHeight="1">
      <c r="A3760" s="1">
        <v>4085.0</v>
      </c>
      <c r="B3760" s="2" t="s">
        <v>4227</v>
      </c>
      <c r="C3760" s="2" t="s">
        <v>4225</v>
      </c>
      <c r="D3760" s="2" t="s">
        <v>6</v>
      </c>
      <c r="E3760" s="2" t="str">
        <f>IFERROR(__xludf.DUMMYFUNCTION("GOOGLETRANSLATE(B3760, ""auto"",""en"")"),"do not put off till tomorrow what you can put off the day after tomorrow")</f>
        <v>do not put off till tomorrow what you can put off the day after tomorrow</v>
      </c>
    </row>
    <row r="3761" ht="15.75" customHeight="1">
      <c r="A3761" s="1">
        <v>4086.0</v>
      </c>
      <c r="B3761" s="2" t="s">
        <v>4224</v>
      </c>
      <c r="C3761" s="2" t="s">
        <v>4225</v>
      </c>
      <c r="D3761" s="2" t="s">
        <v>6</v>
      </c>
      <c r="E3761" s="2" t="str">
        <f>IFERROR(__xludf.DUMMYFUNCTION("GOOGLETRANSLATE(B3761, ""auto"",""en"")")," and they lived happily ever after so die die")</f>
        <v> and they lived happily ever after so die die</v>
      </c>
    </row>
    <row r="3762" ht="15.75" customHeight="1">
      <c r="A3762" s="1">
        <v>4087.0</v>
      </c>
      <c r="B3762" s="2" t="s">
        <v>4226</v>
      </c>
      <c r="C3762" s="2" t="s">
        <v>4225</v>
      </c>
      <c r="D3762" s="2" t="s">
        <v>6</v>
      </c>
      <c r="E3762" s="2" t="str">
        <f>IFERROR(__xludf.DUMMYFUNCTION("GOOGLETRANSLATE(B3762, ""auto"",""en"")"),"vaccuratebeats feel it ep ")</f>
        <v>vaccuratebeats feel it ep </v>
      </c>
    </row>
    <row r="3763" ht="15.75" customHeight="1">
      <c r="A3763" s="1">
        <v>4088.0</v>
      </c>
      <c r="B3763" s="2" t="s">
        <v>4227</v>
      </c>
      <c r="C3763" s="2" t="s">
        <v>4225</v>
      </c>
      <c r="D3763" s="2" t="s">
        <v>6</v>
      </c>
      <c r="E3763" s="2" t="str">
        <f>IFERROR(__xludf.DUMMYFUNCTION("GOOGLETRANSLATE(B3763, ""auto"",""en"")"),"do not put off till tomorrow what you can put off the day after tomorrow")</f>
        <v>do not put off till tomorrow what you can put off the day after tomorrow</v>
      </c>
    </row>
    <row r="3764" ht="15.75" customHeight="1">
      <c r="A3764" s="1">
        <v>4089.0</v>
      </c>
      <c r="B3764" s="2" t="s">
        <v>4224</v>
      </c>
      <c r="C3764" s="2" t="s">
        <v>4225</v>
      </c>
      <c r="D3764" s="2" t="s">
        <v>6</v>
      </c>
      <c r="E3764" s="2" t="str">
        <f>IFERROR(__xludf.DUMMYFUNCTION("GOOGLETRANSLATE(B3764, ""auto"",""en"")")," and they lived happily ever after so die die")</f>
        <v> and they lived happily ever after so die die</v>
      </c>
    </row>
    <row r="3765" ht="15.75" customHeight="1">
      <c r="A3765" s="1">
        <v>4090.0</v>
      </c>
      <c r="B3765" s="2" t="s">
        <v>4226</v>
      </c>
      <c r="C3765" s="2" t="s">
        <v>4225</v>
      </c>
      <c r="D3765" s="2" t="s">
        <v>6</v>
      </c>
      <c r="E3765" s="2" t="str">
        <f>IFERROR(__xludf.DUMMYFUNCTION("GOOGLETRANSLATE(B3765, ""auto"",""en"")"),"vaccuratebeats feel it ep ")</f>
        <v>vaccuratebeats feel it ep </v>
      </c>
    </row>
    <row r="3766" ht="15.75" customHeight="1">
      <c r="A3766" s="1">
        <v>4091.0</v>
      </c>
      <c r="B3766" s="2" t="s">
        <v>4227</v>
      </c>
      <c r="C3766" s="2" t="s">
        <v>4225</v>
      </c>
      <c r="D3766" s="2" t="s">
        <v>6</v>
      </c>
      <c r="E3766" s="2" t="str">
        <f>IFERROR(__xludf.DUMMYFUNCTION("GOOGLETRANSLATE(B3766, ""auto"",""en"")"),"do not put off till tomorrow what you can put off the day after tomorrow")</f>
        <v>do not put off till tomorrow what you can put off the day after tomorrow</v>
      </c>
    </row>
    <row r="3767" ht="15.75" customHeight="1">
      <c r="A3767" s="1">
        <v>4092.0</v>
      </c>
      <c r="B3767" s="2" t="s">
        <v>4228</v>
      </c>
      <c r="C3767" s="2" t="s">
        <v>4229</v>
      </c>
      <c r="D3767" s="2" t="s">
        <v>6</v>
      </c>
      <c r="E3767" s="2" t="str">
        <f>IFERROR(__xludf.DUMMYFUNCTION("GOOGLETRANSLATE(B3767, ""auto"",""en"")"),"you gave just one person and you stop believing the whole world")</f>
        <v>you gave just one person and you stop believing the whole world</v>
      </c>
    </row>
    <row r="3768" ht="15.75" customHeight="1">
      <c r="A3768" s="1">
        <v>4093.0</v>
      </c>
      <c r="B3768" s="2" t="s">
        <v>4230</v>
      </c>
      <c r="C3768" s="2" t="s">
        <v>4229</v>
      </c>
      <c r="D3768" s="2" t="s">
        <v>6</v>
      </c>
      <c r="E3768" s="2" t="str">
        <f>IFERROR(__xludf.DUMMYFUNCTION("GOOGLETRANSLATE(B3768, ""auto"",""en"")"),"25 05 2k19j waltz graduates 2019j")</f>
        <v>25 05 2k19j waltz graduates 2019j</v>
      </c>
    </row>
    <row r="3769" ht="15.75" customHeight="1">
      <c r="A3769" s="1">
        <v>4095.0</v>
      </c>
      <c r="B3769" s="2" t="s">
        <v>4231</v>
      </c>
      <c r="C3769" s="2" t="s">
        <v>4229</v>
      </c>
      <c r="D3769" s="2" t="s">
        <v>6</v>
      </c>
      <c r="E3769" s="2" t="str">
        <f>IFERROR(__xludf.DUMMYFUNCTION("GOOGLETRANSLATE(B3769, ""auto"",""en"")"),"even if it's bad, even if the pain overwhelms you, even if it seems that this is the end, even if there are no more forces to fight do not surrender")</f>
        <v>even if it's bad, even if the pain overwhelms you, even if it seems that this is the end, even if there are no more forces to fight do not surrender</v>
      </c>
    </row>
    <row r="3770" ht="15.75" customHeight="1">
      <c r="A3770" s="1">
        <v>4096.0</v>
      </c>
      <c r="B3770" s="2" t="s">
        <v>4228</v>
      </c>
      <c r="C3770" s="2" t="s">
        <v>4229</v>
      </c>
      <c r="D3770" s="2" t="s">
        <v>6</v>
      </c>
      <c r="E3770" s="2" t="str">
        <f>IFERROR(__xludf.DUMMYFUNCTION("GOOGLETRANSLATE(B3770, ""auto"",""en"")"),"you gave just one person and you stop believing the whole world")</f>
        <v>you gave just one person and you stop believing the whole world</v>
      </c>
    </row>
    <row r="3771" ht="15.75" customHeight="1">
      <c r="A3771" s="1">
        <v>4097.0</v>
      </c>
      <c r="B3771" s="2" t="s">
        <v>4230</v>
      </c>
      <c r="C3771" s="2" t="s">
        <v>4229</v>
      </c>
      <c r="D3771" s="2" t="s">
        <v>6</v>
      </c>
      <c r="E3771" s="2" t="str">
        <f>IFERROR(__xludf.DUMMYFUNCTION("GOOGLETRANSLATE(B3771, ""auto"",""en"")"),"25 05 2k19j waltz graduates 2019j")</f>
        <v>25 05 2k19j waltz graduates 2019j</v>
      </c>
    </row>
    <row r="3772" ht="15.75" customHeight="1">
      <c r="A3772" s="1">
        <v>4099.0</v>
      </c>
      <c r="B3772" s="2" t="s">
        <v>4231</v>
      </c>
      <c r="C3772" s="2" t="s">
        <v>4229</v>
      </c>
      <c r="D3772" s="2" t="s">
        <v>6</v>
      </c>
      <c r="E3772" s="2" t="str">
        <f>IFERROR(__xludf.DUMMYFUNCTION("GOOGLETRANSLATE(B3772, ""auto"",""en"")"),"even if it's bad, even if the pain overwhelms you, even if it seems that this is the end, even if there are no more forces to fight do not surrender")</f>
        <v>even if it's bad, even if the pain overwhelms you, even if it seems that this is the end, even if there are no more forces to fight do not surrender</v>
      </c>
    </row>
    <row r="3773" ht="15.75" customHeight="1">
      <c r="A3773" s="1">
        <v>4100.0</v>
      </c>
      <c r="B3773" s="2" t="s">
        <v>4228</v>
      </c>
      <c r="C3773" s="2" t="s">
        <v>4232</v>
      </c>
      <c r="D3773" s="2" t="s">
        <v>6</v>
      </c>
      <c r="E3773" s="2" t="str">
        <f>IFERROR(__xludf.DUMMYFUNCTION("GOOGLETRANSLATE(B3773, ""auto"",""en"")"),"you gave just one person and you stop believing the whole world")</f>
        <v>you gave just one person and you stop believing the whole world</v>
      </c>
    </row>
    <row r="3774" ht="15.75" customHeight="1">
      <c r="A3774" s="1">
        <v>4101.0</v>
      </c>
      <c r="B3774" s="2" t="s">
        <v>4230</v>
      </c>
      <c r="C3774" s="2" t="s">
        <v>4232</v>
      </c>
      <c r="D3774" s="2" t="s">
        <v>6</v>
      </c>
      <c r="E3774" s="2" t="str">
        <f>IFERROR(__xludf.DUMMYFUNCTION("GOOGLETRANSLATE(B3774, ""auto"",""en"")"),"25 05 2k19j waltz graduates 2019j")</f>
        <v>25 05 2k19j waltz graduates 2019j</v>
      </c>
    </row>
    <row r="3775" ht="15.75" customHeight="1">
      <c r="A3775" s="1">
        <v>4103.0</v>
      </c>
      <c r="B3775" s="2" t="s">
        <v>4231</v>
      </c>
      <c r="C3775" s="2" t="s">
        <v>4232</v>
      </c>
      <c r="D3775" s="2" t="s">
        <v>6</v>
      </c>
      <c r="E3775" s="2" t="str">
        <f>IFERROR(__xludf.DUMMYFUNCTION("GOOGLETRANSLATE(B3775, ""auto"",""en"")"),"even if it's bad, even if the pain overwhelms you, even if it seems that this is the end, even if there are no more forces to fight do not surrender")</f>
        <v>even if it's bad, even if the pain overwhelms you, even if it seems that this is the end, even if there are no more forces to fight do not surrender</v>
      </c>
    </row>
    <row r="3776" ht="15.75" customHeight="1">
      <c r="A3776" s="1">
        <v>4104.0</v>
      </c>
      <c r="B3776" s="2" t="s">
        <v>4233</v>
      </c>
      <c r="C3776" s="2" t="s">
        <v>4234</v>
      </c>
      <c r="D3776" s="2" t="s">
        <v>6</v>
      </c>
      <c r="E3776" s="2" t="str">
        <f>IFERROR(__xludf.DUMMYFUNCTION("GOOGLETRANSLATE(B3776, ""auto"",""en"")"),"12 a ")</f>
        <v>12 a </v>
      </c>
    </row>
    <row r="3777" ht="15.75" customHeight="1">
      <c r="A3777" s="1">
        <v>4105.0</v>
      </c>
      <c r="B3777" s="2" t="s">
        <v>4235</v>
      </c>
      <c r="C3777" s="2" t="s">
        <v>4234</v>
      </c>
      <c r="D3777" s="2" t="s">
        <v>6</v>
      </c>
      <c r="E3777" s="2" t="str">
        <f>IFERROR(__xludf.DUMMYFUNCTION("GOOGLETRANSLATE(B3777, ""auto"",""en"")"),"easy and pleasant to listen to 9 stories of people ahead of time and make the world as we know how it")</f>
        <v>easy and pleasant to listen to 9 stories of people ahead of time and make the world as we know how it</v>
      </c>
    </row>
    <row r="3778" ht="15.75" customHeight="1">
      <c r="A3778" s="1">
        <v>4106.0</v>
      </c>
      <c r="B3778" s="2" t="s">
        <v>4236</v>
      </c>
      <c r="C3778" s="2" t="s">
        <v>4237</v>
      </c>
      <c r="D3778" s="2" t="s">
        <v>6</v>
      </c>
      <c r="E3778" s="2" t="str">
        <f>IFERROR(__xludf.DUMMYFUNCTION("GOOGLETRANSLATE(B3778, ""auto"",""en"")"),"I'm not a perfect person, I also make mistakes and therefore very much appreciate people who in spite of everything are with me")</f>
        <v>I'm not a perfect person, I also make mistakes and therefore very much appreciate people who in spite of everything are with me</v>
      </c>
    </row>
    <row r="3779" ht="15.75" customHeight="1">
      <c r="A3779" s="1">
        <v>4107.0</v>
      </c>
      <c r="B3779" s="2" t="s">
        <v>4238</v>
      </c>
      <c r="C3779" s="2" t="s">
        <v>4237</v>
      </c>
      <c r="D3779" s="2" t="s">
        <v>6</v>
      </c>
      <c r="E3779" s="2" t="str">
        <f>IFERROR(__xludf.DUMMYFUNCTION("GOOGLETRANSLATE(B3779, ""auto"",""en"")"),"Leo Messi want to thank everyone who voted for my goal in choosing the best goal in the history of Barcelona thanks for this gift and for that makes me feel part of the history of this club all thank you very much")</f>
        <v>Leo Messi want to thank everyone who voted for my goal in choosing the best goal in the history of Barcelona thanks for this gift and for that makes me feel part of the history of this club all thank you very much</v>
      </c>
    </row>
    <row r="3780" ht="15.75" customHeight="1">
      <c r="A3780" s="1">
        <v>4108.0</v>
      </c>
      <c r="B3780" s="2" t="s">
        <v>4239</v>
      </c>
      <c r="C3780" s="2" t="s">
        <v>4237</v>
      </c>
      <c r="D3780" s="2" t="s">
        <v>6</v>
      </c>
      <c r="E3780" s="2" t="str">
        <f>IFERROR(__xludf.DUMMYFUNCTION("GOOGLETRANSLATE(B3780, ""auto"",""en"")"),"Leo Messi won mvp La Liga in a season best 18 2017")</f>
        <v>Leo Messi won mvp La Liga in a season best 18 2017</v>
      </c>
    </row>
    <row r="3781" ht="15.75" customHeight="1">
      <c r="A3781" s="1">
        <v>4109.0</v>
      </c>
      <c r="B3781" s="2" t="s">
        <v>4240</v>
      </c>
      <c r="C3781" s="2" t="s">
        <v>4237</v>
      </c>
      <c r="D3781" s="2" t="s">
        <v>6</v>
      </c>
      <c r="E3781" s="2" t="str">
        <f>IFERROR(__xludf.DUMMYFUNCTION("GOOGLETRANSLATE(B3781, ""auto"",""en"")"),"this year is gradually coming to an end OH taught me how to fix your own heart as to collect themselves piecemeal re coping bez people about whom I dumal that they will be in my life for a long time for a long time this year naychil me that none of this i"&amp;"s not to you, anyone can leave without looking back hikto not put you back on your feet apart samogo")</f>
        <v>this year is gradually coming to an end OH taught me how to fix your own heart as to collect themselves piecemeal re coping bez people about whom I dumal that they will be in my life for a long time for a long time this year naychil me that none of this is not to you, anyone can leave without looking back hikto not put you back on your feet apart samogo</v>
      </c>
    </row>
    <row r="3782" ht="15.75" customHeight="1">
      <c r="A3782" s="1">
        <v>4110.0</v>
      </c>
      <c r="B3782" s="2" t="s">
        <v>4236</v>
      </c>
      <c r="C3782" s="2" t="s">
        <v>4237</v>
      </c>
      <c r="D3782" s="2" t="s">
        <v>6</v>
      </c>
      <c r="E3782" s="2" t="str">
        <f>IFERROR(__xludf.DUMMYFUNCTION("GOOGLETRANSLATE(B3782, ""auto"",""en"")"),"I'm not a perfect person, I also make mistakes and therefore very much appreciate people who in spite of everything are with me")</f>
        <v>I'm not a perfect person, I also make mistakes and therefore very much appreciate people who in spite of everything are with me</v>
      </c>
    </row>
    <row r="3783" ht="15.75" customHeight="1">
      <c r="A3783" s="1">
        <v>4111.0</v>
      </c>
      <c r="B3783" s="2" t="s">
        <v>4238</v>
      </c>
      <c r="C3783" s="2" t="s">
        <v>4237</v>
      </c>
      <c r="D3783" s="2" t="s">
        <v>6</v>
      </c>
      <c r="E3783" s="2" t="str">
        <f>IFERROR(__xludf.DUMMYFUNCTION("GOOGLETRANSLATE(B3783, ""auto"",""en"")"),"Leo Messi want to thank everyone who voted for my goal in choosing the best goal in the history of Barcelona thanks for this gift and for that makes me feel part of the history of this club all thank you very much")</f>
        <v>Leo Messi want to thank everyone who voted for my goal in choosing the best goal in the history of Barcelona thanks for this gift and for that makes me feel part of the history of this club all thank you very much</v>
      </c>
    </row>
    <row r="3784" ht="15.75" customHeight="1">
      <c r="A3784" s="1">
        <v>4112.0</v>
      </c>
      <c r="B3784" s="2" t="s">
        <v>4239</v>
      </c>
      <c r="C3784" s="2" t="s">
        <v>4237</v>
      </c>
      <c r="D3784" s="2" t="s">
        <v>6</v>
      </c>
      <c r="E3784" s="2" t="str">
        <f>IFERROR(__xludf.DUMMYFUNCTION("GOOGLETRANSLATE(B3784, ""auto"",""en"")"),"Leo Messi won mvp La Liga in a season best 18 2017")</f>
        <v>Leo Messi won mvp La Liga in a season best 18 2017</v>
      </c>
    </row>
    <row r="3785" ht="15.75" customHeight="1">
      <c r="A3785" s="1">
        <v>4113.0</v>
      </c>
      <c r="B3785" s="2" t="s">
        <v>4240</v>
      </c>
      <c r="C3785" s="2" t="s">
        <v>4237</v>
      </c>
      <c r="D3785" s="2" t="s">
        <v>6</v>
      </c>
      <c r="E3785" s="2" t="str">
        <f>IFERROR(__xludf.DUMMYFUNCTION("GOOGLETRANSLATE(B3785, ""auto"",""en"")"),"this year is gradually coming to an end OH taught me how to fix your own heart as to collect themselves piecemeal re coping bez people about whom I dumal that they will be in my life for a long time for a long time this year naychil me that none of this i"&amp;"s not to you, anyone can leave without looking back hikto not put you back on your feet apart samogo")</f>
        <v>this year is gradually coming to an end OH taught me how to fix your own heart as to collect themselves piecemeal re coping bez people about whom I dumal that they will be in my life for a long time for a long time this year naychil me that none of this is not to you, anyone can leave without looking back hikto not put you back on your feet apart samogo</v>
      </c>
    </row>
    <row r="3786" ht="15.75" customHeight="1">
      <c r="A3786" s="1">
        <v>4114.0</v>
      </c>
      <c r="B3786" s="2" t="s">
        <v>4241</v>
      </c>
      <c r="C3786" s="2" t="s">
        <v>4242</v>
      </c>
      <c r="D3786" s="2" t="s">
        <v>6</v>
      </c>
      <c r="E3786" s="2" t="str">
        <f>IFERROR(__xludf.DUMMYFUNCTION("GOOGLETRANSLATE(B3786, ""auto"",""en"")"),"very few people need you because money is more important than the soul")</f>
        <v>very few people need you because money is more important than the soul</v>
      </c>
    </row>
    <row r="3787" ht="15.75" customHeight="1">
      <c r="A3787" s="1">
        <v>4115.0</v>
      </c>
      <c r="B3787" s="2" t="s">
        <v>4243</v>
      </c>
      <c r="C3787" s="2" t="s">
        <v>4242</v>
      </c>
      <c r="D3787" s="2" t="s">
        <v>6</v>
      </c>
      <c r="E3787" s="2" t="str">
        <f>IFERROR(__xludf.DUMMYFUNCTION("GOOGLETRANSLATE(B3787, ""auto"",""en"")"),"we can not deny sometimes bad thoughts come to our mind but we must not allow them to nest in our brain")</f>
        <v>we can not deny sometimes bad thoughts come to our mind but we must not allow them to nest in our brain</v>
      </c>
    </row>
    <row r="3788" ht="15.75" customHeight="1">
      <c r="A3788" s="1">
        <v>4116.0</v>
      </c>
      <c r="B3788" s="2" t="s">
        <v>4244</v>
      </c>
      <c r="C3788" s="2" t="s">
        <v>4242</v>
      </c>
      <c r="D3788" s="2" t="s">
        <v>6</v>
      </c>
      <c r="E3788" s="2" t="str">
        <f>IFERROR(__xludf.DUMMYFUNCTION("GOOGLETRANSLATE(B3788, ""auto"",""en"")"),"Think decision when decisions can unfortunately lead to opening")</f>
        <v>Think decision when decisions can unfortunately lead to opening</v>
      </c>
    </row>
    <row r="3789" ht="15.75" customHeight="1">
      <c r="A3789" s="1">
        <v>4117.0</v>
      </c>
      <c r="B3789" s="2" t="s">
        <v>4245</v>
      </c>
      <c r="C3789" s="2" t="s">
        <v>4242</v>
      </c>
      <c r="D3789" s="2" t="s">
        <v>6</v>
      </c>
      <c r="E3789" s="2" t="str">
        <f>IFERROR(__xludf.DUMMYFUNCTION("GOOGLETRANSLATE(B3789, ""auto"",""en"")"),"there are things I do not understand for example how to love to talk and change as much as possible to promise and not do as much as possible to discuss the behind and in the eyes of a cute smile")</f>
        <v>there are things I do not understand for example how to love to talk and change as much as possible to promise and not do as much as possible to discuss the behind and in the eyes of a cute smile</v>
      </c>
    </row>
    <row r="3790" ht="15.75" customHeight="1">
      <c r="A3790" s="1">
        <v>4118.0</v>
      </c>
      <c r="B3790" s="2" t="s">
        <v>4246</v>
      </c>
      <c r="C3790" s="2" t="s">
        <v>4242</v>
      </c>
      <c r="D3790" s="2" t="s">
        <v>6</v>
      </c>
      <c r="E3790" s="2" t="str">
        <f>IFERROR(__xludf.DUMMYFUNCTION("GOOGLETRANSLATE(B3790, ""auto"",""en"")"),"Everyone wants beautiful floral wonderful night with a good friend but floral tikenimen jumbağımen night to be able to see all the difficulties of his best friend")</f>
        <v>Everyone wants beautiful floral wonderful night with a good friend but floral tikenimen jumbağımen night to be able to see all the difficulties of his best friend</v>
      </c>
    </row>
    <row r="3791" ht="15.75" customHeight="1">
      <c r="A3791" s="1">
        <v>4119.0</v>
      </c>
      <c r="B3791" s="2" t="s">
        <v>4247</v>
      </c>
      <c r="C3791" s="2" t="s">
        <v>4242</v>
      </c>
      <c r="D3791" s="2" t="s">
        <v>6</v>
      </c>
      <c r="E3791" s="2" t="str">
        <f>IFERROR(__xludf.DUMMYFUNCTION("GOOGLETRANSLATE(B3791, ""auto"",""en"")"),"jigit his daughter to be able to hear the word of the three most important in the life 1 yes 2 friends we birgemiz 3 nurses you father atandınız")</f>
        <v>jigit his daughter to be able to hear the word of the three most important in the life 1 yes 2 friends we birgemiz 3 nurses you father atandınız</v>
      </c>
    </row>
    <row r="3792" ht="15.75" customHeight="1">
      <c r="A3792" s="1">
        <v>4120.0</v>
      </c>
      <c r="B3792" s="2" t="s">
        <v>4241</v>
      </c>
      <c r="C3792" s="2" t="s">
        <v>4242</v>
      </c>
      <c r="D3792" s="2" t="s">
        <v>6</v>
      </c>
      <c r="E3792" s="2" t="str">
        <f>IFERROR(__xludf.DUMMYFUNCTION("GOOGLETRANSLATE(B3792, ""auto"",""en"")"),"very few people need you because money is more important than the soul")</f>
        <v>very few people need you because money is more important than the soul</v>
      </c>
    </row>
    <row r="3793" ht="15.75" customHeight="1">
      <c r="A3793" s="1">
        <v>4121.0</v>
      </c>
      <c r="B3793" s="2" t="s">
        <v>4243</v>
      </c>
      <c r="C3793" s="2" t="s">
        <v>4242</v>
      </c>
      <c r="D3793" s="2" t="s">
        <v>6</v>
      </c>
      <c r="E3793" s="2" t="str">
        <f>IFERROR(__xludf.DUMMYFUNCTION("GOOGLETRANSLATE(B3793, ""auto"",""en"")"),"we can not deny sometimes bad thoughts come to our mind but we must not allow them to nest in our brain")</f>
        <v>we can not deny sometimes bad thoughts come to our mind but we must not allow them to nest in our brain</v>
      </c>
    </row>
    <row r="3794" ht="15.75" customHeight="1">
      <c r="A3794" s="1">
        <v>4122.0</v>
      </c>
      <c r="B3794" s="2" t="s">
        <v>4244</v>
      </c>
      <c r="C3794" s="2" t="s">
        <v>4242</v>
      </c>
      <c r="D3794" s="2" t="s">
        <v>6</v>
      </c>
      <c r="E3794" s="2" t="str">
        <f>IFERROR(__xludf.DUMMYFUNCTION("GOOGLETRANSLATE(B3794, ""auto"",""en"")"),"Think decision when decisions can unfortunately lead to opening")</f>
        <v>Think decision when decisions can unfortunately lead to opening</v>
      </c>
    </row>
    <row r="3795" ht="15.75" customHeight="1">
      <c r="A3795" s="1">
        <v>4123.0</v>
      </c>
      <c r="B3795" s="2" t="s">
        <v>4245</v>
      </c>
      <c r="C3795" s="2" t="s">
        <v>4242</v>
      </c>
      <c r="D3795" s="2" t="s">
        <v>6</v>
      </c>
      <c r="E3795" s="2" t="str">
        <f>IFERROR(__xludf.DUMMYFUNCTION("GOOGLETRANSLATE(B3795, ""auto"",""en"")"),"there are things I do not understand for example how to love to talk and change as much as possible to promise and not do as much as possible to discuss the behind and in the eyes of a cute smile")</f>
        <v>there are things I do not understand for example how to love to talk and change as much as possible to promise and not do as much as possible to discuss the behind and in the eyes of a cute smile</v>
      </c>
    </row>
    <row r="3796" ht="15.75" customHeight="1">
      <c r="A3796" s="1">
        <v>4124.0</v>
      </c>
      <c r="B3796" s="2" t="s">
        <v>4246</v>
      </c>
      <c r="C3796" s="2" t="s">
        <v>4242</v>
      </c>
      <c r="D3796" s="2" t="s">
        <v>6</v>
      </c>
      <c r="E3796" s="2" t="str">
        <f>IFERROR(__xludf.DUMMYFUNCTION("GOOGLETRANSLATE(B3796, ""auto"",""en"")"),"Everyone wants beautiful floral wonderful night with a good friend but floral tikenimen jumbağımen night to be able to see all the difficulties of his best friend")</f>
        <v>Everyone wants beautiful floral wonderful night with a good friend but floral tikenimen jumbağımen night to be able to see all the difficulties of his best friend</v>
      </c>
    </row>
    <row r="3797" ht="15.75" customHeight="1">
      <c r="A3797" s="1">
        <v>4125.0</v>
      </c>
      <c r="B3797" s="2" t="s">
        <v>4247</v>
      </c>
      <c r="C3797" s="2" t="s">
        <v>4242</v>
      </c>
      <c r="D3797" s="2" t="s">
        <v>6</v>
      </c>
      <c r="E3797" s="2" t="str">
        <f>IFERROR(__xludf.DUMMYFUNCTION("GOOGLETRANSLATE(B3797, ""auto"",""en"")"),"jigit his daughter to be able to hear the word of the three most important in the life 1 yes 2 friends we birgemiz 3 nurses you father atandınız")</f>
        <v>jigit his daughter to be able to hear the word of the three most important in the life 1 yes 2 friends we birgemiz 3 nurses you father atandınız</v>
      </c>
    </row>
    <row r="3798" ht="15.75" customHeight="1">
      <c r="A3798" s="1">
        <v>4126.0</v>
      </c>
      <c r="B3798" s="2" t="s">
        <v>4241</v>
      </c>
      <c r="C3798" s="2" t="s">
        <v>3488</v>
      </c>
      <c r="D3798" s="2" t="s">
        <v>6</v>
      </c>
      <c r="E3798" s="2" t="str">
        <f>IFERROR(__xludf.DUMMYFUNCTION("GOOGLETRANSLATE(B3798, ""auto"",""en"")"),"very few people need you because money is more important than the soul")</f>
        <v>very few people need you because money is more important than the soul</v>
      </c>
    </row>
    <row r="3799" ht="15.75" customHeight="1">
      <c r="A3799" s="1">
        <v>4127.0</v>
      </c>
      <c r="B3799" s="2" t="s">
        <v>4243</v>
      </c>
      <c r="C3799" s="2" t="s">
        <v>3488</v>
      </c>
      <c r="D3799" s="2" t="s">
        <v>6</v>
      </c>
      <c r="E3799" s="2" t="str">
        <f>IFERROR(__xludf.DUMMYFUNCTION("GOOGLETRANSLATE(B3799, ""auto"",""en"")"),"we can not deny sometimes bad thoughts come to our mind but we must not allow them to nest in our brain")</f>
        <v>we can not deny sometimes bad thoughts come to our mind but we must not allow them to nest in our brain</v>
      </c>
    </row>
    <row r="3800" ht="15.75" customHeight="1">
      <c r="A3800" s="1">
        <v>4128.0</v>
      </c>
      <c r="B3800" s="2" t="s">
        <v>4244</v>
      </c>
      <c r="C3800" s="2" t="s">
        <v>3488</v>
      </c>
      <c r="D3800" s="2" t="s">
        <v>6</v>
      </c>
      <c r="E3800" s="2" t="str">
        <f>IFERROR(__xludf.DUMMYFUNCTION("GOOGLETRANSLATE(B3800, ""auto"",""en"")"),"Think decision when decisions can unfortunately lead to opening")</f>
        <v>Think decision when decisions can unfortunately lead to opening</v>
      </c>
    </row>
    <row r="3801" ht="15.75" customHeight="1">
      <c r="A3801" s="1">
        <v>4129.0</v>
      </c>
      <c r="B3801" s="2" t="s">
        <v>4245</v>
      </c>
      <c r="C3801" s="2" t="s">
        <v>3488</v>
      </c>
      <c r="D3801" s="2" t="s">
        <v>6</v>
      </c>
      <c r="E3801" s="2" t="str">
        <f>IFERROR(__xludf.DUMMYFUNCTION("GOOGLETRANSLATE(B3801, ""auto"",""en"")"),"there are things I do not understand for example how to love to talk and change as much as possible to promise and not do as much as possible to discuss the behind and in the eyes of a cute smile")</f>
        <v>there are things I do not understand for example how to love to talk and change as much as possible to promise and not do as much as possible to discuss the behind and in the eyes of a cute smile</v>
      </c>
    </row>
    <row r="3802" ht="15.75" customHeight="1">
      <c r="A3802" s="1">
        <v>4130.0</v>
      </c>
      <c r="B3802" s="2" t="s">
        <v>4246</v>
      </c>
      <c r="C3802" s="2" t="s">
        <v>3488</v>
      </c>
      <c r="D3802" s="2" t="s">
        <v>6</v>
      </c>
      <c r="E3802" s="2" t="str">
        <f>IFERROR(__xludf.DUMMYFUNCTION("GOOGLETRANSLATE(B3802, ""auto"",""en"")"),"Everyone wants beautiful floral wonderful night with a good friend but floral tikenimen jumbağımen night to be able to see all the difficulties of his best friend")</f>
        <v>Everyone wants beautiful floral wonderful night with a good friend but floral tikenimen jumbağımen night to be able to see all the difficulties of his best friend</v>
      </c>
    </row>
    <row r="3803" ht="15.75" customHeight="1">
      <c r="A3803" s="1">
        <v>4131.0</v>
      </c>
      <c r="B3803" s="2" t="s">
        <v>4247</v>
      </c>
      <c r="C3803" s="2" t="s">
        <v>3488</v>
      </c>
      <c r="D3803" s="2" t="s">
        <v>6</v>
      </c>
      <c r="E3803" s="2" t="str">
        <f>IFERROR(__xludf.DUMMYFUNCTION("GOOGLETRANSLATE(B3803, ""auto"",""en"")"),"jigit his daughter to be able to hear the word of the three most important in the life 1 yes 2 friends we birgemiz 3 nurses you father atandınız")</f>
        <v>jigit his daughter to be able to hear the word of the three most important in the life 1 yes 2 friends we birgemiz 3 nurses you father atandınız</v>
      </c>
    </row>
    <row r="3804" ht="15.75" customHeight="1">
      <c r="A3804" s="1">
        <v>4132.0</v>
      </c>
      <c r="B3804" s="2" t="s">
        <v>4248</v>
      </c>
      <c r="C3804" s="2" t="s">
        <v>4249</v>
      </c>
      <c r="D3804" s="2" t="s">
        <v>6</v>
      </c>
      <c r="E3804" s="2" t="str">
        <f>IFERROR(__xludf.DUMMYFUNCTION("GOOGLETRANSLATE(B3804, ""auto"",""en"")"),"Know your fans vk com app4236781 252,477,127 cf3 available on android https vk cc 6ymywu")</f>
        <v>Know your fans vk com app4236781 252,477,127 cf3 available on android https vk cc 6ymywu</v>
      </c>
    </row>
    <row r="3805" ht="15.75" customHeight="1">
      <c r="A3805" s="1">
        <v>4133.0</v>
      </c>
      <c r="B3805" s="2" t="s">
        <v>4250</v>
      </c>
      <c r="C3805" s="2" t="s">
        <v>4249</v>
      </c>
      <c r="D3805" s="2" t="s">
        <v>6</v>
      </c>
      <c r="E3805" s="2" t="str">
        <f>IFERROR(__xludf.DUMMYFUNCTION("GOOGLETRANSLATE(B3805, ""auto"",""en"")"),"Know your fans vk com app4236781 252,477,127 cp3 available on android https vk cc 6ymywu")</f>
        <v>Know your fans vk com app4236781 252,477,127 cp3 available on android https vk cc 6ymywu</v>
      </c>
    </row>
    <row r="3806" ht="15.75" customHeight="1">
      <c r="A3806" s="1">
        <v>4134.0</v>
      </c>
      <c r="B3806" s="2" t="s">
        <v>4251</v>
      </c>
      <c r="C3806" s="2" t="s">
        <v>4249</v>
      </c>
      <c r="D3806" s="2" t="s">
        <v>6</v>
      </c>
      <c r="E3806" s="2" t="str">
        <f>IFERROR(__xludf.DUMMYFUNCTION("GOOGLETRANSLATE(B3806, ""auto"",""en"")"),"hello do you see new fan here https vk com app2289330 163,410,733 im28 6u252477127")</f>
        <v>hello do you see new fan here https vk com app2289330 163,410,733 im28 6u252477127</v>
      </c>
    </row>
    <row r="3807" ht="15.75" customHeight="1">
      <c r="A3807" s="1">
        <v>4135.0</v>
      </c>
      <c r="B3807" s="2" t="s">
        <v>4252</v>
      </c>
      <c r="C3807" s="2" t="s">
        <v>4249</v>
      </c>
      <c r="D3807" s="2" t="s">
        <v>6</v>
      </c>
      <c r="E3807" s="2" t="str">
        <f>IFERROR(__xludf.DUMMYFUNCTION("GOOGLETRANSLATE(B3807, ""auto"",""en"")"),"opa yes you have admitted in something Find out right here in the VC http vk com app2417356 252 477 127")</f>
        <v>opa yes you have admitted in something Find out right here in the VC http vk com app2417356 252 477 127</v>
      </c>
    </row>
    <row r="3808" ht="15.75" customHeight="1">
      <c r="A3808" s="1">
        <v>4136.0</v>
      </c>
      <c r="B3808" s="2" t="s">
        <v>4253</v>
      </c>
      <c r="C3808" s="2" t="s">
        <v>4249</v>
      </c>
      <c r="D3808" s="2" t="s">
        <v>6</v>
      </c>
      <c r="E3808" s="2" t="str">
        <f>IFERROR(__xludf.DUMMYFUNCTION("GOOGLETRANSLATE(B3808, ""auto"",""en"")"),"amazing france")</f>
        <v>amazing france</v>
      </c>
    </row>
    <row r="3809" ht="15.75" customHeight="1">
      <c r="A3809" s="1">
        <v>4137.0</v>
      </c>
      <c r="B3809" s="2" t="s">
        <v>4254</v>
      </c>
      <c r="C3809" s="2" t="s">
        <v>4249</v>
      </c>
      <c r="D3809" s="2" t="s">
        <v>6</v>
      </c>
      <c r="E3809" s="2" t="str">
        <f>IFERROR(__xludf.DUMMYFUNCTION("GOOGLETRANSLATE(B3809, ""auto"",""en"")"),"Good morning, your day Happy Birthday dear same good feeling when your life is the person to whom you say the phrase and remember I congratulate you happy birthday wish good health to you and your loved ones a mutual true love wins in all endeavors of goo"&amp;"d people on the way let the day begins with smile good luck your life glad to meet you and teenage weekdays you remember how after the movie Timon and Pumbaa, we go out and ride on a swing remember how we celebrated your birthday and sang karaoke remember"&amp;" ak we played bandminton climbed on trees representing that this is our ship as we were sitting in Madeleine traveled discussed after your arrival to Seattle remain through time as beautiful and pretty sociable")</f>
        <v>Good morning, your day Happy Birthday dear same good feeling when your life is the person to whom you say the phrase and remember I congratulate you happy birthday wish good health to you and your loved ones a mutual true love wins in all endeavors of good people on the way let the day begins with smile good luck your life glad to meet you and teenage weekdays you remember how after the movie Timon and Pumbaa, we go out and ride on a swing remember how we celebrated your birthday and sang karaoke remember ak we played bandminton climbed on trees representing that this is our ship as we were sitting in Madeleine traveled discussed after your arrival to Seattle remain through time as beautiful and pretty sociable</v>
      </c>
    </row>
    <row r="3810" ht="15.75" customHeight="1">
      <c r="A3810" s="1">
        <v>4138.0</v>
      </c>
      <c r="B3810" s="2" t="s">
        <v>4255</v>
      </c>
      <c r="C3810" s="2" t="s">
        <v>4249</v>
      </c>
      <c r="D3810" s="2" t="s">
        <v>6</v>
      </c>
      <c r="E3810" s="2" t="str">
        <f>IFERROR(__xludf.DUMMYFUNCTION("GOOGLETRANSLATE(B3810, ""auto"",""en"")"),"and you can also come to the casting of one in a 6 February 7 will not miss your chance to be a star almau")</f>
        <v>and you can also come to the casting of one in a 6 February 7 will not miss your chance to be a star almau</v>
      </c>
    </row>
    <row r="3811" ht="15.75" customHeight="1">
      <c r="A3811" s="1">
        <v>4139.0</v>
      </c>
      <c r="B3811" s="2" t="s">
        <v>4256</v>
      </c>
      <c r="C3811" s="2" t="s">
        <v>4249</v>
      </c>
      <c r="D3811" s="2" t="s">
        <v>6</v>
      </c>
      <c r="E3811" s="2" t="str">
        <f>IFERROR(__xludf.DUMMYFUNCTION("GOOGLETRANSLATE(B3811, ""auto"",""en"")"),"our performance with dedication")</f>
        <v>our performance with dedication</v>
      </c>
    </row>
    <row r="3812" ht="15.75" customHeight="1">
      <c r="A3812" s="1">
        <v>4140.0</v>
      </c>
      <c r="B3812" s="2" t="s">
        <v>4257</v>
      </c>
      <c r="C3812" s="2" t="s">
        <v>4249</v>
      </c>
      <c r="D3812" s="2" t="s">
        <v>6</v>
      </c>
      <c r="E3812" s="2" t="str">
        <f>IFERROR(__xludf.DUMMYFUNCTION("GOOGLETRANSLATE(B3812, ""auto"",""en"")"),"urgently advertisement repost")</f>
        <v>urgently advertisement repost</v>
      </c>
    </row>
    <row r="3813" ht="15.75" customHeight="1">
      <c r="A3813" s="1">
        <v>4141.0</v>
      </c>
      <c r="B3813" s="2" t="s">
        <v>4258</v>
      </c>
      <c r="C3813" s="2" t="s">
        <v>4249</v>
      </c>
      <c r="D3813" s="2" t="s">
        <v>6</v>
      </c>
      <c r="E3813" s="2" t="str">
        <f>IFERROR(__xludf.DUMMYFUNCTION("GOOGLETRANSLATE(B3813, ""auto"",""en"")"),"Open Day in Almaty Management University on 20 November 12 00 expensive entrants show completely invite you to the first in the new academic year, an open day in Almaty Management University registration link http bit ly 2fgdu5t our specialists will tell "&amp;"you about the benefits of studying in almau 1 education world the level of Kazakhstani and international accreditation of a state diploma with international recognition 2 financial support for students and internal state grants and discounts 3 University "&amp;"lecturers and business practices of experts consultants, researchers 4 availability of basic training faculty to permanently decide on a specialty and master all the basic disciplines 5 enhanced learning English and Kazakh languages ​​surrender ielts exam"&amp;"s and KAZTEST 6 free additional program students of guest lectures of successful businessmen from the expert workshops and professionals 7 reasonable price flexible system of payment 8 sports and a healthy lifestyle, a new sports complex almau sport art z"&amp;"one 9 employment b than 200 partner companies 10 bright student life, we look forward to seeing you and your friends the address Almaty Rozybakiev 227 atrium helpdesk telephone 7727313 30 90 93 Website http almau edu kz to participate please go to registe"&amp;"r http bit ly 2fgdu5t")</f>
        <v>Open Day in Almaty Management University on 20 November 12 00 expensive entrants show completely invite you to the first in the new academic year, an open day in Almaty Management University registration link http bit ly 2fgdu5t our specialists will tell you about the benefits of studying in almau 1 education world the level of Kazakhstani and international accreditation of a state diploma with international recognition 2 financial support for students and internal state grants and discounts 3 University lecturers and business practices of experts consultants, researchers 4 availability of basic training faculty to permanently decide on a specialty and master all the basic disciplines 5 enhanced learning English and Kazakh languages ​​surrender ielts exams and KAZTEST 6 free additional program students of guest lectures of successful businessmen from the expert workshops and professionals 7 reasonable price flexible system of payment 8 sports and a healthy lifestyle, a new sports complex almau sport art zone 9 employment b than 200 partner companies 10 bright student life, we look forward to seeing you and your friends the address Almaty Rozybakiev 227 atrium helpdesk telephone 7727313 30 90 93 Website http almau edu kz to participate please go to register http bit ly 2fgdu5t</v>
      </c>
    </row>
    <row r="3814" ht="15.75" customHeight="1">
      <c r="A3814" s="1">
        <v>4142.0</v>
      </c>
      <c r="B3814" s="2" t="s">
        <v>4248</v>
      </c>
      <c r="C3814" s="2" t="s">
        <v>4249</v>
      </c>
      <c r="D3814" s="2" t="s">
        <v>6</v>
      </c>
      <c r="E3814" s="2" t="str">
        <f>IFERROR(__xludf.DUMMYFUNCTION("GOOGLETRANSLATE(B3814, ""auto"",""en"")"),"Know your fans vk com app4236781 252,477,127 cf3 available on android https vk cc 6ymywu")</f>
        <v>Know your fans vk com app4236781 252,477,127 cf3 available on android https vk cc 6ymywu</v>
      </c>
    </row>
    <row r="3815" ht="15.75" customHeight="1">
      <c r="A3815" s="1">
        <v>4143.0</v>
      </c>
      <c r="B3815" s="2" t="s">
        <v>4250</v>
      </c>
      <c r="C3815" s="2" t="s">
        <v>4249</v>
      </c>
      <c r="D3815" s="2" t="s">
        <v>6</v>
      </c>
      <c r="E3815" s="2" t="str">
        <f>IFERROR(__xludf.DUMMYFUNCTION("GOOGLETRANSLATE(B3815, ""auto"",""en"")"),"Know your fans vk com app4236781 252,477,127 cp3 available on android https vk cc 6ymywu")</f>
        <v>Know your fans vk com app4236781 252,477,127 cp3 available on android https vk cc 6ymywu</v>
      </c>
    </row>
    <row r="3816" ht="15.75" customHeight="1">
      <c r="A3816" s="1">
        <v>4144.0</v>
      </c>
      <c r="B3816" s="2" t="s">
        <v>4251</v>
      </c>
      <c r="C3816" s="2" t="s">
        <v>4249</v>
      </c>
      <c r="D3816" s="2" t="s">
        <v>6</v>
      </c>
      <c r="E3816" s="2" t="str">
        <f>IFERROR(__xludf.DUMMYFUNCTION("GOOGLETRANSLATE(B3816, ""auto"",""en"")"),"hello do you see new fan here https vk com app2289330 163,410,733 im28 6u252477127")</f>
        <v>hello do you see new fan here https vk com app2289330 163,410,733 im28 6u252477127</v>
      </c>
    </row>
    <row r="3817" ht="15.75" customHeight="1">
      <c r="A3817" s="1">
        <v>4145.0</v>
      </c>
      <c r="B3817" s="2" t="s">
        <v>4252</v>
      </c>
      <c r="C3817" s="2" t="s">
        <v>4249</v>
      </c>
      <c r="D3817" s="2" t="s">
        <v>6</v>
      </c>
      <c r="E3817" s="2" t="str">
        <f>IFERROR(__xludf.DUMMYFUNCTION("GOOGLETRANSLATE(B3817, ""auto"",""en"")"),"opa yes you have admitted in something Find out right here in the VC http vk com app2417356 252 477 127")</f>
        <v>opa yes you have admitted in something Find out right here in the VC http vk com app2417356 252 477 127</v>
      </c>
    </row>
    <row r="3818" ht="15.75" customHeight="1">
      <c r="A3818" s="1">
        <v>4146.0</v>
      </c>
      <c r="B3818" s="2" t="s">
        <v>4253</v>
      </c>
      <c r="C3818" s="2" t="s">
        <v>4249</v>
      </c>
      <c r="D3818" s="2" t="s">
        <v>6</v>
      </c>
      <c r="E3818" s="2" t="str">
        <f>IFERROR(__xludf.DUMMYFUNCTION("GOOGLETRANSLATE(B3818, ""auto"",""en"")"),"amazing france")</f>
        <v>amazing france</v>
      </c>
    </row>
    <row r="3819" ht="15.75" customHeight="1">
      <c r="A3819" s="1">
        <v>4147.0</v>
      </c>
      <c r="B3819" s="2" t="s">
        <v>4254</v>
      </c>
      <c r="C3819" s="2" t="s">
        <v>4249</v>
      </c>
      <c r="D3819" s="2" t="s">
        <v>6</v>
      </c>
      <c r="E3819" s="2" t="str">
        <f>IFERROR(__xludf.DUMMYFUNCTION("GOOGLETRANSLATE(B3819, ""auto"",""en"")"),"Good morning, your day Happy Birthday dear same good feeling when your life is the person to whom you say the phrase and remember I congratulate you happy birthday wish good health to you and your loved ones a mutual true love wins in all endeavors of goo"&amp;"d people on the way let the day begins with smile good luck your life glad to meet you and teenage weekdays you remember how after the movie Timon and Pumbaa, we go out and ride on a swing remember how we celebrated your birthday and sang karaoke remember"&amp;" ak we played bandminton climbed on trees representing that this is our ship as we were sitting in Madeleine traveled discussed after your arrival to Seattle remain through time as beautiful and pretty sociable")</f>
        <v>Good morning, your day Happy Birthday dear same good feeling when your life is the person to whom you say the phrase and remember I congratulate you happy birthday wish good health to you and your loved ones a mutual true love wins in all endeavors of good people on the way let the day begins with smile good luck your life glad to meet you and teenage weekdays you remember how after the movie Timon and Pumbaa, we go out and ride on a swing remember how we celebrated your birthday and sang karaoke remember ak we played bandminton climbed on trees representing that this is our ship as we were sitting in Madeleine traveled discussed after your arrival to Seattle remain through time as beautiful and pretty sociable</v>
      </c>
    </row>
    <row r="3820" ht="15.75" customHeight="1">
      <c r="A3820" s="1">
        <v>4148.0</v>
      </c>
      <c r="B3820" s="2" t="s">
        <v>4255</v>
      </c>
      <c r="C3820" s="2" t="s">
        <v>4249</v>
      </c>
      <c r="D3820" s="2" t="s">
        <v>6</v>
      </c>
      <c r="E3820" s="2" t="str">
        <f>IFERROR(__xludf.DUMMYFUNCTION("GOOGLETRANSLATE(B3820, ""auto"",""en"")"),"and you can also come to the casting of one in a 6 February 7 will not miss your chance to be a star almau")</f>
        <v>and you can also come to the casting of one in a 6 February 7 will not miss your chance to be a star almau</v>
      </c>
    </row>
    <row r="3821" ht="15.75" customHeight="1">
      <c r="A3821" s="1">
        <v>4149.0</v>
      </c>
      <c r="B3821" s="2" t="s">
        <v>4256</v>
      </c>
      <c r="C3821" s="2" t="s">
        <v>4249</v>
      </c>
      <c r="D3821" s="2" t="s">
        <v>6</v>
      </c>
      <c r="E3821" s="2" t="str">
        <f>IFERROR(__xludf.DUMMYFUNCTION("GOOGLETRANSLATE(B3821, ""auto"",""en"")"),"our performance with dedication")</f>
        <v>our performance with dedication</v>
      </c>
    </row>
    <row r="3822" ht="15.75" customHeight="1">
      <c r="A3822" s="1">
        <v>4150.0</v>
      </c>
      <c r="B3822" s="2" t="s">
        <v>4257</v>
      </c>
      <c r="C3822" s="2" t="s">
        <v>4249</v>
      </c>
      <c r="D3822" s="2" t="s">
        <v>6</v>
      </c>
      <c r="E3822" s="2" t="str">
        <f>IFERROR(__xludf.DUMMYFUNCTION("GOOGLETRANSLATE(B3822, ""auto"",""en"")"),"urgently advertisement repost")</f>
        <v>urgently advertisement repost</v>
      </c>
    </row>
    <row r="3823" ht="15.75" customHeight="1">
      <c r="A3823" s="1">
        <v>4151.0</v>
      </c>
      <c r="B3823" s="2" t="s">
        <v>4258</v>
      </c>
      <c r="C3823" s="2" t="s">
        <v>4249</v>
      </c>
      <c r="D3823" s="2" t="s">
        <v>6</v>
      </c>
      <c r="E3823" s="2" t="str">
        <f>IFERROR(__xludf.DUMMYFUNCTION("GOOGLETRANSLATE(B3823, ""auto"",""en"")"),"Open Day in Almaty Management University on 20 November 12 00 expensive entrants show completely invite you to the first in the new academic year, an open day in Almaty Management University registration link http bit ly 2fgdu5t our specialists will tell "&amp;"you about the benefits of studying in almau 1 education world the level of Kazakhstani and international accreditation of a state diploma with international recognition 2 financial support for students and internal state grants and discounts 3 University "&amp;"lecturers and business practices of experts consultants, researchers 4 availability of basic training faculty to permanently decide on a specialty and master all the basic disciplines 5 enhanced learning English and Kazakh languages ​​surrender ielts exam"&amp;"s and KAZTEST 6 free additional program students of guest lectures of successful businessmen from the expert workshops and professionals 7 reasonable price flexible system of payment 8 sports and a healthy lifestyle, a new sports complex almau sport art z"&amp;"one 9 employment b than 200 partner companies 10 bright student life, we look forward to seeing you and your friends the address Almaty Rozybakiev 227 atrium helpdesk telephone 7727313 30 90 93 Website http almau edu kz to participate please go to registe"&amp;"r http bit ly 2fgdu5t")</f>
        <v>Open Day in Almaty Management University on 20 November 12 00 expensive entrants show completely invite you to the first in the new academic year, an open day in Almaty Management University registration link http bit ly 2fgdu5t our specialists will tell you about the benefits of studying in almau 1 education world the level of Kazakhstani and international accreditation of a state diploma with international recognition 2 financial support for students and internal state grants and discounts 3 University lecturers and business practices of experts consultants, researchers 4 availability of basic training faculty to permanently decide on a specialty and master all the basic disciplines 5 enhanced learning English and Kazakh languages ​​surrender ielts exams and KAZTEST 6 free additional program students of guest lectures of successful businessmen from the expert workshops and professionals 7 reasonable price flexible system of payment 8 sports and a healthy lifestyle, a new sports complex almau sport art zone 9 employment b than 200 partner companies 10 bright student life, we look forward to seeing you and your friends the address Almaty Rozybakiev 227 atrium helpdesk telephone 7727313 30 90 93 Website http almau edu kz to participate please go to register http bit ly 2fgdu5t</v>
      </c>
    </row>
    <row r="3824" ht="15.75" customHeight="1">
      <c r="A3824" s="1">
        <v>4152.0</v>
      </c>
      <c r="B3824" s="2" t="s">
        <v>4259</v>
      </c>
      <c r="C3824" s="2" t="s">
        <v>4260</v>
      </c>
      <c r="D3824" s="2" t="s">
        <v>6</v>
      </c>
      <c r="E3824" s="2" t="str">
        <f>IFERROR(__xludf.DUMMYFUNCTION("GOOGLETRANSLATE(B3824, ""auto"",""en"")"),"happy birthday dias i hope you have a great day today have an awesome year miss you happy birthday ")</f>
        <v>happy birthday dias i hope you have a great day today have an awesome year miss you happy birthday </v>
      </c>
    </row>
    <row r="3825" ht="15.75" customHeight="1">
      <c r="A3825" s="1">
        <v>4153.0</v>
      </c>
      <c r="B3825" s="2" t="s">
        <v>4261</v>
      </c>
      <c r="C3825" s="2" t="s">
        <v>4260</v>
      </c>
      <c r="D3825" s="2" t="s">
        <v>6</v>
      </c>
      <c r="E3825" s="2" t="str">
        <f>IFERROR(__xludf.DUMMYFUNCTION("GOOGLETRANSLATE(B3825, ""auto"",""en"")"),"concept of life changes the physical is important to be in shape to play sports in one form or another before I got up every morning at 5 am and 6 played basketball every day except rainy now I'm trying every day to do yoga show completely")</f>
        <v>concept of life changes the physical is important to be in shape to play sports in one form or another before I got up every morning at 5 am and 6 played basketball every day except rainy now I'm trying every day to do yoga show completely</v>
      </c>
    </row>
    <row r="3826" ht="15.75" customHeight="1">
      <c r="A3826" s="1">
        <v>4154.0</v>
      </c>
      <c r="B3826" s="2" t="s">
        <v>4262</v>
      </c>
      <c r="C3826" s="2" t="s">
        <v>4260</v>
      </c>
      <c r="D3826" s="2" t="s">
        <v>6</v>
      </c>
      <c r="E3826" s="2" t="str">
        <f>IFERROR(__xludf.DUMMYFUNCTION("GOOGLETRANSLATE(B3826, ""auto"",""en"")"),"what if, imagine that you are immortal, just imagine, and at the same time possess omnipotence, you can create worlds watch them manage to destroy them is to be fun but sooner or later get tired of studying the nature of the surrounding reality you are no"&amp;"t interested in addition to everything you do more and know everything you suffer from boredom is your eternity becomes more fresh immortality of omnipotence and omniscience is already a burden to show full")</f>
        <v>what if, imagine that you are immortal, just imagine, and at the same time possess omnipotence, you can create worlds watch them manage to destroy them is to be fun but sooner or later get tired of studying the nature of the surrounding reality you are not interested in addition to everything you do more and know everything you suffer from boredom is your eternity becomes more fresh immortality of omnipotence and omniscience is already a burden to show full</v>
      </c>
    </row>
    <row r="3827" ht="15.75" customHeight="1">
      <c r="A3827" s="1">
        <v>4155.0</v>
      </c>
      <c r="B3827" s="2" t="s">
        <v>4263</v>
      </c>
      <c r="C3827" s="2" t="s">
        <v>4260</v>
      </c>
      <c r="D3827" s="2" t="s">
        <v>6</v>
      </c>
      <c r="E3827" s="2" t="str">
        <f>IFERROR(__xludf.DUMMYFUNCTION("GOOGLETRANSLATE(B3827, ""auto"",""en"")"),"Interviews with players streetball team narxoz pride Diaz Ospanov at the end of a trip to the super final of the tournament kfc battle fest in Moscow hi Diaz what are your impressions of the Super Final streetball within kfc battle fest Hello, I am very p"&amp;"leased that he had been on the super final games were held on the same day we played three Samara St. Petersburg Irkutsk in overtime lost in the quarterfinals of St. Petersburg Irkutsk show completely")</f>
        <v>Interviews with players streetball team narxoz pride Diaz Ospanov at the end of a trip to the super final of the tournament kfc battle fest in Moscow hi Diaz what are your impressions of the Super Final streetball within kfc battle fest Hello, I am very pleased that he had been on the super final games were held on the same day we played three Samara St. Petersburg Irkutsk in overtime lost in the quarterfinals of St. Petersburg Irkutsk show completely</v>
      </c>
    </row>
    <row r="3828" ht="15.75" customHeight="1">
      <c r="A3828" s="1">
        <v>4156.0</v>
      </c>
      <c r="B3828" s="2" t="s">
        <v>4264</v>
      </c>
      <c r="C3828" s="2" t="s">
        <v>4260</v>
      </c>
      <c r="D3828" s="2" t="s">
        <v>6</v>
      </c>
      <c r="E3828" s="2" t="str">
        <f>IFERROR(__xludf.DUMMYFUNCTION("GOOGLETRANSLATE(B3828, ""auto"",""en"")"),"pupils of school basketball league attended the Superfinal streetball kfc battle fest on Thursday his impressions to share in the picture Ospanov Diaz Diaz next to the famous AK 47 Andrei Kirilenko Gennadyevich most famous Russian basketball player is cur"&amp;"rently the president of the Russian Basketball Federation")</f>
        <v>pupils of school basketball league attended the Superfinal streetball kfc battle fest on Thursday his impressions to share in the picture Ospanov Diaz Diaz next to the famous AK 47 Andrei Kirilenko Gennadyevich most famous Russian basketball player is currently the president of the Russian Basketball Federation</v>
      </c>
    </row>
    <row r="3829" ht="15.75" customHeight="1">
      <c r="A3829" s="1">
        <v>4157.0</v>
      </c>
      <c r="B3829" s="2" t="s">
        <v>4259</v>
      </c>
      <c r="C3829" s="2" t="s">
        <v>4265</v>
      </c>
      <c r="D3829" s="2" t="s">
        <v>6</v>
      </c>
      <c r="E3829" s="2" t="str">
        <f>IFERROR(__xludf.DUMMYFUNCTION("GOOGLETRANSLATE(B3829, ""auto"",""en"")"),"happy birthday dias i hope you have a great day today have an awesome year miss you happy birthday ")</f>
        <v>happy birthday dias i hope you have a great day today have an awesome year miss you happy birthday </v>
      </c>
    </row>
    <row r="3830" ht="15.75" customHeight="1">
      <c r="A3830" s="1">
        <v>4158.0</v>
      </c>
      <c r="B3830" s="2" t="s">
        <v>4261</v>
      </c>
      <c r="C3830" s="2" t="s">
        <v>4265</v>
      </c>
      <c r="D3830" s="2" t="s">
        <v>6</v>
      </c>
      <c r="E3830" s="2" t="str">
        <f>IFERROR(__xludf.DUMMYFUNCTION("GOOGLETRANSLATE(B3830, ""auto"",""en"")"),"concept of life changes the physical is important to be in shape to play sports in one form or another before I got up every morning at 5 am and 6 played basketball every day except rainy now I'm trying every day to do yoga show completely")</f>
        <v>concept of life changes the physical is important to be in shape to play sports in one form or another before I got up every morning at 5 am and 6 played basketball every day except rainy now I'm trying every day to do yoga show completely</v>
      </c>
    </row>
    <row r="3831" ht="15.75" customHeight="1">
      <c r="A3831" s="1">
        <v>4159.0</v>
      </c>
      <c r="B3831" s="2" t="s">
        <v>4262</v>
      </c>
      <c r="C3831" s="2" t="s">
        <v>4265</v>
      </c>
      <c r="D3831" s="2" t="s">
        <v>6</v>
      </c>
      <c r="E3831" s="2" t="str">
        <f>IFERROR(__xludf.DUMMYFUNCTION("GOOGLETRANSLATE(B3831, ""auto"",""en"")"),"what if, imagine that you are immortal, just imagine, and at the same time possess omnipotence, you can create worlds watch them manage to destroy them is to be fun but sooner or later get tired of studying the nature of the surrounding reality you are no"&amp;"t interested in addition to everything you do more and know everything you suffer from boredom is your eternity becomes more fresh immortality of omnipotence and omniscience is already a burden to show full")</f>
        <v>what if, imagine that you are immortal, just imagine, and at the same time possess omnipotence, you can create worlds watch them manage to destroy them is to be fun but sooner or later get tired of studying the nature of the surrounding reality you are not interested in addition to everything you do more and know everything you suffer from boredom is your eternity becomes more fresh immortality of omnipotence and omniscience is already a burden to show full</v>
      </c>
    </row>
    <row r="3832" ht="15.75" customHeight="1">
      <c r="A3832" s="1">
        <v>4160.0</v>
      </c>
      <c r="B3832" s="2" t="s">
        <v>4263</v>
      </c>
      <c r="C3832" s="2" t="s">
        <v>4265</v>
      </c>
      <c r="D3832" s="2" t="s">
        <v>6</v>
      </c>
      <c r="E3832" s="2" t="str">
        <f>IFERROR(__xludf.DUMMYFUNCTION("GOOGLETRANSLATE(B3832, ""auto"",""en"")"),"Interviews with players streetball team narxoz pride Diaz Ospanov at the end of a trip to the super final of the tournament kfc battle fest in Moscow hi Diaz what are your impressions of the Super Final streetball within kfc battle fest Hello, I am very p"&amp;"leased that he had been on the super final games were held on the same day we played three Samara St. Petersburg Irkutsk in overtime lost in the quarterfinals of St. Petersburg Irkutsk show completely")</f>
        <v>Interviews with players streetball team narxoz pride Diaz Ospanov at the end of a trip to the super final of the tournament kfc battle fest in Moscow hi Diaz what are your impressions of the Super Final streetball within kfc battle fest Hello, I am very pleased that he had been on the super final games were held on the same day we played three Samara St. Petersburg Irkutsk in overtime lost in the quarterfinals of St. Petersburg Irkutsk show completely</v>
      </c>
    </row>
    <row r="3833" ht="15.75" customHeight="1">
      <c r="A3833" s="1">
        <v>4161.0</v>
      </c>
      <c r="B3833" s="2" t="s">
        <v>4264</v>
      </c>
      <c r="C3833" s="2" t="s">
        <v>4265</v>
      </c>
      <c r="D3833" s="2" t="s">
        <v>6</v>
      </c>
      <c r="E3833" s="2" t="str">
        <f>IFERROR(__xludf.DUMMYFUNCTION("GOOGLETRANSLATE(B3833, ""auto"",""en"")"),"pupils of school basketball league attended the Superfinal streetball kfc battle fest on Thursday his impressions to share in the picture Ospanov Diaz Diaz next to the famous AK 47 Andrei Kirilenko Gennadyevich most famous Russian basketball player is cur"&amp;"rently the president of the Russian Basketball Federation")</f>
        <v>pupils of school basketball league attended the Superfinal streetball kfc battle fest on Thursday his impressions to share in the picture Ospanov Diaz Diaz next to the famous AK 47 Andrei Kirilenko Gennadyevich most famous Russian basketball player is currently the president of the Russian Basketball Federation</v>
      </c>
    </row>
    <row r="3834" ht="15.75" customHeight="1">
      <c r="A3834" s="1">
        <v>4162.0</v>
      </c>
      <c r="B3834" s="2" t="s">
        <v>4266</v>
      </c>
      <c r="C3834" s="2" t="s">
        <v>4267</v>
      </c>
      <c r="D3834" s="2" t="s">
        <v>6</v>
      </c>
      <c r="E3834" s="2" t="str">
        <f>IFERROR(__xludf.DUMMYFUNCTION("GOOGLETRANSLATE(B3834, ""auto"",""en"")"),"very warm clothing for the heart is kindness")</f>
        <v>very warm clothing for the heart is kindness</v>
      </c>
    </row>
    <row r="3835" ht="15.75" customHeight="1">
      <c r="A3835" s="1">
        <v>4163.0</v>
      </c>
      <c r="B3835" s="2" t="s">
        <v>4268</v>
      </c>
      <c r="C3835" s="2" t="s">
        <v>4267</v>
      </c>
      <c r="D3835" s="2" t="s">
        <v>6</v>
      </c>
      <c r="E3835" s="2" t="str">
        <f>IFERROR(__xludf.DUMMYFUNCTION("GOOGLETRANSLATE(B3835, ""auto"",""en"")"),"the most important and valuable thing in life is family first, in which you are born and then that creates")</f>
        <v>the most important and valuable thing in life is family first, in which you are born and then that creates</v>
      </c>
    </row>
    <row r="3836" ht="15.75" customHeight="1">
      <c r="A3836" s="1">
        <v>4164.0</v>
      </c>
      <c r="B3836" s="2" t="s">
        <v>4269</v>
      </c>
      <c r="C3836" s="2" t="s">
        <v>4267</v>
      </c>
      <c r="D3836" s="2" t="s">
        <v>6</v>
      </c>
      <c r="E3836" s="2" t="str">
        <f>IFERROR(__xludf.DUMMYFUNCTION("GOOGLETRANSLATE(B3836, ""auto"",""en"")"),"Nobody is waiting for you as the mother is waiting for you at home")</f>
        <v>Nobody is waiting for you as the mother is waiting for you at home</v>
      </c>
    </row>
    <row r="3837" ht="15.75" customHeight="1">
      <c r="A3837" s="1">
        <v>4165.0</v>
      </c>
      <c r="B3837" s="2" t="s">
        <v>4270</v>
      </c>
      <c r="C3837" s="2" t="s">
        <v>4267</v>
      </c>
      <c r="D3837" s="2" t="s">
        <v>6</v>
      </c>
      <c r="E3837" s="2" t="str">
        <f>IFERROR(__xludf.DUMMYFUNCTION("GOOGLETRANSLATE(B3837, ""auto"",""en"")"),"and let them kicks for the money parents we go up a little later but they")</f>
        <v>and let them kicks for the money parents we go up a little later but they</v>
      </c>
    </row>
    <row r="3838" ht="15.75" customHeight="1">
      <c r="A3838" s="1">
        <v>4166.0</v>
      </c>
      <c r="B3838" s="2" t="s">
        <v>4245</v>
      </c>
      <c r="C3838" s="2" t="s">
        <v>4267</v>
      </c>
      <c r="D3838" s="2" t="s">
        <v>6</v>
      </c>
      <c r="E3838" s="2" t="str">
        <f>IFERROR(__xludf.DUMMYFUNCTION("GOOGLETRANSLATE(B3838, ""auto"",""en"")"),"there are things I do not understand for example how to love to talk and change as much as possible to promise and not do as much as possible to discuss the behind and in the eyes of a cute smile")</f>
        <v>there are things I do not understand for example how to love to talk and change as much as possible to promise and not do as much as possible to discuss the behind and in the eyes of a cute smile</v>
      </c>
    </row>
    <row r="3839" ht="15.75" customHeight="1">
      <c r="A3839" s="1">
        <v>4167.0</v>
      </c>
      <c r="B3839" s="2" t="s">
        <v>4266</v>
      </c>
      <c r="C3839" s="2" t="s">
        <v>4267</v>
      </c>
      <c r="D3839" s="2" t="s">
        <v>6</v>
      </c>
      <c r="E3839" s="2" t="str">
        <f>IFERROR(__xludf.DUMMYFUNCTION("GOOGLETRANSLATE(B3839, ""auto"",""en"")"),"very warm clothing for the heart is kindness")</f>
        <v>very warm clothing for the heart is kindness</v>
      </c>
    </row>
    <row r="3840" ht="15.75" customHeight="1">
      <c r="A3840" s="1">
        <v>4168.0</v>
      </c>
      <c r="B3840" s="2" t="s">
        <v>4268</v>
      </c>
      <c r="C3840" s="2" t="s">
        <v>4267</v>
      </c>
      <c r="D3840" s="2" t="s">
        <v>6</v>
      </c>
      <c r="E3840" s="2" t="str">
        <f>IFERROR(__xludf.DUMMYFUNCTION("GOOGLETRANSLATE(B3840, ""auto"",""en"")"),"the most important and valuable thing in life is family first, in which you are born and then that creates")</f>
        <v>the most important and valuable thing in life is family first, in which you are born and then that creates</v>
      </c>
    </row>
    <row r="3841" ht="15.75" customHeight="1">
      <c r="A3841" s="1">
        <v>4169.0</v>
      </c>
      <c r="B3841" s="2" t="s">
        <v>4269</v>
      </c>
      <c r="C3841" s="2" t="s">
        <v>4267</v>
      </c>
      <c r="D3841" s="2" t="s">
        <v>6</v>
      </c>
      <c r="E3841" s="2" t="str">
        <f>IFERROR(__xludf.DUMMYFUNCTION("GOOGLETRANSLATE(B3841, ""auto"",""en"")"),"Nobody is waiting for you as the mother is waiting for you at home")</f>
        <v>Nobody is waiting for you as the mother is waiting for you at home</v>
      </c>
    </row>
    <row r="3842" ht="15.75" customHeight="1">
      <c r="A3842" s="1">
        <v>4170.0</v>
      </c>
      <c r="B3842" s="2" t="s">
        <v>4270</v>
      </c>
      <c r="C3842" s="2" t="s">
        <v>4267</v>
      </c>
      <c r="D3842" s="2" t="s">
        <v>6</v>
      </c>
      <c r="E3842" s="2" t="str">
        <f>IFERROR(__xludf.DUMMYFUNCTION("GOOGLETRANSLATE(B3842, ""auto"",""en"")"),"and let them kicks for the money parents we go up a little later but they")</f>
        <v>and let them kicks for the money parents we go up a little later but they</v>
      </c>
    </row>
    <row r="3843" ht="15.75" customHeight="1">
      <c r="A3843" s="1">
        <v>4171.0</v>
      </c>
      <c r="B3843" s="2" t="s">
        <v>4245</v>
      </c>
      <c r="C3843" s="2" t="s">
        <v>4267</v>
      </c>
      <c r="D3843" s="2" t="s">
        <v>6</v>
      </c>
      <c r="E3843" s="2" t="str">
        <f>IFERROR(__xludf.DUMMYFUNCTION("GOOGLETRANSLATE(B3843, ""auto"",""en"")"),"there are things I do not understand for example how to love to talk and change as much as possible to promise and not do as much as possible to discuss the behind and in the eyes of a cute smile")</f>
        <v>there are things I do not understand for example how to love to talk and change as much as possible to promise and not do as much as possible to discuss the behind and in the eyes of a cute smile</v>
      </c>
    </row>
    <row r="3844" ht="15.75" customHeight="1">
      <c r="A3844" s="1">
        <v>4172.0</v>
      </c>
      <c r="B3844" s="2" t="s">
        <v>4266</v>
      </c>
      <c r="C3844" s="2" t="s">
        <v>4267</v>
      </c>
      <c r="D3844" s="2" t="s">
        <v>6</v>
      </c>
      <c r="E3844" s="2" t="str">
        <f>IFERROR(__xludf.DUMMYFUNCTION("GOOGLETRANSLATE(B3844, ""auto"",""en"")"),"very warm clothing for the heart is kindness")</f>
        <v>very warm clothing for the heart is kindness</v>
      </c>
    </row>
    <row r="3845" ht="15.75" customHeight="1">
      <c r="A3845" s="1">
        <v>4173.0</v>
      </c>
      <c r="B3845" s="2" t="s">
        <v>4268</v>
      </c>
      <c r="C3845" s="2" t="s">
        <v>4267</v>
      </c>
      <c r="D3845" s="2" t="s">
        <v>6</v>
      </c>
      <c r="E3845" s="2" t="str">
        <f>IFERROR(__xludf.DUMMYFUNCTION("GOOGLETRANSLATE(B3845, ""auto"",""en"")"),"the most important and valuable thing in life is family first, in which you are born and then that creates")</f>
        <v>the most important and valuable thing in life is family first, in which you are born and then that creates</v>
      </c>
    </row>
    <row r="3846" ht="15.75" customHeight="1">
      <c r="A3846" s="1">
        <v>4174.0</v>
      </c>
      <c r="B3846" s="2" t="s">
        <v>4269</v>
      </c>
      <c r="C3846" s="2" t="s">
        <v>4267</v>
      </c>
      <c r="D3846" s="2" t="s">
        <v>6</v>
      </c>
      <c r="E3846" s="2" t="str">
        <f>IFERROR(__xludf.DUMMYFUNCTION("GOOGLETRANSLATE(B3846, ""auto"",""en"")"),"Nobody is waiting for you as the mother is waiting for you at home")</f>
        <v>Nobody is waiting for you as the mother is waiting for you at home</v>
      </c>
    </row>
    <row r="3847" ht="15.75" customHeight="1">
      <c r="A3847" s="1">
        <v>4175.0</v>
      </c>
      <c r="B3847" s="2" t="s">
        <v>4270</v>
      </c>
      <c r="C3847" s="2" t="s">
        <v>4267</v>
      </c>
      <c r="D3847" s="2" t="s">
        <v>6</v>
      </c>
      <c r="E3847" s="2" t="str">
        <f>IFERROR(__xludf.DUMMYFUNCTION("GOOGLETRANSLATE(B3847, ""auto"",""en"")"),"and let them kicks for the money parents we go up a little later but they")</f>
        <v>and let them kicks for the money parents we go up a little later but they</v>
      </c>
    </row>
    <row r="3848" ht="15.75" customHeight="1">
      <c r="A3848" s="1">
        <v>4176.0</v>
      </c>
      <c r="B3848" s="2" t="s">
        <v>4245</v>
      </c>
      <c r="C3848" s="2" t="s">
        <v>4267</v>
      </c>
      <c r="D3848" s="2" t="s">
        <v>6</v>
      </c>
      <c r="E3848" s="2" t="str">
        <f>IFERROR(__xludf.DUMMYFUNCTION("GOOGLETRANSLATE(B3848, ""auto"",""en"")"),"there are things I do not understand for example how to love to talk and change as much as possible to promise and not do as much as possible to discuss the behind and in the eyes of a cute smile")</f>
        <v>there are things I do not understand for example how to love to talk and change as much as possible to promise and not do as much as possible to discuss the behind and in the eyes of a cute smile</v>
      </c>
    </row>
    <row r="3849" ht="15.75" customHeight="1">
      <c r="A3849" s="1">
        <v>4177.0</v>
      </c>
      <c r="B3849" s="2" t="s">
        <v>4271</v>
      </c>
      <c r="C3849" s="2" t="s">
        <v>4272</v>
      </c>
      <c r="D3849" s="2" t="s">
        <v>6</v>
      </c>
      <c r="E3849" s="2" t="str">
        <f>IFERROR(__xludf.DUMMYFUNCTION("GOOGLETRANSLATE(B3849, ""auto"",""en"")")," sake")</f>
        <v> sake</v>
      </c>
    </row>
    <row r="3850" ht="15.75" customHeight="1">
      <c r="A3850" s="1">
        <v>4178.0</v>
      </c>
      <c r="B3850" s="2" t="s">
        <v>4271</v>
      </c>
      <c r="C3850" s="2" t="s">
        <v>4272</v>
      </c>
      <c r="D3850" s="2" t="s">
        <v>6</v>
      </c>
      <c r="E3850" s="2" t="str">
        <f>IFERROR(__xludf.DUMMYFUNCTION("GOOGLETRANSLATE(B3850, ""auto"",""en"")")," sake")</f>
        <v> sake</v>
      </c>
    </row>
    <row r="3851" ht="15.75" customHeight="1">
      <c r="A3851" s="1">
        <v>4179.0</v>
      </c>
      <c r="B3851" s="2" t="s">
        <v>4271</v>
      </c>
      <c r="C3851" s="2" t="s">
        <v>4272</v>
      </c>
      <c r="D3851" s="2" t="s">
        <v>6</v>
      </c>
      <c r="E3851" s="2" t="str">
        <f>IFERROR(__xludf.DUMMYFUNCTION("GOOGLETRANSLATE(B3851, ""auto"",""en"")")," sake")</f>
        <v> sake</v>
      </c>
    </row>
    <row r="3852" ht="15.75" customHeight="1">
      <c r="A3852" s="1">
        <v>4180.0</v>
      </c>
      <c r="B3852" s="2" t="s">
        <v>4271</v>
      </c>
      <c r="C3852" s="2" t="s">
        <v>4272</v>
      </c>
      <c r="D3852" s="2" t="s">
        <v>6</v>
      </c>
      <c r="E3852" s="2" t="str">
        <f>IFERROR(__xludf.DUMMYFUNCTION("GOOGLETRANSLATE(B3852, ""auto"",""en"")")," sake")</f>
        <v> sake</v>
      </c>
    </row>
    <row r="3853" ht="15.75" customHeight="1">
      <c r="A3853" s="1">
        <v>4181.0</v>
      </c>
      <c r="B3853" s="2" t="s">
        <v>4271</v>
      </c>
      <c r="C3853" s="2" t="s">
        <v>4272</v>
      </c>
      <c r="D3853" s="2" t="s">
        <v>6</v>
      </c>
      <c r="E3853" s="2" t="str">
        <f>IFERROR(__xludf.DUMMYFUNCTION("GOOGLETRANSLATE(B3853, ""auto"",""en"")")," sake")</f>
        <v> sake</v>
      </c>
    </row>
    <row r="3854" ht="15.75" customHeight="1">
      <c r="A3854" s="1">
        <v>4182.0</v>
      </c>
      <c r="B3854" s="2" t="s">
        <v>4271</v>
      </c>
      <c r="C3854" s="2" t="s">
        <v>4272</v>
      </c>
      <c r="D3854" s="2" t="s">
        <v>6</v>
      </c>
      <c r="E3854" s="2" t="str">
        <f>IFERROR(__xludf.DUMMYFUNCTION("GOOGLETRANSLATE(B3854, ""auto"",""en"")")," sake")</f>
        <v> sake</v>
      </c>
    </row>
    <row r="3855" ht="15.75" customHeight="1">
      <c r="A3855" s="1">
        <v>4183.0</v>
      </c>
      <c r="B3855" s="2" t="s">
        <v>4271</v>
      </c>
      <c r="C3855" s="2" t="s">
        <v>4272</v>
      </c>
      <c r="D3855" s="2" t="s">
        <v>6</v>
      </c>
      <c r="E3855" s="2" t="str">
        <f>IFERROR(__xludf.DUMMYFUNCTION("GOOGLETRANSLATE(B3855, ""auto"",""en"")")," sake")</f>
        <v> sake</v>
      </c>
    </row>
    <row r="3856" ht="15.75" customHeight="1">
      <c r="A3856" s="1">
        <v>4184.0</v>
      </c>
      <c r="B3856" s="2" t="s">
        <v>4271</v>
      </c>
      <c r="C3856" s="2" t="s">
        <v>4272</v>
      </c>
      <c r="D3856" s="2" t="s">
        <v>6</v>
      </c>
      <c r="E3856" s="2" t="str">
        <f>IFERROR(__xludf.DUMMYFUNCTION("GOOGLETRANSLATE(B3856, ""auto"",""en"")")," sake")</f>
        <v> sake</v>
      </c>
    </row>
    <row r="3857" ht="15.75" customHeight="1">
      <c r="A3857" s="1">
        <v>4185.0</v>
      </c>
      <c r="B3857" s="2" t="s">
        <v>4271</v>
      </c>
      <c r="C3857" s="2" t="s">
        <v>4272</v>
      </c>
      <c r="D3857" s="2" t="s">
        <v>6</v>
      </c>
      <c r="E3857" s="2" t="str">
        <f>IFERROR(__xludf.DUMMYFUNCTION("GOOGLETRANSLATE(B3857, ""auto"",""en"")")," sake")</f>
        <v> sake</v>
      </c>
    </row>
    <row r="3858" ht="15.75" customHeight="1">
      <c r="A3858" s="1">
        <v>4186.0</v>
      </c>
      <c r="B3858" s="2" t="s">
        <v>4271</v>
      </c>
      <c r="C3858" s="2" t="s">
        <v>4273</v>
      </c>
      <c r="D3858" s="2" t="s">
        <v>6</v>
      </c>
      <c r="E3858" s="2" t="str">
        <f>IFERROR(__xludf.DUMMYFUNCTION("GOOGLETRANSLATE(B3858, ""auto"",""en"")")," sake")</f>
        <v> sake</v>
      </c>
    </row>
    <row r="3859" ht="15.75" customHeight="1">
      <c r="A3859" s="1">
        <v>4187.0</v>
      </c>
      <c r="B3859" s="2" t="s">
        <v>4271</v>
      </c>
      <c r="C3859" s="2" t="s">
        <v>4273</v>
      </c>
      <c r="D3859" s="2" t="s">
        <v>6</v>
      </c>
      <c r="E3859" s="2" t="str">
        <f>IFERROR(__xludf.DUMMYFUNCTION("GOOGLETRANSLATE(B3859, ""auto"",""en"")")," sake")</f>
        <v> sake</v>
      </c>
    </row>
    <row r="3860" ht="15.75" customHeight="1">
      <c r="A3860" s="1">
        <v>4188.0</v>
      </c>
      <c r="B3860" s="2" t="s">
        <v>4271</v>
      </c>
      <c r="C3860" s="2" t="s">
        <v>4273</v>
      </c>
      <c r="D3860" s="2" t="s">
        <v>6</v>
      </c>
      <c r="E3860" s="2" t="str">
        <f>IFERROR(__xludf.DUMMYFUNCTION("GOOGLETRANSLATE(B3860, ""auto"",""en"")")," sake")</f>
        <v> sake</v>
      </c>
    </row>
    <row r="3861" ht="15.75" customHeight="1">
      <c r="A3861" s="1">
        <v>4189.0</v>
      </c>
      <c r="B3861" s="2" t="s">
        <v>4271</v>
      </c>
      <c r="C3861" s="2" t="s">
        <v>4273</v>
      </c>
      <c r="D3861" s="2" t="s">
        <v>6</v>
      </c>
      <c r="E3861" s="2" t="str">
        <f>IFERROR(__xludf.DUMMYFUNCTION("GOOGLETRANSLATE(B3861, ""auto"",""en"")")," sake")</f>
        <v> sake</v>
      </c>
    </row>
    <row r="3862" ht="15.75" customHeight="1">
      <c r="A3862" s="1">
        <v>4190.0</v>
      </c>
      <c r="B3862" s="2" t="s">
        <v>4271</v>
      </c>
      <c r="C3862" s="2" t="s">
        <v>4273</v>
      </c>
      <c r="D3862" s="2" t="s">
        <v>6</v>
      </c>
      <c r="E3862" s="2" t="str">
        <f>IFERROR(__xludf.DUMMYFUNCTION("GOOGLETRANSLATE(B3862, ""auto"",""en"")")," sake")</f>
        <v> sake</v>
      </c>
    </row>
    <row r="3863" ht="15.75" customHeight="1">
      <c r="A3863" s="1">
        <v>4191.0</v>
      </c>
      <c r="B3863" s="2" t="s">
        <v>4271</v>
      </c>
      <c r="C3863" s="2" t="s">
        <v>4273</v>
      </c>
      <c r="D3863" s="2" t="s">
        <v>6</v>
      </c>
      <c r="E3863" s="2" t="str">
        <f>IFERROR(__xludf.DUMMYFUNCTION("GOOGLETRANSLATE(B3863, ""auto"",""en"")")," sake")</f>
        <v> sake</v>
      </c>
    </row>
    <row r="3864" ht="15.75" customHeight="1">
      <c r="A3864" s="1">
        <v>4192.0</v>
      </c>
      <c r="B3864" s="2" t="s">
        <v>4271</v>
      </c>
      <c r="C3864" s="2" t="s">
        <v>4273</v>
      </c>
      <c r="D3864" s="2" t="s">
        <v>6</v>
      </c>
      <c r="E3864" s="2" t="str">
        <f>IFERROR(__xludf.DUMMYFUNCTION("GOOGLETRANSLATE(B3864, ""auto"",""en"")")," sake")</f>
        <v> sake</v>
      </c>
    </row>
    <row r="3865" ht="15.75" customHeight="1">
      <c r="A3865" s="1">
        <v>4193.0</v>
      </c>
      <c r="B3865" s="2" t="s">
        <v>4271</v>
      </c>
      <c r="C3865" s="2" t="s">
        <v>4273</v>
      </c>
      <c r="D3865" s="2" t="s">
        <v>6</v>
      </c>
      <c r="E3865" s="2" t="str">
        <f>IFERROR(__xludf.DUMMYFUNCTION("GOOGLETRANSLATE(B3865, ""auto"",""en"")")," sake")</f>
        <v> sake</v>
      </c>
    </row>
    <row r="3866" ht="15.75" customHeight="1">
      <c r="A3866" s="1">
        <v>4194.0</v>
      </c>
      <c r="B3866" s="2" t="s">
        <v>4271</v>
      </c>
      <c r="C3866" s="2" t="s">
        <v>4273</v>
      </c>
      <c r="D3866" s="2" t="s">
        <v>6</v>
      </c>
      <c r="E3866" s="2" t="str">
        <f>IFERROR(__xludf.DUMMYFUNCTION("GOOGLETRANSLATE(B3866, ""auto"",""en"")")," sake")</f>
        <v> sake</v>
      </c>
    </row>
    <row r="3867" ht="15.75" customHeight="1">
      <c r="A3867" s="1">
        <v>4195.0</v>
      </c>
      <c r="B3867" s="2" t="s">
        <v>4274</v>
      </c>
      <c r="C3867" s="2" t="s">
        <v>4275</v>
      </c>
      <c r="D3867" s="2" t="s">
        <v>6</v>
      </c>
      <c r="E3867" s="2" t="str">
        <f>IFERROR(__xludf.DUMMYFUNCTION("GOOGLETRANSLATE(B3867, ""auto"",""en"")"),"Greece")</f>
        <v>Greece</v>
      </c>
    </row>
    <row r="3868" ht="15.75" customHeight="1">
      <c r="A3868" s="1">
        <v>4196.0</v>
      </c>
      <c r="B3868" s="2" t="s">
        <v>4276</v>
      </c>
      <c r="C3868" s="2" t="s">
        <v>4275</v>
      </c>
      <c r="D3868" s="2" t="s">
        <v>6</v>
      </c>
      <c r="E3868" s="2" t="str">
        <f>IFERROR(__xludf.DUMMYFUNCTION("GOOGLETRANSLATE(B3868, ""auto"",""en"")"),"san francisco California")</f>
        <v>san francisco California</v>
      </c>
    </row>
    <row r="3869" ht="15.75" customHeight="1">
      <c r="A3869" s="1">
        <v>4197.0</v>
      </c>
      <c r="B3869" s="2" t="s">
        <v>4277</v>
      </c>
      <c r="C3869" s="2" t="s">
        <v>4275</v>
      </c>
      <c r="D3869" s="2" t="s">
        <v>6</v>
      </c>
      <c r="E3869" s="2" t="str">
        <f>IFERROR(__xludf.DUMMYFUNCTION("GOOGLETRANSLATE(B3869, ""auto"",""en"")"),"ocean beach san diego")</f>
        <v>ocean beach san diego</v>
      </c>
    </row>
    <row r="3870" ht="15.75" customHeight="1">
      <c r="A3870" s="1">
        <v>4198.0</v>
      </c>
      <c r="B3870" s="2" t="s">
        <v>4278</v>
      </c>
      <c r="C3870" s="2" t="s">
        <v>4275</v>
      </c>
      <c r="D3870" s="2" t="s">
        <v>6</v>
      </c>
      <c r="E3870" s="2" t="str">
        <f>IFERROR(__xludf.DUMMYFUNCTION("GOOGLETRANSLATE(B3870, ""auto"",""en"")"),"barcelona spain")</f>
        <v>barcelona spain</v>
      </c>
    </row>
    <row r="3871" ht="15.75" customHeight="1">
      <c r="A3871" s="1">
        <v>4199.0</v>
      </c>
      <c r="B3871" s="2" t="s">
        <v>4279</v>
      </c>
      <c r="C3871" s="2" t="s">
        <v>4275</v>
      </c>
      <c r="D3871" s="2" t="s">
        <v>6</v>
      </c>
      <c r="E3871" s="2" t="str">
        <f>IFERROR(__xludf.DUMMYFUNCTION("GOOGLETRANSLATE(B3871, ""auto"",""en"")"),"winter by julia starr")</f>
        <v>winter by julia starr</v>
      </c>
    </row>
    <row r="3872" ht="15.75" customHeight="1">
      <c r="A3872" s="1">
        <v>4200.0</v>
      </c>
      <c r="B3872" s="2" t="s">
        <v>4280</v>
      </c>
      <c r="C3872" s="2" t="s">
        <v>4275</v>
      </c>
      <c r="D3872" s="2" t="s">
        <v>6</v>
      </c>
      <c r="E3872" s="2" t="str">
        <f>IFERROR(__xludf.DUMMYFUNCTION("GOOGLETRANSLATE(B3872, ""auto"",""en"")"),"silence and solitude in the middle of snow-covered landscapes of the Japanese cities are located near the coast of the Sea of ​​Okhotsk")</f>
        <v>silence and solitude in the middle of snow-covered landscapes of the Japanese cities are located near the coast of the Sea of ​​Okhotsk</v>
      </c>
    </row>
    <row r="3873" ht="15.75" customHeight="1">
      <c r="A3873" s="1">
        <v>4201.0</v>
      </c>
      <c r="B3873" s="2" t="s">
        <v>4274</v>
      </c>
      <c r="C3873" s="2" t="s">
        <v>4281</v>
      </c>
      <c r="D3873" s="2" t="s">
        <v>6</v>
      </c>
      <c r="E3873" s="2" t="str">
        <f>IFERROR(__xludf.DUMMYFUNCTION("GOOGLETRANSLATE(B3873, ""auto"",""en"")"),"Greece")</f>
        <v>Greece</v>
      </c>
    </row>
    <row r="3874" ht="15.75" customHeight="1">
      <c r="A3874" s="1">
        <v>4202.0</v>
      </c>
      <c r="B3874" s="2" t="s">
        <v>4276</v>
      </c>
      <c r="C3874" s="2" t="s">
        <v>4281</v>
      </c>
      <c r="D3874" s="2" t="s">
        <v>6</v>
      </c>
      <c r="E3874" s="2" t="str">
        <f>IFERROR(__xludf.DUMMYFUNCTION("GOOGLETRANSLATE(B3874, ""auto"",""en"")"),"san francisco California")</f>
        <v>san francisco California</v>
      </c>
    </row>
    <row r="3875" ht="15.75" customHeight="1">
      <c r="A3875" s="1">
        <v>4203.0</v>
      </c>
      <c r="B3875" s="2" t="s">
        <v>4277</v>
      </c>
      <c r="C3875" s="2" t="s">
        <v>4281</v>
      </c>
      <c r="D3875" s="2" t="s">
        <v>6</v>
      </c>
      <c r="E3875" s="2" t="str">
        <f>IFERROR(__xludf.DUMMYFUNCTION("GOOGLETRANSLATE(B3875, ""auto"",""en"")"),"ocean beach san diego")</f>
        <v>ocean beach san diego</v>
      </c>
    </row>
    <row r="3876" ht="15.75" customHeight="1">
      <c r="A3876" s="1">
        <v>4204.0</v>
      </c>
      <c r="B3876" s="2" t="s">
        <v>4278</v>
      </c>
      <c r="C3876" s="2" t="s">
        <v>4281</v>
      </c>
      <c r="D3876" s="2" t="s">
        <v>6</v>
      </c>
      <c r="E3876" s="2" t="str">
        <f>IFERROR(__xludf.DUMMYFUNCTION("GOOGLETRANSLATE(B3876, ""auto"",""en"")"),"barcelona spain")</f>
        <v>barcelona spain</v>
      </c>
    </row>
    <row r="3877" ht="15.75" customHeight="1">
      <c r="A3877" s="1">
        <v>4205.0</v>
      </c>
      <c r="B3877" s="2" t="s">
        <v>4279</v>
      </c>
      <c r="C3877" s="2" t="s">
        <v>4281</v>
      </c>
      <c r="D3877" s="2" t="s">
        <v>6</v>
      </c>
      <c r="E3877" s="2" t="str">
        <f>IFERROR(__xludf.DUMMYFUNCTION("GOOGLETRANSLATE(B3877, ""auto"",""en"")"),"winter by julia starr")</f>
        <v>winter by julia starr</v>
      </c>
    </row>
    <row r="3878" ht="15.75" customHeight="1">
      <c r="A3878" s="1">
        <v>4206.0</v>
      </c>
      <c r="B3878" s="2" t="s">
        <v>4280</v>
      </c>
      <c r="C3878" s="2" t="s">
        <v>4281</v>
      </c>
      <c r="D3878" s="2" t="s">
        <v>6</v>
      </c>
      <c r="E3878" s="2" t="str">
        <f>IFERROR(__xludf.DUMMYFUNCTION("GOOGLETRANSLATE(B3878, ""auto"",""en"")"),"silence and solitude in the middle of snow-covered landscapes of the Japanese cities are located near the coast of the Sea of ​​Okhotsk")</f>
        <v>silence and solitude in the middle of snow-covered landscapes of the Japanese cities are located near the coast of the Sea of ​​Okhotsk</v>
      </c>
    </row>
    <row r="3879" ht="15.75" customHeight="1">
      <c r="A3879" s="1">
        <v>4207.0</v>
      </c>
      <c r="B3879" s="2" t="s">
        <v>4274</v>
      </c>
      <c r="C3879" s="2" t="s">
        <v>4281</v>
      </c>
      <c r="D3879" s="2" t="s">
        <v>6</v>
      </c>
      <c r="E3879" s="2" t="str">
        <f>IFERROR(__xludf.DUMMYFUNCTION("GOOGLETRANSLATE(B3879, ""auto"",""en"")"),"Greece")</f>
        <v>Greece</v>
      </c>
    </row>
    <row r="3880" ht="15.75" customHeight="1">
      <c r="A3880" s="1">
        <v>4208.0</v>
      </c>
      <c r="B3880" s="2" t="s">
        <v>4276</v>
      </c>
      <c r="C3880" s="2" t="s">
        <v>4281</v>
      </c>
      <c r="D3880" s="2" t="s">
        <v>6</v>
      </c>
      <c r="E3880" s="2" t="str">
        <f>IFERROR(__xludf.DUMMYFUNCTION("GOOGLETRANSLATE(B3880, ""auto"",""en"")"),"san francisco California")</f>
        <v>san francisco California</v>
      </c>
    </row>
    <row r="3881" ht="15.75" customHeight="1">
      <c r="A3881" s="1">
        <v>4209.0</v>
      </c>
      <c r="B3881" s="2" t="s">
        <v>4277</v>
      </c>
      <c r="C3881" s="2" t="s">
        <v>4281</v>
      </c>
      <c r="D3881" s="2" t="s">
        <v>6</v>
      </c>
      <c r="E3881" s="2" t="str">
        <f>IFERROR(__xludf.DUMMYFUNCTION("GOOGLETRANSLATE(B3881, ""auto"",""en"")"),"ocean beach san diego")</f>
        <v>ocean beach san diego</v>
      </c>
    </row>
    <row r="3882" ht="15.75" customHeight="1">
      <c r="A3882" s="1">
        <v>4210.0</v>
      </c>
      <c r="B3882" s="2" t="s">
        <v>4278</v>
      </c>
      <c r="C3882" s="2" t="s">
        <v>4281</v>
      </c>
      <c r="D3882" s="2" t="s">
        <v>6</v>
      </c>
      <c r="E3882" s="2" t="str">
        <f>IFERROR(__xludf.DUMMYFUNCTION("GOOGLETRANSLATE(B3882, ""auto"",""en"")"),"barcelona spain")</f>
        <v>barcelona spain</v>
      </c>
    </row>
    <row r="3883" ht="15.75" customHeight="1">
      <c r="A3883" s="1">
        <v>4211.0</v>
      </c>
      <c r="B3883" s="2" t="s">
        <v>4279</v>
      </c>
      <c r="C3883" s="2" t="s">
        <v>4281</v>
      </c>
      <c r="D3883" s="2" t="s">
        <v>6</v>
      </c>
      <c r="E3883" s="2" t="str">
        <f>IFERROR(__xludf.DUMMYFUNCTION("GOOGLETRANSLATE(B3883, ""auto"",""en"")"),"winter by julia starr")</f>
        <v>winter by julia starr</v>
      </c>
    </row>
    <row r="3884" ht="15.75" customHeight="1">
      <c r="A3884" s="1">
        <v>4212.0</v>
      </c>
      <c r="B3884" s="2" t="s">
        <v>4280</v>
      </c>
      <c r="C3884" s="2" t="s">
        <v>4281</v>
      </c>
      <c r="D3884" s="2" t="s">
        <v>6</v>
      </c>
      <c r="E3884" s="2" t="str">
        <f>IFERROR(__xludf.DUMMYFUNCTION("GOOGLETRANSLATE(B3884, ""auto"",""en"")"),"silence and solitude in the middle of snow-covered landscapes of the Japanese cities are located near the coast of the Sea of ​​Okhotsk")</f>
        <v>silence and solitude in the middle of snow-covered landscapes of the Japanese cities are located near the coast of the Sea of ​​Okhotsk</v>
      </c>
    </row>
    <row r="3885" ht="15.75" customHeight="1">
      <c r="A3885" s="1">
        <v>4214.0</v>
      </c>
      <c r="B3885" s="2" t="s">
        <v>4282</v>
      </c>
      <c r="C3885" s="2" t="s">
        <v>4283</v>
      </c>
      <c r="D3885" s="2" t="s">
        <v>6</v>
      </c>
      <c r="E3885" s="2" t="str">
        <f>IFERROR(__xludf.DUMMYFUNCTION("GOOGLETRANSLATE(B3885, ""auto"",""en"")")," I alone do not watch the game of thrones but one you are the one you do not look the best fantasy series of recent years you're the one to stay away until all discuss the most landmark and important product completely change the nature of serials adaptat"&amp;"ions but it you do not watch the show with the production at the level of millions of Hollywood blockbusters because you steep and can not be mainstream done you do not like everything you masterfully vyebyvaetsya their ignorance and now go fucking dunce")</f>
        <v> I alone do not watch the game of thrones but one you are the one you do not look the best fantasy series of recent years you're the one to stay away until all discuss the most landmark and important product completely change the nature of serials adaptations but it you do not watch the show with the production at the level of millions of Hollywood blockbusters because you steep and can not be mainstream done you do not like everything you masterfully vyebyvaetsya their ignorance and now go fucking dunce</v>
      </c>
    </row>
    <row r="3886" ht="15.75" customHeight="1">
      <c r="A3886" s="1">
        <v>4215.0</v>
      </c>
      <c r="B3886" s="2" t="s">
        <v>4284</v>
      </c>
      <c r="C3886" s="2" t="s">
        <v>4283</v>
      </c>
      <c r="D3886" s="2" t="s">
        <v>6</v>
      </c>
      <c r="E3886" s="2" t="str">
        <f>IFERROR(__xludf.DUMMYFUNCTION("GOOGLETRANSLATE(B3886, ""auto"",""en"")"),"I leave an anonymous message or ask something f3 cool 1nka")</f>
        <v>I leave an anonymous message or ask something f3 cool 1nka</v>
      </c>
    </row>
    <row r="3887" ht="15.75" customHeight="1">
      <c r="A3887" s="1">
        <v>4216.0</v>
      </c>
      <c r="B3887" s="2" t="s">
        <v>4285</v>
      </c>
      <c r="C3887" s="2" t="s">
        <v>4283</v>
      </c>
      <c r="D3887" s="2" t="s">
        <v>6</v>
      </c>
      <c r="E3887" s="2" t="str">
        <f>IFERROR(__xludf.DUMMYFUNCTION("GOOGLETRANSLATE(B3887, ""auto"",""en"")"),"I have since childhood chubby cheeks me 11 I do not plump but her cheeks plump well, so now I have a nickname hamster hamster Charles is due to the fact that when I was in the class give something pohavat and I shove it in the cheek between the teeth and "&amp;"the cheek and keep a lot of time a habit and I find it funny and sad")</f>
        <v>I have since childhood chubby cheeks me 11 I do not plump but her cheeks plump well, so now I have a nickname hamster hamster Charles is due to the fact that when I was in the class give something pohavat and I shove it in the cheek between the teeth and the cheek and keep a lot of time a habit and I find it funny and sad</v>
      </c>
    </row>
    <row r="3888" ht="15.75" customHeight="1">
      <c r="A3888" s="1">
        <v>4217.0</v>
      </c>
      <c r="B3888" s="2" t="s">
        <v>4286</v>
      </c>
      <c r="C3888" s="2" t="s">
        <v>4283</v>
      </c>
      <c r="D3888" s="2" t="s">
        <v>6</v>
      </c>
      <c r="E3888" s="2" t="str">
        <f>IFERROR(__xludf.DUMMYFUNCTION("GOOGLETRANSLATE(B3888, ""auto"",""en"")")," Who do you think I")</f>
        <v> Who do you think I</v>
      </c>
    </row>
    <row r="3889" ht="15.75" customHeight="1">
      <c r="A3889" s="1">
        <v>4218.0</v>
      </c>
      <c r="B3889" s="2" t="s">
        <v>4287</v>
      </c>
      <c r="C3889" s="2" t="s">
        <v>4283</v>
      </c>
      <c r="D3889" s="2" t="s">
        <v>6</v>
      </c>
      <c r="E3889" s="2" t="str">
        <f>IFERROR(__xludf.DUMMYFUNCTION("GOOGLETRANSLATE(B3889, ""auto"",""en"")"),"parents are the best cure for all ills come home feel their warmth and care and you're happy")</f>
        <v>parents are the best cure for all ills come home feel their warmth and care and you're happy</v>
      </c>
    </row>
    <row r="3890" ht="15.75" customHeight="1">
      <c r="A3890" s="1">
        <v>4219.0</v>
      </c>
      <c r="B3890" s="2" t="s">
        <v>4288</v>
      </c>
      <c r="C3890" s="2" t="s">
        <v>4283</v>
      </c>
      <c r="D3890" s="2" t="s">
        <v>6</v>
      </c>
      <c r="E3890" s="2" t="str">
        <f>IFERROR(__xludf.DUMMYFUNCTION("GOOGLETRANSLATE(B3890, ""auto"",""en"")"),"those who weep now from behind the UNT still do not know what 2 times a year for 5 years to take the session ahahahaha")</f>
        <v>those who weep now from behind the UNT still do not know what 2 times a year for 5 years to take the session ahahahaha</v>
      </c>
    </row>
    <row r="3891" ht="15.75" customHeight="1">
      <c r="A3891" s="1">
        <v>4220.0</v>
      </c>
      <c r="B3891" s="2" t="s">
        <v>4289</v>
      </c>
      <c r="C3891" s="2" t="s">
        <v>4283</v>
      </c>
      <c r="D3891" s="2" t="s">
        <v>6</v>
      </c>
      <c r="E3891" s="2" t="str">
        <f>IFERROR(__xludf.DUMMYFUNCTION("GOOGLETRANSLATE(B3891, ""auto"",""en"")"),"will soon have to go to sleep when sleep did not want to get up when you do not want to have time to get where you want to be hurt my life")</f>
        <v>will soon have to go to sleep when sleep did not want to get up when you do not want to have time to get where you want to be hurt my life</v>
      </c>
    </row>
    <row r="3892" ht="15.75" customHeight="1">
      <c r="A3892" s="1">
        <v>4222.0</v>
      </c>
      <c r="B3892" s="2" t="s">
        <v>4290</v>
      </c>
      <c r="C3892" s="2" t="s">
        <v>4291</v>
      </c>
      <c r="D3892" s="2" t="s">
        <v>6</v>
      </c>
      <c r="E3892" s="2" t="str">
        <f>IFERROR(__xludf.DUMMYFUNCTION("GOOGLETRANSLATE(B3892, ""auto"",""en"")"),"when it is not going to share with anyone his kisulya")</f>
        <v>when it is not going to share with anyone his kisulya</v>
      </c>
    </row>
    <row r="3893" ht="15.75" customHeight="1">
      <c r="A3893" s="1">
        <v>4223.0</v>
      </c>
      <c r="B3893" s="2" t="s">
        <v>4292</v>
      </c>
      <c r="C3893" s="2" t="s">
        <v>4291</v>
      </c>
      <c r="D3893" s="2" t="s">
        <v>6</v>
      </c>
      <c r="E3893" s="2" t="str">
        <f>IFERROR(__xludf.DUMMYFUNCTION("GOOGLETRANSLATE(B3893, ""auto"",""en"")"),"my condition in life")</f>
        <v>my condition in life</v>
      </c>
    </row>
    <row r="3894" ht="15.75" customHeight="1">
      <c r="A3894" s="1">
        <v>4224.0</v>
      </c>
      <c r="B3894" s="2" t="s">
        <v>4293</v>
      </c>
      <c r="C3894" s="2" t="s">
        <v>4291</v>
      </c>
      <c r="D3894" s="2" t="s">
        <v>6</v>
      </c>
      <c r="E3894" s="2" t="str">
        <f>IFERROR(__xludf.DUMMYFUNCTION("GOOGLETRANSLATE(B3894, ""auto"",""en"")"),"lyubov it kpasivo I myltfilmah videl")</f>
        <v>lyubov it kpasivo I myltfilmah videl</v>
      </c>
    </row>
    <row r="3895" ht="15.75" customHeight="1">
      <c r="A3895" s="1">
        <v>4225.0</v>
      </c>
      <c r="B3895" s="2" t="s">
        <v>4294</v>
      </c>
      <c r="C3895" s="2" t="s">
        <v>4291</v>
      </c>
      <c r="D3895" s="2" t="s">
        <v>6</v>
      </c>
      <c r="E3895" s="2" t="str">
        <f>IFERROR(__xludf.DUMMYFUNCTION("GOOGLETRANSLATE(B3895, ""auto"",""en"")"),"the penguin can obviously be a symbol of my summer turretless")</f>
        <v>the penguin can obviously be a symbol of my summer turretless</v>
      </c>
    </row>
    <row r="3896" ht="15.75" customHeight="1">
      <c r="A3896" s="1">
        <v>4226.0</v>
      </c>
      <c r="B3896" s="2" t="s">
        <v>4295</v>
      </c>
      <c r="C3896" s="2" t="s">
        <v>4291</v>
      </c>
      <c r="D3896" s="2" t="s">
        <v>6</v>
      </c>
      <c r="E3896" s="2" t="str">
        <f>IFERROR(__xludf.DUMMYFUNCTION("GOOGLETRANSLATE(B3896, ""auto"",""en"")"),"If you do not do what you love to do you spend your time")</f>
        <v>If you do not do what you love to do you spend your time</v>
      </c>
    </row>
    <row r="3897" ht="15.75" customHeight="1">
      <c r="A3897" s="1">
        <v>4228.0</v>
      </c>
      <c r="B3897" s="2" t="s">
        <v>4290</v>
      </c>
      <c r="C3897" s="2" t="s">
        <v>4296</v>
      </c>
      <c r="D3897" s="2" t="s">
        <v>6</v>
      </c>
      <c r="E3897" s="2" t="str">
        <f>IFERROR(__xludf.DUMMYFUNCTION("GOOGLETRANSLATE(B3897, ""auto"",""en"")"),"when it is not going to share with anyone his kisulya")</f>
        <v>when it is not going to share with anyone his kisulya</v>
      </c>
    </row>
    <row r="3898" ht="15.75" customHeight="1">
      <c r="A3898" s="1">
        <v>4229.0</v>
      </c>
      <c r="B3898" s="2" t="s">
        <v>4292</v>
      </c>
      <c r="C3898" s="2" t="s">
        <v>4296</v>
      </c>
      <c r="D3898" s="2" t="s">
        <v>6</v>
      </c>
      <c r="E3898" s="2" t="str">
        <f>IFERROR(__xludf.DUMMYFUNCTION("GOOGLETRANSLATE(B3898, ""auto"",""en"")"),"my condition in life")</f>
        <v>my condition in life</v>
      </c>
    </row>
    <row r="3899" ht="15.75" customHeight="1">
      <c r="A3899" s="1">
        <v>4230.0</v>
      </c>
      <c r="B3899" s="2" t="s">
        <v>4293</v>
      </c>
      <c r="C3899" s="2" t="s">
        <v>4296</v>
      </c>
      <c r="D3899" s="2" t="s">
        <v>6</v>
      </c>
      <c r="E3899" s="2" t="str">
        <f>IFERROR(__xludf.DUMMYFUNCTION("GOOGLETRANSLATE(B3899, ""auto"",""en"")"),"lyubov it kpasivo I myltfilmah videl")</f>
        <v>lyubov it kpasivo I myltfilmah videl</v>
      </c>
    </row>
    <row r="3900" ht="15.75" customHeight="1">
      <c r="A3900" s="1">
        <v>4231.0</v>
      </c>
      <c r="B3900" s="2" t="s">
        <v>4294</v>
      </c>
      <c r="C3900" s="2" t="s">
        <v>4296</v>
      </c>
      <c r="D3900" s="2" t="s">
        <v>6</v>
      </c>
      <c r="E3900" s="2" t="str">
        <f>IFERROR(__xludf.DUMMYFUNCTION("GOOGLETRANSLATE(B3900, ""auto"",""en"")"),"the penguin can obviously be a symbol of my summer turretless")</f>
        <v>the penguin can obviously be a symbol of my summer turretless</v>
      </c>
    </row>
    <row r="3901" ht="15.75" customHeight="1">
      <c r="A3901" s="1">
        <v>4232.0</v>
      </c>
      <c r="B3901" s="2" t="s">
        <v>4295</v>
      </c>
      <c r="C3901" s="2" t="s">
        <v>4296</v>
      </c>
      <c r="D3901" s="2" t="s">
        <v>6</v>
      </c>
      <c r="E3901" s="2" t="str">
        <f>IFERROR(__xludf.DUMMYFUNCTION("GOOGLETRANSLATE(B3901, ""auto"",""en"")"),"If you do not do what you love to do you spend your time")</f>
        <v>If you do not do what you love to do you spend your time</v>
      </c>
    </row>
    <row r="3902" ht="15.75" customHeight="1">
      <c r="A3902" s="1">
        <v>4233.0</v>
      </c>
      <c r="B3902" s="2" t="s">
        <v>4297</v>
      </c>
      <c r="C3902" s="2" t="s">
        <v>4298</v>
      </c>
      <c r="D3902" s="2" t="s">
        <v>6</v>
      </c>
      <c r="E3902" s="2" t="str">
        <f>IFERROR(__xludf.DUMMYFUNCTION("GOOGLETRANSLATE(B3902, ""auto"",""en"")"),"when it s said and done let it go ")</f>
        <v>when it s said and done let it go </v>
      </c>
    </row>
    <row r="3903" ht="15.75" customHeight="1">
      <c r="A3903" s="1">
        <v>4234.0</v>
      </c>
      <c r="B3903" s="2" t="s">
        <v>4299</v>
      </c>
      <c r="C3903" s="2" t="s">
        <v>4298</v>
      </c>
      <c r="D3903" s="2" t="s">
        <v>6</v>
      </c>
      <c r="E3903" s="2" t="str">
        <f>IFERROR(__xludf.DUMMYFUNCTION("GOOGLETRANSLATE(B3903, ""auto"",""en"")"),"my brain is only a receiver in space there is a certain core of where we draw strength inspiration knowledge I have not penetrated into the secrets of this nucleus but I know that it exists Nikola Tesla")</f>
        <v>my brain is only a receiver in space there is a certain core of where we draw strength inspiration knowledge I have not penetrated into the secrets of this nucleus but I know that it exists Nikola Tesla</v>
      </c>
    </row>
    <row r="3904" ht="15.75" customHeight="1">
      <c r="A3904" s="1">
        <v>4235.0</v>
      </c>
      <c r="B3904" s="2" t="s">
        <v>4300</v>
      </c>
      <c r="C3904" s="2" t="s">
        <v>4298</v>
      </c>
      <c r="D3904" s="2" t="s">
        <v>6</v>
      </c>
      <c r="E3904" s="2" t="str">
        <f>IFERROR(__xludf.DUMMYFUNCTION("GOOGLETRANSLATE(B3904, ""auto"",""en"")"),"in constant solitude mind becomes sharper to think and invent not need a big laboratory of ideas are born in the absence of the influence of the mind in external conditions alone Secret ingenuity alone get ideas Mr. Tesla")</f>
        <v>in constant solitude mind becomes sharper to think and invent not need a big laboratory of ideas are born in the absence of the influence of the mind in external conditions alone Secret ingenuity alone get ideas Mr. Tesla</v>
      </c>
    </row>
    <row r="3905" ht="15.75" customHeight="1">
      <c r="A3905" s="1">
        <v>4236.0</v>
      </c>
      <c r="B3905" s="2" t="s">
        <v>4301</v>
      </c>
      <c r="C3905" s="2" t="s">
        <v>4298</v>
      </c>
      <c r="D3905" s="2" t="s">
        <v>6</v>
      </c>
      <c r="E3905" s="2" t="str">
        <f>IFERROR(__xludf.DUMMYFUNCTION("GOOGLETRANSLATE(B3905, ""auto"",""en"")"),"Your memory is a monster you forget it is there she saves a she keeps it all to you, she is hiding it from you when she decides to bestow upon you all that has accumulated you think you have no memory of it she has you John Irving")</f>
        <v>Your memory is a monster you forget it is there she saves a she keeps it all to you, she is hiding it from you when she decides to bestow upon you all that has accumulated you think you have no memory of it she has you John Irving</v>
      </c>
    </row>
    <row r="3906" ht="15.75" customHeight="1">
      <c r="A3906" s="1">
        <v>4237.0</v>
      </c>
      <c r="B3906" s="2" t="s">
        <v>4297</v>
      </c>
      <c r="C3906" s="2" t="s">
        <v>4298</v>
      </c>
      <c r="D3906" s="2" t="s">
        <v>6</v>
      </c>
      <c r="E3906" s="2" t="str">
        <f>IFERROR(__xludf.DUMMYFUNCTION("GOOGLETRANSLATE(B3906, ""auto"",""en"")"),"when it s said and done let it go ")</f>
        <v>when it s said and done let it go </v>
      </c>
    </row>
    <row r="3907" ht="15.75" customHeight="1">
      <c r="A3907" s="1">
        <v>4238.0</v>
      </c>
      <c r="B3907" s="2" t="s">
        <v>4299</v>
      </c>
      <c r="C3907" s="2" t="s">
        <v>4298</v>
      </c>
      <c r="D3907" s="2" t="s">
        <v>6</v>
      </c>
      <c r="E3907" s="2" t="str">
        <f>IFERROR(__xludf.DUMMYFUNCTION("GOOGLETRANSLATE(B3907, ""auto"",""en"")"),"my brain is only a receiver in space there is a certain core of where we draw strength inspiration knowledge I have not penetrated into the secrets of this nucleus but I know that it exists Nikola Tesla")</f>
        <v>my brain is only a receiver in space there is a certain core of where we draw strength inspiration knowledge I have not penetrated into the secrets of this nucleus but I know that it exists Nikola Tesla</v>
      </c>
    </row>
    <row r="3908" ht="15.75" customHeight="1">
      <c r="A3908" s="1">
        <v>4239.0</v>
      </c>
      <c r="B3908" s="2" t="s">
        <v>4300</v>
      </c>
      <c r="C3908" s="2" t="s">
        <v>4298</v>
      </c>
      <c r="D3908" s="2" t="s">
        <v>6</v>
      </c>
      <c r="E3908" s="2" t="str">
        <f>IFERROR(__xludf.DUMMYFUNCTION("GOOGLETRANSLATE(B3908, ""auto"",""en"")"),"in constant solitude mind becomes sharper to think and invent not need a big laboratory of ideas are born in the absence of the influence of the mind in external conditions alone Secret ingenuity alone get ideas Mr. Tesla")</f>
        <v>in constant solitude mind becomes sharper to think and invent not need a big laboratory of ideas are born in the absence of the influence of the mind in external conditions alone Secret ingenuity alone get ideas Mr. Tesla</v>
      </c>
    </row>
    <row r="3909" ht="15.75" customHeight="1">
      <c r="A3909" s="1">
        <v>4240.0</v>
      </c>
      <c r="B3909" s="2" t="s">
        <v>4301</v>
      </c>
      <c r="C3909" s="2" t="s">
        <v>4298</v>
      </c>
      <c r="D3909" s="2" t="s">
        <v>6</v>
      </c>
      <c r="E3909" s="2" t="str">
        <f>IFERROR(__xludf.DUMMYFUNCTION("GOOGLETRANSLATE(B3909, ""auto"",""en"")"),"Your memory is a monster you forget it is there she saves a she keeps it all to you, she is hiding it from you when she decides to bestow upon you all that has accumulated you think you have no memory of it she has you John Irving")</f>
        <v>Your memory is a monster you forget it is there she saves a she keeps it all to you, she is hiding it from you when she decides to bestow upon you all that has accumulated you think you have no memory of it she has you John Irving</v>
      </c>
    </row>
    <row r="3910" ht="15.75" customHeight="1">
      <c r="A3910" s="1">
        <v>4241.0</v>
      </c>
      <c r="B3910" s="2" t="s">
        <v>4297</v>
      </c>
      <c r="C3910" s="2" t="s">
        <v>122</v>
      </c>
      <c r="D3910" s="2" t="s">
        <v>6</v>
      </c>
      <c r="E3910" s="2" t="str">
        <f>IFERROR(__xludf.DUMMYFUNCTION("GOOGLETRANSLATE(B3910, ""auto"",""en"")"),"when it s said and done let it go ")</f>
        <v>when it s said and done let it go </v>
      </c>
    </row>
    <row r="3911" ht="15.75" customHeight="1">
      <c r="A3911" s="1">
        <v>4242.0</v>
      </c>
      <c r="B3911" s="2" t="s">
        <v>4299</v>
      </c>
      <c r="C3911" s="2" t="s">
        <v>122</v>
      </c>
      <c r="D3911" s="2" t="s">
        <v>6</v>
      </c>
      <c r="E3911" s="2" t="str">
        <f>IFERROR(__xludf.DUMMYFUNCTION("GOOGLETRANSLATE(B3911, ""auto"",""en"")"),"my brain is only a receiver in space there is a certain core of where we draw strength inspiration knowledge I have not penetrated into the secrets of this nucleus but I know that it exists Nikola Tesla")</f>
        <v>my brain is only a receiver in space there is a certain core of where we draw strength inspiration knowledge I have not penetrated into the secrets of this nucleus but I know that it exists Nikola Tesla</v>
      </c>
    </row>
    <row r="3912" ht="15.75" customHeight="1">
      <c r="A3912" s="1">
        <v>4243.0</v>
      </c>
      <c r="B3912" s="2" t="s">
        <v>4300</v>
      </c>
      <c r="C3912" s="2" t="s">
        <v>122</v>
      </c>
      <c r="D3912" s="2" t="s">
        <v>6</v>
      </c>
      <c r="E3912" s="2" t="str">
        <f>IFERROR(__xludf.DUMMYFUNCTION("GOOGLETRANSLATE(B3912, ""auto"",""en"")"),"in constant solitude mind becomes sharper to think and invent not need a big laboratory of ideas are born in the absence of the influence of the mind in external conditions alone Secret ingenuity alone get ideas Mr. Tesla")</f>
        <v>in constant solitude mind becomes sharper to think and invent not need a big laboratory of ideas are born in the absence of the influence of the mind in external conditions alone Secret ingenuity alone get ideas Mr. Tesla</v>
      </c>
    </row>
    <row r="3913" ht="15.75" customHeight="1">
      <c r="A3913" s="1">
        <v>4244.0</v>
      </c>
      <c r="B3913" s="2" t="s">
        <v>4301</v>
      </c>
      <c r="C3913" s="2" t="s">
        <v>122</v>
      </c>
      <c r="D3913" s="2" t="s">
        <v>6</v>
      </c>
      <c r="E3913" s="2" t="str">
        <f>IFERROR(__xludf.DUMMYFUNCTION("GOOGLETRANSLATE(B3913, ""auto"",""en"")"),"Your memory is a monster you forget it is there she saves a she keeps it all to you, she is hiding it from you when she decides to bestow upon you all that has accumulated you think you have no memory of it she has you John Irving")</f>
        <v>Your memory is a monster you forget it is there she saves a she keeps it all to you, she is hiding it from you when she decides to bestow upon you all that has accumulated you think you have no memory of it she has you John Irving</v>
      </c>
    </row>
    <row r="3914" ht="15.75" customHeight="1">
      <c r="A3914" s="1">
        <v>4245.0</v>
      </c>
      <c r="B3914" s="2" t="s">
        <v>4302</v>
      </c>
      <c r="C3914" s="2" t="s">
        <v>1365</v>
      </c>
      <c r="D3914" s="2" t="s">
        <v>6</v>
      </c>
      <c r="E3914" s="2" t="str">
        <f>IFERROR(__xludf.DUMMYFUNCTION("GOOGLETRANSLATE(B3914, ""auto"",""en"")"),"that's what motivates us to smoke Smoking kills")</f>
        <v>that's what motivates us to smoke Smoking kills</v>
      </c>
    </row>
    <row r="3915" ht="15.75" customHeight="1">
      <c r="A3915" s="1">
        <v>4246.0</v>
      </c>
      <c r="B3915" s="2" t="s">
        <v>4303</v>
      </c>
      <c r="C3915" s="2" t="s">
        <v>1365</v>
      </c>
      <c r="D3915" s="2" t="s">
        <v>6</v>
      </c>
      <c r="E3915" s="2" t="str">
        <f>IFERROR(__xludf.DUMMYFUNCTION("GOOGLETRANSLATE(B3915, ""auto"",""en"")"),"speaks briefly ask a little stalking Stock Exchange")</f>
        <v>speaks briefly ask a little stalking Stock Exchange</v>
      </c>
    </row>
    <row r="3916" ht="15.75" customHeight="1">
      <c r="A3916" s="1">
        <v>4247.0</v>
      </c>
      <c r="B3916" s="2" t="s">
        <v>4304</v>
      </c>
      <c r="C3916" s="2" t="s">
        <v>1365</v>
      </c>
      <c r="D3916" s="2" t="s">
        <v>6</v>
      </c>
      <c r="E3916" s="2" t="str">
        <f>IFERROR(__xludf.DUMMYFUNCTION("GOOGLETRANSLATE(B3916, ""auto"",""en"")"),"we happen once young Shakespeare")</f>
        <v>we happen once young Shakespeare</v>
      </c>
    </row>
    <row r="3917" ht="15.75" customHeight="1">
      <c r="A3917" s="1">
        <v>4248.0</v>
      </c>
      <c r="B3917" s="2" t="s">
        <v>4302</v>
      </c>
      <c r="C3917" s="2" t="s">
        <v>1365</v>
      </c>
      <c r="D3917" s="2" t="s">
        <v>6</v>
      </c>
      <c r="E3917" s="2" t="str">
        <f>IFERROR(__xludf.DUMMYFUNCTION("GOOGLETRANSLATE(B3917, ""auto"",""en"")"),"that's what motivates us to smoke Smoking kills")</f>
        <v>that's what motivates us to smoke Smoking kills</v>
      </c>
    </row>
    <row r="3918" ht="15.75" customHeight="1">
      <c r="A3918" s="1">
        <v>4249.0</v>
      </c>
      <c r="B3918" s="2" t="s">
        <v>4303</v>
      </c>
      <c r="C3918" s="2" t="s">
        <v>1365</v>
      </c>
      <c r="D3918" s="2" t="s">
        <v>6</v>
      </c>
      <c r="E3918" s="2" t="str">
        <f>IFERROR(__xludf.DUMMYFUNCTION("GOOGLETRANSLATE(B3918, ""auto"",""en"")"),"speaks briefly ask a little stalking Stock Exchange")</f>
        <v>speaks briefly ask a little stalking Stock Exchange</v>
      </c>
    </row>
    <row r="3919" ht="15.75" customHeight="1">
      <c r="A3919" s="1">
        <v>4250.0</v>
      </c>
      <c r="B3919" s="2" t="s">
        <v>4304</v>
      </c>
      <c r="C3919" s="2" t="s">
        <v>1365</v>
      </c>
      <c r="D3919" s="2" t="s">
        <v>6</v>
      </c>
      <c r="E3919" s="2" t="str">
        <f>IFERROR(__xludf.DUMMYFUNCTION("GOOGLETRANSLATE(B3919, ""auto"",""en"")"),"we happen once young Shakespeare")</f>
        <v>we happen once young Shakespeare</v>
      </c>
    </row>
    <row r="3920" ht="15.75" customHeight="1">
      <c r="A3920" s="1">
        <v>4251.0</v>
      </c>
      <c r="B3920" s="2" t="s">
        <v>4302</v>
      </c>
      <c r="C3920" s="2" t="s">
        <v>1365</v>
      </c>
      <c r="D3920" s="2" t="s">
        <v>6</v>
      </c>
      <c r="E3920" s="2" t="str">
        <f>IFERROR(__xludf.DUMMYFUNCTION("GOOGLETRANSLATE(B3920, ""auto"",""en"")"),"that's what motivates us to smoke Smoking kills")</f>
        <v>that's what motivates us to smoke Smoking kills</v>
      </c>
    </row>
    <row r="3921" ht="15.75" customHeight="1">
      <c r="A3921" s="1">
        <v>4252.0</v>
      </c>
      <c r="B3921" s="2" t="s">
        <v>4303</v>
      </c>
      <c r="C3921" s="2" t="s">
        <v>1365</v>
      </c>
      <c r="D3921" s="2" t="s">
        <v>6</v>
      </c>
      <c r="E3921" s="2" t="str">
        <f>IFERROR(__xludf.DUMMYFUNCTION("GOOGLETRANSLATE(B3921, ""auto"",""en"")"),"speaks briefly ask a little stalking Stock Exchange")</f>
        <v>speaks briefly ask a little stalking Stock Exchange</v>
      </c>
    </row>
    <row r="3922" ht="15.75" customHeight="1">
      <c r="A3922" s="1">
        <v>4253.0</v>
      </c>
      <c r="B3922" s="2" t="s">
        <v>4304</v>
      </c>
      <c r="C3922" s="2" t="s">
        <v>1365</v>
      </c>
      <c r="D3922" s="2" t="s">
        <v>6</v>
      </c>
      <c r="E3922" s="2" t="str">
        <f>IFERROR(__xludf.DUMMYFUNCTION("GOOGLETRANSLATE(B3922, ""auto"",""en"")"),"we happen once young Shakespeare")</f>
        <v>we happen once young Shakespeare</v>
      </c>
    </row>
    <row r="3923" ht="15.75" customHeight="1">
      <c r="A3923" s="1">
        <v>4255.0</v>
      </c>
      <c r="B3923" s="2" t="s">
        <v>4305</v>
      </c>
      <c r="C3923" s="2" t="s">
        <v>4306</v>
      </c>
      <c r="D3923" s="2" t="s">
        <v>6</v>
      </c>
      <c r="E3923" s="2" t="str">
        <f>IFERROR(__xludf.DUMMYFUNCTION("GOOGLETRANSLATE(B3923, ""auto"",""en"")"),"assalaumagaleykum friends our team dop oinagan hazard is holding a contest in honor of the Champions League final we play on a T-shirt Tottenham and Liverpool clubs one shirt, we raffle off a page in VKontakte and the second on instagram page to win the f"&amp;"irst shirt you need to subscribe to our page on VKontakte show completely")</f>
        <v>assalaumagaleykum friends our team dop oinagan hazard is holding a contest in honor of the Champions League final we play on a T-shirt Tottenham and Liverpool clubs one shirt, we raffle off a page in VKontakte and the second on instagram page to win the first shirt you need to subscribe to our page on VKontakte show completely</v>
      </c>
    </row>
    <row r="3924" ht="15.75" customHeight="1">
      <c r="A3924" s="1">
        <v>4256.0</v>
      </c>
      <c r="B3924" s="2" t="s">
        <v>4307</v>
      </c>
      <c r="C3924" s="2" t="s">
        <v>4306</v>
      </c>
      <c r="D3924" s="2" t="s">
        <v>6</v>
      </c>
      <c r="E3924" s="2" t="str">
        <f>IFERROR(__xludf.DUMMYFUNCTION("GOOGLETRANSLATE(B3924, ""auto"",""en"")"),"do epohi big money")</f>
        <v>do epohi big money</v>
      </c>
    </row>
    <row r="3925" ht="15.75" customHeight="1">
      <c r="A3925" s="1">
        <v>4257.0</v>
      </c>
      <c r="B3925" s="2" t="s">
        <v>4308</v>
      </c>
      <c r="C3925" s="2" t="s">
        <v>4306</v>
      </c>
      <c r="D3925" s="2" t="s">
        <v>6</v>
      </c>
      <c r="E3925" s="2" t="str">
        <f>IFERROR(__xludf.DUMMYFUNCTION("GOOGLETRANSLATE(B3925, ""auto"",""en"")"),"enough to walk in a circle, we can love each other")</f>
        <v>enough to walk in a circle, we can love each other</v>
      </c>
    </row>
    <row r="3926" ht="15.75" customHeight="1">
      <c r="A3926" s="1">
        <v>4258.0</v>
      </c>
      <c r="B3926" s="2" t="s">
        <v>4309</v>
      </c>
      <c r="C3926" s="2" t="s">
        <v>4306</v>
      </c>
      <c r="D3926" s="2" t="s">
        <v>6</v>
      </c>
      <c r="E3926" s="2" t="str">
        <f>IFERROR(__xludf.DUMMYFUNCTION("GOOGLETRANSLATE(B3926, ""auto"",""en"")"),"it was the best March 8")</f>
        <v>it was the best March 8</v>
      </c>
    </row>
    <row r="3927" ht="15.75" customHeight="1">
      <c r="A3927" s="1">
        <v>4260.0</v>
      </c>
      <c r="B3927" s="2" t="s">
        <v>4305</v>
      </c>
      <c r="C3927" s="2" t="s">
        <v>4306</v>
      </c>
      <c r="D3927" s="2" t="s">
        <v>6</v>
      </c>
      <c r="E3927" s="2" t="str">
        <f>IFERROR(__xludf.DUMMYFUNCTION("GOOGLETRANSLATE(B3927, ""auto"",""en"")"),"assalaumagaleykum friends our team dop oinagan hazard is holding a contest in honor of the Champions League final we play on a T-shirt Tottenham and Liverpool clubs one shirt, we raffle off a page in VKontakte and the second on instagram page to win the f"&amp;"irst shirt you need to subscribe to our page on VKontakte show completely")</f>
        <v>assalaumagaleykum friends our team dop oinagan hazard is holding a contest in honor of the Champions League final we play on a T-shirt Tottenham and Liverpool clubs one shirt, we raffle off a page in VKontakte and the second on instagram page to win the first shirt you need to subscribe to our page on VKontakte show completely</v>
      </c>
    </row>
    <row r="3928" ht="15.75" customHeight="1">
      <c r="A3928" s="1">
        <v>4261.0</v>
      </c>
      <c r="B3928" s="2" t="s">
        <v>4307</v>
      </c>
      <c r="C3928" s="2" t="s">
        <v>4306</v>
      </c>
      <c r="D3928" s="2" t="s">
        <v>6</v>
      </c>
      <c r="E3928" s="2" t="str">
        <f>IFERROR(__xludf.DUMMYFUNCTION("GOOGLETRANSLATE(B3928, ""auto"",""en"")"),"do epohi big money")</f>
        <v>do epohi big money</v>
      </c>
    </row>
    <row r="3929" ht="15.75" customHeight="1">
      <c r="A3929" s="1">
        <v>4262.0</v>
      </c>
      <c r="B3929" s="2" t="s">
        <v>4308</v>
      </c>
      <c r="C3929" s="2" t="s">
        <v>4306</v>
      </c>
      <c r="D3929" s="2" t="s">
        <v>6</v>
      </c>
      <c r="E3929" s="2" t="str">
        <f>IFERROR(__xludf.DUMMYFUNCTION("GOOGLETRANSLATE(B3929, ""auto"",""en"")"),"enough to walk in a circle, we can love each other")</f>
        <v>enough to walk in a circle, we can love each other</v>
      </c>
    </row>
    <row r="3930" ht="15.75" customHeight="1">
      <c r="A3930" s="1">
        <v>4263.0</v>
      </c>
      <c r="B3930" s="2" t="s">
        <v>4309</v>
      </c>
      <c r="C3930" s="2" t="s">
        <v>4306</v>
      </c>
      <c r="D3930" s="2" t="s">
        <v>6</v>
      </c>
      <c r="E3930" s="2" t="str">
        <f>IFERROR(__xludf.DUMMYFUNCTION("GOOGLETRANSLATE(B3930, ""auto"",""en"")"),"it was the best March 8")</f>
        <v>it was the best March 8</v>
      </c>
    </row>
    <row r="3931" ht="15.75" customHeight="1">
      <c r="A3931" s="1">
        <v>4265.0</v>
      </c>
      <c r="B3931" s="2" t="s">
        <v>4305</v>
      </c>
      <c r="C3931" s="2" t="s">
        <v>4306</v>
      </c>
      <c r="D3931" s="2" t="s">
        <v>6</v>
      </c>
      <c r="E3931" s="2" t="str">
        <f>IFERROR(__xludf.DUMMYFUNCTION("GOOGLETRANSLATE(B3931, ""auto"",""en"")"),"assalaumagaleykum friends our team dop oinagan hazard is holding a contest in honor of the Champions League final we play on a T-shirt Tottenham and Liverpool clubs one shirt, we raffle off a page in VKontakte and the second on instagram page to win the f"&amp;"irst shirt you need to subscribe to our page on VKontakte show completely")</f>
        <v>assalaumagaleykum friends our team dop oinagan hazard is holding a contest in honor of the Champions League final we play on a T-shirt Tottenham and Liverpool clubs one shirt, we raffle off a page in VKontakte and the second on instagram page to win the first shirt you need to subscribe to our page on VKontakte show completely</v>
      </c>
    </row>
    <row r="3932" ht="15.75" customHeight="1">
      <c r="A3932" s="1">
        <v>4266.0</v>
      </c>
      <c r="B3932" s="2" t="s">
        <v>4307</v>
      </c>
      <c r="C3932" s="2" t="s">
        <v>4306</v>
      </c>
      <c r="D3932" s="2" t="s">
        <v>6</v>
      </c>
      <c r="E3932" s="2" t="str">
        <f>IFERROR(__xludf.DUMMYFUNCTION("GOOGLETRANSLATE(B3932, ""auto"",""en"")"),"do epohi big money")</f>
        <v>do epohi big money</v>
      </c>
    </row>
    <row r="3933" ht="15.75" customHeight="1">
      <c r="A3933" s="1">
        <v>4267.0</v>
      </c>
      <c r="B3933" s="2" t="s">
        <v>4308</v>
      </c>
      <c r="C3933" s="2" t="s">
        <v>4306</v>
      </c>
      <c r="D3933" s="2" t="s">
        <v>6</v>
      </c>
      <c r="E3933" s="2" t="str">
        <f>IFERROR(__xludf.DUMMYFUNCTION("GOOGLETRANSLATE(B3933, ""auto"",""en"")"),"enough to walk in a circle, we can love each other")</f>
        <v>enough to walk in a circle, we can love each other</v>
      </c>
    </row>
    <row r="3934" ht="15.75" customHeight="1">
      <c r="A3934" s="1">
        <v>4268.0</v>
      </c>
      <c r="B3934" s="2" t="s">
        <v>4309</v>
      </c>
      <c r="C3934" s="2" t="s">
        <v>4306</v>
      </c>
      <c r="D3934" s="2" t="s">
        <v>6</v>
      </c>
      <c r="E3934" s="2" t="str">
        <f>IFERROR(__xludf.DUMMYFUNCTION("GOOGLETRANSLATE(B3934, ""auto"",""en"")"),"it was the best March 8")</f>
        <v>it was the best March 8</v>
      </c>
    </row>
    <row r="3935" ht="15.75" customHeight="1">
      <c r="A3935" s="1">
        <v>4269.0</v>
      </c>
      <c r="B3935" s="2" t="s">
        <v>4310</v>
      </c>
      <c r="C3935" s="2" t="s">
        <v>4311</v>
      </c>
      <c r="D3935" s="2" t="s">
        <v>6</v>
      </c>
      <c r="E3935" s="2" t="str">
        <f>IFERROR(__xludf.DUMMYFUNCTION("GOOGLETRANSLATE(B3935, ""auto"",""en"")"),"vagabond life thief kayfarik need for suit a romantic at heart")</f>
        <v>vagabond life thief kayfarik need for suit a romantic at heart</v>
      </c>
    </row>
    <row r="3936" ht="15.75" customHeight="1">
      <c r="A3936" s="1">
        <v>4270.0</v>
      </c>
      <c r="B3936" s="2" t="s">
        <v>4312</v>
      </c>
      <c r="C3936" s="2" t="s">
        <v>4311</v>
      </c>
      <c r="D3936" s="2" t="s">
        <v>6</v>
      </c>
      <c r="E3936" s="2" t="str">
        <f>IFERROR(__xludf.DUMMYFUNCTION("GOOGLETRANSLATE(B3936, ""auto"",""en"")"),"photo competition started warning the group recorded human voice is not taken into account open pages of the participants do not need to be closed, as the winner of participants in this zapïske do not repost winner 13 hours 11 hours 23 00de West in 2019 a"&amp;"nd ends 22 00")</f>
        <v>photo competition started warning the group recorded human voice is not taken into account open pages of the participants do not need to be closed, as the winner of participants in this zapïske do not repost winner 13 hours 11 hours 23 00de West in 2019 and ends 22 00</v>
      </c>
    </row>
    <row r="3937" ht="15.75" customHeight="1">
      <c r="A3937" s="1">
        <v>4271.0</v>
      </c>
      <c r="B3937" s="2" t="s">
        <v>4313</v>
      </c>
      <c r="C3937" s="2" t="s">
        <v>4311</v>
      </c>
      <c r="D3937" s="2" t="s">
        <v>6</v>
      </c>
      <c r="E3937" s="2" t="str">
        <f>IFERROR(__xludf.DUMMYFUNCTION("GOOGLETRANSLATE(B3937, ""auto"",""en"")"),"not a womanizer and sociable")</f>
        <v>not a womanizer and sociable</v>
      </c>
    </row>
    <row r="3938" ht="15.75" customHeight="1">
      <c r="A3938" s="1">
        <v>4272.0</v>
      </c>
      <c r="B3938" s="2" t="s">
        <v>4314</v>
      </c>
      <c r="C3938" s="2" t="s">
        <v>4311</v>
      </c>
      <c r="D3938" s="2" t="s">
        <v>6</v>
      </c>
      <c r="E3938" s="2" t="str">
        <f>IFERROR(__xludf.DUMMYFUNCTION("GOOGLETRANSLATE(B3938, ""auto"",""en"")"),"And I'm just the boy who has an empty wallet girls do not need this but I do not care because I'm still young")</f>
        <v>And I'm just the boy who has an empty wallet girls do not need this but I do not care because I'm still young</v>
      </c>
    </row>
    <row r="3939" ht="15.75" customHeight="1">
      <c r="A3939" s="1">
        <v>4273.0</v>
      </c>
      <c r="B3939" s="2" t="s">
        <v>4315</v>
      </c>
      <c r="C3939" s="2" t="s">
        <v>4311</v>
      </c>
      <c r="D3939" s="2" t="s">
        <v>6</v>
      </c>
      <c r="E3939" s="2" t="str">
        <f>IFERROR(__xludf.DUMMYFUNCTION("GOOGLETRANSLATE(B3939, ""auto"",""en"")"),"offended wrong go ahead and smile as you see look after me like I'm no longer")</f>
        <v>offended wrong go ahead and smile as you see look after me like I'm no longer</v>
      </c>
    </row>
    <row r="3940" ht="15.75" customHeight="1">
      <c r="A3940" s="1">
        <v>4274.0</v>
      </c>
      <c r="B3940" s="2" t="s">
        <v>4316</v>
      </c>
      <c r="C3940" s="2" t="s">
        <v>4311</v>
      </c>
      <c r="D3940" s="2" t="s">
        <v>6</v>
      </c>
      <c r="E3940" s="2" t="str">
        <f>IFERROR(__xludf.DUMMYFUNCTION("GOOGLETRANSLATE(B3940, ""auto"",""en"")"),"I promise I'll be there for you just say that you need it")</f>
        <v>I promise I'll be there for you just say that you need it</v>
      </c>
    </row>
    <row r="3941" ht="15.75" customHeight="1">
      <c r="A3941" s="1">
        <v>4275.0</v>
      </c>
      <c r="B3941" s="2" t="s">
        <v>4317</v>
      </c>
      <c r="C3941" s="2" t="s">
        <v>4311</v>
      </c>
      <c r="D3941" s="2" t="s">
        <v>6</v>
      </c>
      <c r="E3941" s="2" t="str">
        <f>IFERROR(__xludf.DUMMYFUNCTION("GOOGLETRANSLATE(B3941, ""auto"",""en"")")," you still remember me promise")</f>
        <v> you still remember me promise</v>
      </c>
    </row>
    <row r="3942" ht="15.75" customHeight="1">
      <c r="A3942" s="1">
        <v>4276.0</v>
      </c>
      <c r="B3942" s="2" t="s">
        <v>4318</v>
      </c>
      <c r="C3942" s="2" t="s">
        <v>4311</v>
      </c>
      <c r="D3942" s="2" t="s">
        <v>6</v>
      </c>
      <c r="E3942" s="2" t="str">
        <f>IFERROR(__xludf.DUMMYFUNCTION("GOOGLETRANSLATE(B3942, ""auto"",""en"")")," a menya vcegda lyubov mimo obhodila")</f>
        <v> a menya vcegda lyubov mimo obhodila</v>
      </c>
    </row>
    <row r="3943" ht="15.75" customHeight="1">
      <c r="A3943" s="1">
        <v>4277.0</v>
      </c>
      <c r="B3943" s="2" t="s">
        <v>4319</v>
      </c>
      <c r="C3943" s="2" t="s">
        <v>4311</v>
      </c>
      <c r="D3943" s="2" t="s">
        <v>6</v>
      </c>
      <c r="E3943" s="2" t="str">
        <f>IFERROR(__xludf.DUMMYFUNCTION("GOOGLETRANSLATE(B3943, ""auto"",""en"")"),"moy downside is that I very quickly get used to the people")</f>
        <v>moy downside is that I very quickly get used to the people</v>
      </c>
    </row>
    <row r="3944" ht="15.75" customHeight="1">
      <c r="A3944" s="1">
        <v>4278.0</v>
      </c>
      <c r="B3944" s="2" t="s">
        <v>4320</v>
      </c>
      <c r="C3944" s="2" t="s">
        <v>4311</v>
      </c>
      <c r="D3944" s="2" t="s">
        <v>6</v>
      </c>
      <c r="E3944" s="2" t="str">
        <f>IFERROR(__xludf.DUMMYFUNCTION("GOOGLETRANSLATE(B3944, ""auto"",""en"")"),"I do not like when I regret I do not like when I lie, I do not like when I walk into the soul especially when they spit in her")</f>
        <v>I do not like when I regret I do not like when I lie, I do not like when I walk into the soul especially when they spit in her</v>
      </c>
    </row>
    <row r="3945" ht="15.75" customHeight="1">
      <c r="A3945" s="1">
        <v>4279.0</v>
      </c>
      <c r="B3945" s="2" t="s">
        <v>4310</v>
      </c>
      <c r="C3945" s="2" t="s">
        <v>4321</v>
      </c>
      <c r="D3945" s="2" t="s">
        <v>6</v>
      </c>
      <c r="E3945" s="2" t="str">
        <f>IFERROR(__xludf.DUMMYFUNCTION("GOOGLETRANSLATE(B3945, ""auto"",""en"")"),"vagabond life thief kayfarik need for suit a romantic at heart")</f>
        <v>vagabond life thief kayfarik need for suit a romantic at heart</v>
      </c>
    </row>
    <row r="3946" ht="15.75" customHeight="1">
      <c r="A3946" s="1">
        <v>4280.0</v>
      </c>
      <c r="B3946" s="2" t="s">
        <v>4312</v>
      </c>
      <c r="C3946" s="2" t="s">
        <v>4321</v>
      </c>
      <c r="D3946" s="2" t="s">
        <v>6</v>
      </c>
      <c r="E3946" s="2" t="str">
        <f>IFERROR(__xludf.DUMMYFUNCTION("GOOGLETRANSLATE(B3946, ""auto"",""en"")"),"photo competition started warning the group recorded human voice is not taken into account open pages of the participants do not need to be closed, as the winner of participants in this zapïske do not repost winner 13 hours 11 hours 23 00de West in 2019 a"&amp;"nd ends 22 00")</f>
        <v>photo competition started warning the group recorded human voice is not taken into account open pages of the participants do not need to be closed, as the winner of participants in this zapïske do not repost winner 13 hours 11 hours 23 00de West in 2019 and ends 22 00</v>
      </c>
    </row>
    <row r="3947" ht="15.75" customHeight="1">
      <c r="A3947" s="1">
        <v>4281.0</v>
      </c>
      <c r="B3947" s="2" t="s">
        <v>4313</v>
      </c>
      <c r="C3947" s="2" t="s">
        <v>4321</v>
      </c>
      <c r="D3947" s="2" t="s">
        <v>6</v>
      </c>
      <c r="E3947" s="2" t="str">
        <f>IFERROR(__xludf.DUMMYFUNCTION("GOOGLETRANSLATE(B3947, ""auto"",""en"")"),"not a womanizer and sociable")</f>
        <v>not a womanizer and sociable</v>
      </c>
    </row>
    <row r="3948" ht="15.75" customHeight="1">
      <c r="A3948" s="1">
        <v>4282.0</v>
      </c>
      <c r="B3948" s="2" t="s">
        <v>4314</v>
      </c>
      <c r="C3948" s="2" t="s">
        <v>4321</v>
      </c>
      <c r="D3948" s="2" t="s">
        <v>6</v>
      </c>
      <c r="E3948" s="2" t="str">
        <f>IFERROR(__xludf.DUMMYFUNCTION("GOOGLETRANSLATE(B3948, ""auto"",""en"")"),"And I'm just the boy who has an empty wallet girls do not need this but I do not care because I'm still young")</f>
        <v>And I'm just the boy who has an empty wallet girls do not need this but I do not care because I'm still young</v>
      </c>
    </row>
    <row r="3949" ht="15.75" customHeight="1">
      <c r="A3949" s="1">
        <v>4283.0</v>
      </c>
      <c r="B3949" s="2" t="s">
        <v>4315</v>
      </c>
      <c r="C3949" s="2" t="s">
        <v>4321</v>
      </c>
      <c r="D3949" s="2" t="s">
        <v>6</v>
      </c>
      <c r="E3949" s="2" t="str">
        <f>IFERROR(__xludf.DUMMYFUNCTION("GOOGLETRANSLATE(B3949, ""auto"",""en"")"),"offended wrong go ahead and smile as you see look after me like I'm no longer")</f>
        <v>offended wrong go ahead and smile as you see look after me like I'm no longer</v>
      </c>
    </row>
    <row r="3950" ht="15.75" customHeight="1">
      <c r="A3950" s="1">
        <v>4284.0</v>
      </c>
      <c r="B3950" s="2" t="s">
        <v>4316</v>
      </c>
      <c r="C3950" s="2" t="s">
        <v>4321</v>
      </c>
      <c r="D3950" s="2" t="s">
        <v>6</v>
      </c>
      <c r="E3950" s="2" t="str">
        <f>IFERROR(__xludf.DUMMYFUNCTION("GOOGLETRANSLATE(B3950, ""auto"",""en"")"),"I promise I'll be there for you just say that you need it")</f>
        <v>I promise I'll be there for you just say that you need it</v>
      </c>
    </row>
    <row r="3951" ht="15.75" customHeight="1">
      <c r="A3951" s="1">
        <v>4285.0</v>
      </c>
      <c r="B3951" s="2" t="s">
        <v>4317</v>
      </c>
      <c r="C3951" s="2" t="s">
        <v>4321</v>
      </c>
      <c r="D3951" s="2" t="s">
        <v>6</v>
      </c>
      <c r="E3951" s="2" t="str">
        <f>IFERROR(__xludf.DUMMYFUNCTION("GOOGLETRANSLATE(B3951, ""auto"",""en"")")," you still remember me promise")</f>
        <v> you still remember me promise</v>
      </c>
    </row>
    <row r="3952" ht="15.75" customHeight="1">
      <c r="A3952" s="1">
        <v>4286.0</v>
      </c>
      <c r="B3952" s="2" t="s">
        <v>4318</v>
      </c>
      <c r="C3952" s="2" t="s">
        <v>4321</v>
      </c>
      <c r="D3952" s="2" t="s">
        <v>6</v>
      </c>
      <c r="E3952" s="2" t="str">
        <f>IFERROR(__xludf.DUMMYFUNCTION("GOOGLETRANSLATE(B3952, ""auto"",""en"")")," a menya vcegda lyubov mimo obhodila")</f>
        <v> a menya vcegda lyubov mimo obhodila</v>
      </c>
    </row>
    <row r="3953" ht="15.75" customHeight="1">
      <c r="A3953" s="1">
        <v>4287.0</v>
      </c>
      <c r="B3953" s="2" t="s">
        <v>4319</v>
      </c>
      <c r="C3953" s="2" t="s">
        <v>4321</v>
      </c>
      <c r="D3953" s="2" t="s">
        <v>6</v>
      </c>
      <c r="E3953" s="2" t="str">
        <f>IFERROR(__xludf.DUMMYFUNCTION("GOOGLETRANSLATE(B3953, ""auto"",""en"")"),"moy downside is that I very quickly get used to the people")</f>
        <v>moy downside is that I very quickly get used to the people</v>
      </c>
    </row>
    <row r="3954" ht="15.75" customHeight="1">
      <c r="A3954" s="1">
        <v>4288.0</v>
      </c>
      <c r="B3954" s="2" t="s">
        <v>4320</v>
      </c>
      <c r="C3954" s="2" t="s">
        <v>4321</v>
      </c>
      <c r="D3954" s="2" t="s">
        <v>6</v>
      </c>
      <c r="E3954" s="2" t="str">
        <f>IFERROR(__xludf.DUMMYFUNCTION("GOOGLETRANSLATE(B3954, ""auto"",""en"")"),"I do not like when I regret I do not like when I lie, I do not like when I walk into the soul especially when they spit in her")</f>
        <v>I do not like when I regret I do not like when I lie, I do not like when I walk into the soul especially when they spit in her</v>
      </c>
    </row>
    <row r="3955" ht="15.75" customHeight="1">
      <c r="A3955" s="1">
        <v>4289.0</v>
      </c>
      <c r="B3955" s="2" t="s">
        <v>4322</v>
      </c>
      <c r="C3955" s="2" t="s">
        <v>4323</v>
      </c>
      <c r="D3955" s="2" t="s">
        <v>6</v>
      </c>
      <c r="E3955" s="2" t="str">
        <f>IFERROR(__xludf.DUMMYFUNCTION("GOOGLETRANSLATE(B3955, ""auto"",""en"")"),"Good evening to offer you help in the following subjects Math 1 February autocad mathcad CHP Toe history sotsiolgiya Russian philosophy the quality of work is guaranteed")</f>
        <v>Good evening to offer you help in the following subjects Math 1 February autocad mathcad CHP Toe history sotsiolgiya Russian philosophy the quality of work is guaranteed</v>
      </c>
    </row>
    <row r="3956" ht="15.75" customHeight="1">
      <c r="A3956" s="1">
        <v>4290.0</v>
      </c>
      <c r="B3956" s="2" t="s">
        <v>4322</v>
      </c>
      <c r="C3956" s="2" t="s">
        <v>4324</v>
      </c>
      <c r="D3956" s="2" t="s">
        <v>6</v>
      </c>
      <c r="E3956" s="2" t="str">
        <f>IFERROR(__xludf.DUMMYFUNCTION("GOOGLETRANSLATE(B3956, ""auto"",""en"")"),"Good evening to offer you help in the following subjects Math 1 February autocad mathcad CHP Toe history sotsiolgiya Russian philosophy the quality of work is guaranteed")</f>
        <v>Good evening to offer you help in the following subjects Math 1 February autocad mathcad CHP Toe history sotsiolgiya Russian philosophy the quality of work is guaranteed</v>
      </c>
    </row>
    <row r="3957" ht="15.75" customHeight="1">
      <c r="A3957" s="1">
        <v>4291.0</v>
      </c>
      <c r="B3957" s="2" t="s">
        <v>4322</v>
      </c>
      <c r="C3957" s="2" t="s">
        <v>4324</v>
      </c>
      <c r="D3957" s="2" t="s">
        <v>6</v>
      </c>
      <c r="E3957" s="2" t="str">
        <f>IFERROR(__xludf.DUMMYFUNCTION("GOOGLETRANSLATE(B3957, ""auto"",""en"")"),"Good evening to offer you help in the following subjects Math 1 February autocad mathcad CHP Toe history sotsiolgiya Russian philosophy the quality of work is guaranteed")</f>
        <v>Good evening to offer you help in the following subjects Math 1 February autocad mathcad CHP Toe history sotsiolgiya Russian philosophy the quality of work is guaranteed</v>
      </c>
    </row>
    <row r="3958" ht="15.75" customHeight="1">
      <c r="A3958" s="1">
        <v>4292.0</v>
      </c>
      <c r="B3958" s="2" t="s">
        <v>4325</v>
      </c>
      <c r="C3958" s="2" t="s">
        <v>4326</v>
      </c>
      <c r="D3958" s="2" t="s">
        <v>6</v>
      </c>
      <c r="E3958" s="2" t="str">
        <f>IFERROR(__xludf.DUMMYFUNCTION("GOOGLETRANSLATE(B3958, ""auto"",""en"")"),"United is baby so we can only")</f>
        <v>United is baby so we can only</v>
      </c>
    </row>
    <row r="3959" ht="15.75" customHeight="1">
      <c r="A3959" s="1">
        <v>4293.0</v>
      </c>
      <c r="B3959" s="2" t="s">
        <v>4327</v>
      </c>
      <c r="C3959" s="2" t="s">
        <v>4326</v>
      </c>
      <c r="D3959" s="2" t="s">
        <v>6</v>
      </c>
      <c r="E3959" s="2" t="str">
        <f>IFERROR(__xludf.DUMMYFUNCTION("GOOGLETRANSLATE(B3959, ""auto"",""en"")"),"source of fatigue is not in the body and the mind can you much more than you think")</f>
        <v>source of fatigue is not in the body and the mind can you much more than you think</v>
      </c>
    </row>
    <row r="3960" ht="15.75" customHeight="1">
      <c r="A3960" s="1">
        <v>4294.0</v>
      </c>
      <c r="B3960" s="2" t="s">
        <v>4328</v>
      </c>
      <c r="C3960" s="2" t="s">
        <v>4326</v>
      </c>
      <c r="D3960" s="2" t="s">
        <v>6</v>
      </c>
      <c r="E3960" s="2" t="str">
        <f>IFERROR(__xludf.DUMMYFUNCTION("GOOGLETRANSLATE(B3960, ""auto"",""en"")"),"life is a big supermarket take whatever you like but do not forget the ticket office in front of all have to pay")</f>
        <v>life is a big supermarket take whatever you like but do not forget the ticket office in front of all have to pay</v>
      </c>
    </row>
    <row r="3961" ht="15.75" customHeight="1">
      <c r="A3961" s="1">
        <v>4295.0</v>
      </c>
      <c r="B3961" s="2" t="s">
        <v>4329</v>
      </c>
      <c r="C3961" s="2" t="s">
        <v>4326</v>
      </c>
      <c r="D3961" s="2" t="s">
        <v>6</v>
      </c>
      <c r="E3961" s="2" t="str">
        <f>IFERROR(__xludf.DUMMYFUNCTION("GOOGLETRANSLATE(B3961, ""auto"",""en"")"),"dear mother, I do not pay you as much time how much I know but I love you more than anyone else the truth")</f>
        <v>dear mother, I do not pay you as much time how much I know but I love you more than anyone else the truth</v>
      </c>
    </row>
    <row r="3962" ht="15.75" customHeight="1">
      <c r="A3962" s="1">
        <v>4296.0</v>
      </c>
      <c r="B3962" s="2" t="s">
        <v>4330</v>
      </c>
      <c r="C3962" s="2" t="s">
        <v>4326</v>
      </c>
      <c r="D3962" s="2" t="s">
        <v>6</v>
      </c>
      <c r="E3962" s="2" t="str">
        <f>IFERROR(__xludf.DUMMYFUNCTION("GOOGLETRANSLATE(B3962, ""auto"",""en"")"),"You've changed, I just, I did not change began to treat people as they are to me")</f>
        <v>You've changed, I just, I did not change began to treat people as they are to me</v>
      </c>
    </row>
    <row r="3963" ht="15.75" customHeight="1">
      <c r="A3963" s="1">
        <v>4297.0</v>
      </c>
      <c r="B3963" s="2" t="s">
        <v>4325</v>
      </c>
      <c r="C3963" s="2" t="s">
        <v>4331</v>
      </c>
      <c r="D3963" s="2" t="s">
        <v>6</v>
      </c>
      <c r="E3963" s="2" t="str">
        <f>IFERROR(__xludf.DUMMYFUNCTION("GOOGLETRANSLATE(B3963, ""auto"",""en"")"),"United is baby so we can only")</f>
        <v>United is baby so we can only</v>
      </c>
    </row>
    <row r="3964" ht="15.75" customHeight="1">
      <c r="A3964" s="1">
        <v>4298.0</v>
      </c>
      <c r="B3964" s="2" t="s">
        <v>4327</v>
      </c>
      <c r="C3964" s="2" t="s">
        <v>4331</v>
      </c>
      <c r="D3964" s="2" t="s">
        <v>6</v>
      </c>
      <c r="E3964" s="2" t="str">
        <f>IFERROR(__xludf.DUMMYFUNCTION("GOOGLETRANSLATE(B3964, ""auto"",""en"")"),"source of fatigue is not in the body and the mind can you much more than you think")</f>
        <v>source of fatigue is not in the body and the mind can you much more than you think</v>
      </c>
    </row>
    <row r="3965" ht="15.75" customHeight="1">
      <c r="A3965" s="1">
        <v>4299.0</v>
      </c>
      <c r="B3965" s="2" t="s">
        <v>4328</v>
      </c>
      <c r="C3965" s="2" t="s">
        <v>4331</v>
      </c>
      <c r="D3965" s="2" t="s">
        <v>6</v>
      </c>
      <c r="E3965" s="2" t="str">
        <f>IFERROR(__xludf.DUMMYFUNCTION("GOOGLETRANSLATE(B3965, ""auto"",""en"")"),"life is a big supermarket take whatever you like but do not forget the ticket office in front of all have to pay")</f>
        <v>life is a big supermarket take whatever you like but do not forget the ticket office in front of all have to pay</v>
      </c>
    </row>
    <row r="3966" ht="15.75" customHeight="1">
      <c r="A3966" s="1">
        <v>4300.0</v>
      </c>
      <c r="B3966" s="2" t="s">
        <v>4329</v>
      </c>
      <c r="C3966" s="2" t="s">
        <v>4331</v>
      </c>
      <c r="D3966" s="2" t="s">
        <v>6</v>
      </c>
      <c r="E3966" s="2" t="str">
        <f>IFERROR(__xludf.DUMMYFUNCTION("GOOGLETRANSLATE(B3966, ""auto"",""en"")"),"dear mother, I do not pay you as much time how much I know but I love you more than anyone else the truth")</f>
        <v>dear mother, I do not pay you as much time how much I know but I love you more than anyone else the truth</v>
      </c>
    </row>
    <row r="3967" ht="15.75" customHeight="1">
      <c r="A3967" s="1">
        <v>4301.0</v>
      </c>
      <c r="B3967" s="2" t="s">
        <v>4330</v>
      </c>
      <c r="C3967" s="2" t="s">
        <v>4331</v>
      </c>
      <c r="D3967" s="2" t="s">
        <v>6</v>
      </c>
      <c r="E3967" s="2" t="str">
        <f>IFERROR(__xludf.DUMMYFUNCTION("GOOGLETRANSLATE(B3967, ""auto"",""en"")"),"You've changed, I just, I did not change began to treat people as they are to me")</f>
        <v>You've changed, I just, I did not change began to treat people as they are to me</v>
      </c>
    </row>
    <row r="3968" ht="15.75" customHeight="1">
      <c r="A3968" s="1">
        <v>4302.0</v>
      </c>
      <c r="B3968" s="2" t="s">
        <v>4325</v>
      </c>
      <c r="C3968" s="2" t="s">
        <v>4331</v>
      </c>
      <c r="D3968" s="2" t="s">
        <v>6</v>
      </c>
      <c r="E3968" s="2" t="str">
        <f>IFERROR(__xludf.DUMMYFUNCTION("GOOGLETRANSLATE(B3968, ""auto"",""en"")"),"United is baby so we can only")</f>
        <v>United is baby so we can only</v>
      </c>
    </row>
    <row r="3969" ht="15.75" customHeight="1">
      <c r="A3969" s="1">
        <v>4303.0</v>
      </c>
      <c r="B3969" s="2" t="s">
        <v>4327</v>
      </c>
      <c r="C3969" s="2" t="s">
        <v>4331</v>
      </c>
      <c r="D3969" s="2" t="s">
        <v>6</v>
      </c>
      <c r="E3969" s="2" t="str">
        <f>IFERROR(__xludf.DUMMYFUNCTION("GOOGLETRANSLATE(B3969, ""auto"",""en"")"),"source of fatigue is not in the body and the mind can you much more than you think")</f>
        <v>source of fatigue is not in the body and the mind can you much more than you think</v>
      </c>
    </row>
    <row r="3970" ht="15.75" customHeight="1">
      <c r="A3970" s="1">
        <v>4304.0</v>
      </c>
      <c r="B3970" s="2" t="s">
        <v>4328</v>
      </c>
      <c r="C3970" s="2" t="s">
        <v>4331</v>
      </c>
      <c r="D3970" s="2" t="s">
        <v>6</v>
      </c>
      <c r="E3970" s="2" t="str">
        <f>IFERROR(__xludf.DUMMYFUNCTION("GOOGLETRANSLATE(B3970, ""auto"",""en"")"),"life is a big supermarket take whatever you like but do not forget the ticket office in front of all have to pay")</f>
        <v>life is a big supermarket take whatever you like but do not forget the ticket office in front of all have to pay</v>
      </c>
    </row>
    <row r="3971" ht="15.75" customHeight="1">
      <c r="A3971" s="1">
        <v>4305.0</v>
      </c>
      <c r="B3971" s="2" t="s">
        <v>4329</v>
      </c>
      <c r="C3971" s="2" t="s">
        <v>4331</v>
      </c>
      <c r="D3971" s="2" t="s">
        <v>6</v>
      </c>
      <c r="E3971" s="2" t="str">
        <f>IFERROR(__xludf.DUMMYFUNCTION("GOOGLETRANSLATE(B3971, ""auto"",""en"")"),"dear mother, I do not pay you as much time how much I know but I love you more than anyone else the truth")</f>
        <v>dear mother, I do not pay you as much time how much I know but I love you more than anyone else the truth</v>
      </c>
    </row>
    <row r="3972" ht="15.75" customHeight="1">
      <c r="A3972" s="1">
        <v>4306.0</v>
      </c>
      <c r="B3972" s="2" t="s">
        <v>4330</v>
      </c>
      <c r="C3972" s="2" t="s">
        <v>4331</v>
      </c>
      <c r="D3972" s="2" t="s">
        <v>6</v>
      </c>
      <c r="E3972" s="2" t="str">
        <f>IFERROR(__xludf.DUMMYFUNCTION("GOOGLETRANSLATE(B3972, ""auto"",""en"")"),"You've changed, I just, I did not change began to treat people as they are to me")</f>
        <v>You've changed, I just, I did not change began to treat people as they are to me</v>
      </c>
    </row>
    <row r="3973" ht="15.75" customHeight="1">
      <c r="A3973" s="1">
        <v>4307.0</v>
      </c>
      <c r="B3973" s="2" t="s">
        <v>4332</v>
      </c>
      <c r="C3973" s="2" t="s">
        <v>4333</v>
      </c>
      <c r="D3973" s="2" t="s">
        <v>6</v>
      </c>
      <c r="E3973" s="2" t="str">
        <f>IFERROR(__xludf.DUMMYFUNCTION("GOOGLETRANSLATE(B3973, ""auto"",""en"")")," you're weird constantly silent never smiles at anyone not paying attention to anyone but me I see your eyes and you believe in love at a distance do not send me hearts me is annoying as you then do not call nobody but me show full sun")</f>
        <v> you're weird constantly silent never smiles at anyone not paying attention to anyone but me I see your eyes and you believe in love at a distance do not send me hearts me is annoying as you then do not call nobody but me show full sun</v>
      </c>
    </row>
    <row r="3974" ht="15.75" customHeight="1">
      <c r="A3974" s="1">
        <v>4308.0</v>
      </c>
      <c r="B3974" s="2" t="s">
        <v>4334</v>
      </c>
      <c r="C3974" s="2" t="s">
        <v>4333</v>
      </c>
      <c r="D3974" s="2" t="s">
        <v>6</v>
      </c>
      <c r="E3974" s="2" t="str">
        <f>IFERROR(__xludf.DUMMYFUNCTION("GOOGLETRANSLATE(B3974, ""auto"",""en"")"),"Do not lose the moon counting stars")</f>
        <v>Do not lose the moon counting stars</v>
      </c>
    </row>
    <row r="3975" ht="15.75" customHeight="1">
      <c r="A3975" s="1">
        <v>4309.0</v>
      </c>
      <c r="B3975" s="2" t="s">
        <v>4335</v>
      </c>
      <c r="C3975" s="2" t="s">
        <v>4333</v>
      </c>
      <c r="D3975" s="2" t="s">
        <v>6</v>
      </c>
      <c r="E3975" s="2" t="str">
        <f>IFERROR(__xludf.DUMMYFUNCTION("GOOGLETRANSLATE(B3975, ""auto"",""en"")"),"not be friends with me, if not to the grave does not love me, if not to grow old phoebe")</f>
        <v>not be friends with me, if not to the grave does not love me, if not to grow old phoebe</v>
      </c>
    </row>
    <row r="3976" ht="15.75" customHeight="1">
      <c r="A3976" s="1">
        <v>4310.0</v>
      </c>
      <c r="B3976" s="2" t="s">
        <v>4336</v>
      </c>
      <c r="C3976" s="2" t="s">
        <v>4333</v>
      </c>
      <c r="D3976" s="2" t="s">
        <v>6</v>
      </c>
      <c r="E3976" s="2" t="str">
        <f>IFERROR(__xludf.DUMMYFUNCTION("GOOGLETRANSLATE(B3976, ""auto"",""en"")"),"nųҡợgɠą nɛ ɳợʑgnợ ɞςɛ ųʑ3ɛnųţҍ")</f>
        <v>nųҡợgɠą nɛ ɳợʑgnợ ɞςɛ ųʑ3ɛnųţҍ</v>
      </c>
    </row>
    <row r="3977" ht="15.75" customHeight="1">
      <c r="A3977" s="1">
        <v>4311.0</v>
      </c>
      <c r="B3977" s="2" t="s">
        <v>4337</v>
      </c>
      <c r="C3977" s="2" t="s">
        <v>4333</v>
      </c>
      <c r="D3977" s="2" t="s">
        <v>6</v>
      </c>
      <c r="E3977" s="2" t="str">
        <f>IFERROR(__xludf.DUMMYFUNCTION("GOOGLETRANSLATE(B3977, ""auto"",""en"")")," I do not climb into your life and your guests do not expect")</f>
        <v> I do not climb into your life and your guests do not expect</v>
      </c>
    </row>
    <row r="3978" ht="15.75" customHeight="1">
      <c r="A3978" s="1">
        <v>4312.0</v>
      </c>
      <c r="B3978" s="2" t="s">
        <v>4338</v>
      </c>
      <c r="C3978" s="2" t="s">
        <v>4333</v>
      </c>
      <c r="D3978" s="2" t="s">
        <v>6</v>
      </c>
      <c r="E3978" s="2" t="str">
        <f>IFERROR(__xludf.DUMMYFUNCTION("GOOGLETRANSLATE(B3978, ""auto"",""en"")")," many do not understand how the night scattered into pieces that people who laugh in the afternoon")</f>
        <v> many do not understand how the night scattered into pieces that people who laugh in the afternoon</v>
      </c>
    </row>
    <row r="3979" ht="15.75" customHeight="1">
      <c r="A3979" s="1">
        <v>4313.0</v>
      </c>
      <c r="B3979" s="2" t="s">
        <v>4339</v>
      </c>
      <c r="C3979" s="2" t="s">
        <v>4333</v>
      </c>
      <c r="D3979" s="2" t="s">
        <v>6</v>
      </c>
      <c r="E3979" s="2" t="str">
        <f>IFERROR(__xludf.DUMMYFUNCTION("GOOGLETRANSLATE(B3979, ""auto"",""en"")")," I really appreciate two things in people intimacy and ability to bring joy Richard Bach")</f>
        <v> I really appreciate two things in people intimacy and ability to bring joy Richard Bach</v>
      </c>
    </row>
    <row r="3980" ht="15.75" customHeight="1">
      <c r="A3980" s="1">
        <v>4314.0</v>
      </c>
      <c r="B3980" s="2" t="s">
        <v>4340</v>
      </c>
      <c r="C3980" s="2" t="s">
        <v>4333</v>
      </c>
      <c r="D3980" s="2" t="s">
        <v>6</v>
      </c>
      <c r="E3980" s="2" t="str">
        <f>IFERROR(__xludf.DUMMYFUNCTION("GOOGLETRANSLATE(B3980, ""auto"",""en"")")," all that we lose definitely come back to us but not always as we expect tags harrypotter garripotter")</f>
        <v> all that we lose definitely come back to us but not always as we expect tags harrypotter garripotter</v>
      </c>
    </row>
    <row r="3981" ht="15.75" customHeight="1">
      <c r="A3981" s="1">
        <v>4315.0</v>
      </c>
      <c r="B3981" s="2" t="s">
        <v>4334</v>
      </c>
      <c r="C3981" s="2" t="s">
        <v>4341</v>
      </c>
      <c r="D3981" s="2" t="s">
        <v>6</v>
      </c>
      <c r="E3981" s="2" t="str">
        <f>IFERROR(__xludf.DUMMYFUNCTION("GOOGLETRANSLATE(B3981, ""auto"",""en"")"),"Do not lose the moon counting stars")</f>
        <v>Do not lose the moon counting stars</v>
      </c>
    </row>
    <row r="3982" ht="15.75" customHeight="1">
      <c r="A3982" s="1">
        <v>4316.0</v>
      </c>
      <c r="B3982" s="2" t="s">
        <v>4335</v>
      </c>
      <c r="C3982" s="2" t="s">
        <v>4341</v>
      </c>
      <c r="D3982" s="2" t="s">
        <v>6</v>
      </c>
      <c r="E3982" s="2" t="str">
        <f>IFERROR(__xludf.DUMMYFUNCTION("GOOGLETRANSLATE(B3982, ""auto"",""en"")"),"not be friends with me, if not to the grave does not love me, if not to grow old phoebe")</f>
        <v>not be friends with me, if not to the grave does not love me, if not to grow old phoebe</v>
      </c>
    </row>
    <row r="3983" ht="15.75" customHeight="1">
      <c r="A3983" s="1">
        <v>4317.0</v>
      </c>
      <c r="B3983" s="2" t="s">
        <v>4336</v>
      </c>
      <c r="C3983" s="2" t="s">
        <v>4341</v>
      </c>
      <c r="D3983" s="2" t="s">
        <v>6</v>
      </c>
      <c r="E3983" s="2" t="str">
        <f>IFERROR(__xludf.DUMMYFUNCTION("GOOGLETRANSLATE(B3983, ""auto"",""en"")"),"nųҡợgɠą nɛ ɳợʑgnợ ɞςɛ ųʑ3ɛnųţҍ")</f>
        <v>nųҡợgɠą nɛ ɳợʑgnợ ɞςɛ ųʑ3ɛnųţҍ</v>
      </c>
    </row>
    <row r="3984" ht="15.75" customHeight="1">
      <c r="A3984" s="1">
        <v>4318.0</v>
      </c>
      <c r="B3984" s="2" t="s">
        <v>4337</v>
      </c>
      <c r="C3984" s="2" t="s">
        <v>4341</v>
      </c>
      <c r="D3984" s="2" t="s">
        <v>6</v>
      </c>
      <c r="E3984" s="2" t="str">
        <f>IFERROR(__xludf.DUMMYFUNCTION("GOOGLETRANSLATE(B3984, ""auto"",""en"")")," I do not climb into your life and your guests do not expect")</f>
        <v> I do not climb into your life and your guests do not expect</v>
      </c>
    </row>
    <row r="3985" ht="15.75" customHeight="1">
      <c r="A3985" s="1">
        <v>4319.0</v>
      </c>
      <c r="B3985" s="2" t="s">
        <v>4338</v>
      </c>
      <c r="C3985" s="2" t="s">
        <v>4341</v>
      </c>
      <c r="D3985" s="2" t="s">
        <v>6</v>
      </c>
      <c r="E3985" s="2" t="str">
        <f>IFERROR(__xludf.DUMMYFUNCTION("GOOGLETRANSLATE(B3985, ""auto"",""en"")")," many do not understand how the night scattered into pieces that people who laugh in the afternoon")</f>
        <v> many do not understand how the night scattered into pieces that people who laugh in the afternoon</v>
      </c>
    </row>
    <row r="3986" ht="15.75" customHeight="1">
      <c r="A3986" s="1">
        <v>4320.0</v>
      </c>
      <c r="B3986" s="2" t="s">
        <v>4339</v>
      </c>
      <c r="C3986" s="2" t="s">
        <v>4341</v>
      </c>
      <c r="D3986" s="2" t="s">
        <v>6</v>
      </c>
      <c r="E3986" s="2" t="str">
        <f>IFERROR(__xludf.DUMMYFUNCTION("GOOGLETRANSLATE(B3986, ""auto"",""en"")")," I really appreciate two things in people intimacy and ability to bring joy Richard Bach")</f>
        <v> I really appreciate two things in people intimacy and ability to bring joy Richard Bach</v>
      </c>
    </row>
    <row r="3987" ht="15.75" customHeight="1">
      <c r="A3987" s="1">
        <v>4321.0</v>
      </c>
      <c r="B3987" s="2" t="s">
        <v>4340</v>
      </c>
      <c r="C3987" s="2" t="s">
        <v>4341</v>
      </c>
      <c r="D3987" s="2" t="s">
        <v>6</v>
      </c>
      <c r="E3987" s="2" t="str">
        <f>IFERROR(__xludf.DUMMYFUNCTION("GOOGLETRANSLATE(B3987, ""auto"",""en"")")," all that we lose definitely come back to us but not always as we expect tags harrypotter garripotter")</f>
        <v> all that we lose definitely come back to us but not always as we expect tags harrypotter garripotter</v>
      </c>
    </row>
    <row r="3988" ht="15.75" customHeight="1">
      <c r="A3988" s="1">
        <v>4322.0</v>
      </c>
      <c r="B3988" s="2" t="s">
        <v>4342</v>
      </c>
      <c r="C3988" s="2" t="s">
        <v>4341</v>
      </c>
      <c r="D3988" s="2" t="s">
        <v>6</v>
      </c>
      <c r="E3988" s="2" t="str">
        <f>IFERROR(__xludf.DUMMYFUNCTION("GOOGLETRANSLATE(B3988, ""auto"",""en"")")," madly in love a long journey you go listen to music even if the whole world wait")</f>
        <v> madly in love a long journey you go listen to music even if the whole world wait</v>
      </c>
    </row>
    <row r="3989" ht="15.75" customHeight="1">
      <c r="A3989" s="1">
        <v>4323.0</v>
      </c>
      <c r="B3989" s="2" t="s">
        <v>4332</v>
      </c>
      <c r="C3989" s="2" t="s">
        <v>4343</v>
      </c>
      <c r="D3989" s="2" t="s">
        <v>6</v>
      </c>
      <c r="E3989" s="2" t="str">
        <f>IFERROR(__xludf.DUMMYFUNCTION("GOOGLETRANSLATE(B3989, ""auto"",""en"")")," you're weird constantly silent never smiles at anyone not paying attention to anyone but me I see your eyes and you believe in love at a distance do not send me hearts me is annoying as you then do not call nobody but me show full sun")</f>
        <v> you're weird constantly silent never smiles at anyone not paying attention to anyone but me I see your eyes and you believe in love at a distance do not send me hearts me is annoying as you then do not call nobody but me show full sun</v>
      </c>
    </row>
    <row r="3990" ht="15.75" customHeight="1">
      <c r="A3990" s="1">
        <v>4324.0</v>
      </c>
      <c r="B3990" s="2" t="s">
        <v>4334</v>
      </c>
      <c r="C3990" s="2" t="s">
        <v>4343</v>
      </c>
      <c r="D3990" s="2" t="s">
        <v>6</v>
      </c>
      <c r="E3990" s="2" t="str">
        <f>IFERROR(__xludf.DUMMYFUNCTION("GOOGLETRANSLATE(B3990, ""auto"",""en"")"),"Do not lose the moon counting stars")</f>
        <v>Do not lose the moon counting stars</v>
      </c>
    </row>
    <row r="3991" ht="15.75" customHeight="1">
      <c r="A3991" s="1">
        <v>4325.0</v>
      </c>
      <c r="B3991" s="2" t="s">
        <v>4335</v>
      </c>
      <c r="C3991" s="2" t="s">
        <v>4343</v>
      </c>
      <c r="D3991" s="2" t="s">
        <v>6</v>
      </c>
      <c r="E3991" s="2" t="str">
        <f>IFERROR(__xludf.DUMMYFUNCTION("GOOGLETRANSLATE(B3991, ""auto"",""en"")"),"not be friends with me, if not to the grave does not love me, if not to grow old phoebe")</f>
        <v>not be friends with me, if not to the grave does not love me, if not to grow old phoebe</v>
      </c>
    </row>
    <row r="3992" ht="15.75" customHeight="1">
      <c r="A3992" s="1">
        <v>4326.0</v>
      </c>
      <c r="B3992" s="2" t="s">
        <v>4336</v>
      </c>
      <c r="C3992" s="2" t="s">
        <v>4343</v>
      </c>
      <c r="D3992" s="2" t="s">
        <v>6</v>
      </c>
      <c r="E3992" s="2" t="str">
        <f>IFERROR(__xludf.DUMMYFUNCTION("GOOGLETRANSLATE(B3992, ""auto"",""en"")"),"nųҡợgɠą nɛ ɳợʑgnợ ɞςɛ ųʑ3ɛnųţҍ")</f>
        <v>nųҡợgɠą nɛ ɳợʑgnợ ɞςɛ ųʑ3ɛnųţҍ</v>
      </c>
    </row>
    <row r="3993" ht="15.75" customHeight="1">
      <c r="A3993" s="1">
        <v>4327.0</v>
      </c>
      <c r="B3993" s="2" t="s">
        <v>4337</v>
      </c>
      <c r="C3993" s="2" t="s">
        <v>4343</v>
      </c>
      <c r="D3993" s="2" t="s">
        <v>6</v>
      </c>
      <c r="E3993" s="2" t="str">
        <f>IFERROR(__xludf.DUMMYFUNCTION("GOOGLETRANSLATE(B3993, ""auto"",""en"")")," I do not climb into your life and your guests do not expect")</f>
        <v> I do not climb into your life and your guests do not expect</v>
      </c>
    </row>
    <row r="3994" ht="15.75" customHeight="1">
      <c r="A3994" s="1">
        <v>4328.0</v>
      </c>
      <c r="B3994" s="2" t="s">
        <v>4338</v>
      </c>
      <c r="C3994" s="2" t="s">
        <v>4343</v>
      </c>
      <c r="D3994" s="2" t="s">
        <v>6</v>
      </c>
      <c r="E3994" s="2" t="str">
        <f>IFERROR(__xludf.DUMMYFUNCTION("GOOGLETRANSLATE(B3994, ""auto"",""en"")")," many do not understand how the night scattered into pieces that people who laugh in the afternoon")</f>
        <v> many do not understand how the night scattered into pieces that people who laugh in the afternoon</v>
      </c>
    </row>
    <row r="3995" ht="15.75" customHeight="1">
      <c r="A3995" s="1">
        <v>4329.0</v>
      </c>
      <c r="B3995" s="2" t="s">
        <v>4339</v>
      </c>
      <c r="C3995" s="2" t="s">
        <v>4343</v>
      </c>
      <c r="D3995" s="2" t="s">
        <v>6</v>
      </c>
      <c r="E3995" s="2" t="str">
        <f>IFERROR(__xludf.DUMMYFUNCTION("GOOGLETRANSLATE(B3995, ""auto"",""en"")")," I really appreciate two things in people intimacy and ability to bring joy Richard Bach")</f>
        <v> I really appreciate two things in people intimacy and ability to bring joy Richard Bach</v>
      </c>
    </row>
    <row r="3996" ht="15.75" customHeight="1">
      <c r="A3996" s="1">
        <v>4330.0</v>
      </c>
      <c r="B3996" s="2" t="s">
        <v>4340</v>
      </c>
      <c r="C3996" s="2" t="s">
        <v>4343</v>
      </c>
      <c r="D3996" s="2" t="s">
        <v>6</v>
      </c>
      <c r="E3996" s="2" t="str">
        <f>IFERROR(__xludf.DUMMYFUNCTION("GOOGLETRANSLATE(B3996, ""auto"",""en"")")," all that we lose definitely come back to us but not always as we expect tags harrypotter garripotter")</f>
        <v> all that we lose definitely come back to us but not always as we expect tags harrypotter garripotter</v>
      </c>
    </row>
    <row r="3997" ht="15.75" customHeight="1">
      <c r="A3997" s="1">
        <v>4331.0</v>
      </c>
      <c r="B3997" s="2" t="s">
        <v>4344</v>
      </c>
      <c r="C3997" s="2" t="s">
        <v>4345</v>
      </c>
      <c r="D3997" s="2" t="s">
        <v>6</v>
      </c>
      <c r="E3997" s="2" t="str">
        <f>IFERROR(__xludf.DUMMYFUNCTION("GOOGLETRANSLATE(B3997, ""auto"",""en"")"),"President of the youth flashmob students KazNU expectations Almaty jastarıelbasımen Almaty Moi president with the leader")</f>
        <v>President of the youth flashmob students KazNU expectations Almaty jastarıelbasımen Almaty Moi president with the leader</v>
      </c>
    </row>
    <row r="3998" ht="15.75" customHeight="1">
      <c r="A3998" s="1">
        <v>4332.0</v>
      </c>
      <c r="B3998" s="2" t="s">
        <v>4346</v>
      </c>
      <c r="C3998" s="2" t="s">
        <v>4345</v>
      </c>
      <c r="D3998" s="2" t="s">
        <v>6</v>
      </c>
      <c r="E3998" s="2" t="str">
        <f>IFERROR(__xludf.DUMMYFUNCTION("GOOGLETRANSLATE(B3998, ""auto"",""en"")"),"a huge role in my development as a journalist played kids tv Film and Television right now preparing for the Miss Faculty of Journalism I understand how extensive portfolio I received while studying there and I am very grateful because I have more practic"&amp;"al knowledge than my peers, and despite the fact that I studying at the second year of university, I remember where I came from")</f>
        <v>a huge role in my development as a journalist played kids tv Film and Television right now preparing for the Miss Faculty of Journalism I understand how extensive portfolio I received while studying there and I am very grateful because I have more practical knowledge than my peers, and despite the fact that I studying at the second year of university, I remember where I came from</v>
      </c>
    </row>
    <row r="3999" ht="15.75" customHeight="1">
      <c r="A3999" s="1">
        <v>4333.0</v>
      </c>
      <c r="B3999" s="2" t="s">
        <v>4347</v>
      </c>
      <c r="C3999" s="2" t="s">
        <v>4345</v>
      </c>
      <c r="D3999" s="2" t="s">
        <v>6</v>
      </c>
      <c r="E3999" s="2" t="str">
        <f>IFERROR(__xludf.DUMMYFUNCTION("GOOGLETRANSLATE(B3999, ""auto"",""en"")"),"the behavior of the customer's photos in other situations")</f>
        <v>the behavior of the customer's photos in other situations</v>
      </c>
    </row>
    <row r="4000" ht="15.75" customHeight="1">
      <c r="A4000" s="1">
        <v>4334.0</v>
      </c>
      <c r="B4000" s="2" t="s">
        <v>4348</v>
      </c>
      <c r="C4000" s="2" t="s">
        <v>4345</v>
      </c>
      <c r="D4000" s="2" t="s">
        <v>6</v>
      </c>
      <c r="E4000" s="2" t="str">
        <f>IFERROR(__xludf.DUMMYFUNCTION("GOOGLETRANSLATE(B4000, ""auto"",""en"")"),"and here is the trailer")</f>
        <v>and here is the trailer</v>
      </c>
    </row>
    <row r="4001" ht="15.75" customHeight="1">
      <c r="A4001" s="1">
        <v>4335.0</v>
      </c>
      <c r="B4001" s="2" t="s">
        <v>4349</v>
      </c>
      <c r="C4001" s="2" t="s">
        <v>4345</v>
      </c>
      <c r="D4001" s="2" t="s">
        <v>6</v>
      </c>
      <c r="E4001" s="2" t="str">
        <f>IFERROR(__xludf.DUMMYFUNCTION("GOOGLETRANSLATE(B4001, ""auto"",""en"")"),"ready trailer 18")</f>
        <v>ready trailer 18</v>
      </c>
    </row>
    <row r="4002" ht="15.75" customHeight="1">
      <c r="A4002" s="1">
        <v>4336.0</v>
      </c>
      <c r="B4002" s="2" t="s">
        <v>4350</v>
      </c>
      <c r="C4002" s="2" t="s">
        <v>4345</v>
      </c>
      <c r="D4002" s="2" t="s">
        <v>6</v>
      </c>
      <c r="E4002" s="2" t="str">
        <f>IFERROR(__xludf.DUMMYFUNCTION("GOOGLETRANSLATE(B4002, ""auto"",""en"")"),"Today Mom has given a brilliant phrase after the wedding night to see my husband did not get up is prior and what you see without make-up and run away thanks to moms")</f>
        <v>Today Mom has given a brilliant phrase after the wedding night to see my husband did not get up is prior and what you see without make-up and run away thanks to moms</v>
      </c>
    </row>
    <row r="4003" ht="15.75" customHeight="1">
      <c r="A4003" s="1">
        <v>4337.0</v>
      </c>
      <c r="B4003" s="2" t="s">
        <v>4351</v>
      </c>
      <c r="C4003" s="2" t="s">
        <v>4345</v>
      </c>
      <c r="D4003" s="2" t="s">
        <v>6</v>
      </c>
      <c r="E4003" s="2" t="str">
        <f>IFERROR(__xludf.DUMMYFUNCTION("GOOGLETRANSLATE(B4003, ""auto"",""en"")"),"kidstv interview with Russian film actor Alexander Ustyugov protagonist of the series Cop War eropolka in Viking movie and drgugih dozens of films as well as the lead singer of Ekibastuz")</f>
        <v>kidstv interview with Russian film actor Alexander Ustyugov protagonist of the series Cop War eropolka in Viking movie and drgugih dozens of films as well as the lead singer of Ekibastuz</v>
      </c>
    </row>
    <row r="4004" ht="15.75" customHeight="1">
      <c r="A4004" s="1">
        <v>4338.0</v>
      </c>
      <c r="B4004" s="2" t="s">
        <v>4352</v>
      </c>
      <c r="C4004" s="2" t="s">
        <v>4345</v>
      </c>
      <c r="D4004" s="2" t="s">
        <v>6</v>
      </c>
      <c r="E4004" s="2" t="str">
        <f>IFERROR(__xludf.DUMMYFUNCTION("GOOGLETRANSLATE(B4004, ""auto"",""en"")"),"performance six-winged seraphim first conquered Karaganda and one of the participants told us that he wanted to hip hop was in the ballet Interview with Andrey Chadov conquering the lovely ladies Kids heart tv in instagrame you wrote that you understand t"&amp;"hat people change and how to change you people change their life situations with which they are facing me personally show me a woman completely")</f>
        <v>performance six-winged seraphim first conquered Karaganda and one of the participants told us that he wanted to hip hop was in the ballet Interview with Andrey Chadov conquering the lovely ladies Kids heart tv in instagrame you wrote that you understand that people change and how to change you people change their life situations with which they are facing me personally show me a woman completely</v>
      </c>
    </row>
    <row r="4005" ht="15.75" customHeight="1">
      <c r="A4005" s="1">
        <v>4339.0</v>
      </c>
      <c r="B4005" s="2" t="s">
        <v>4353</v>
      </c>
      <c r="C4005" s="2" t="s">
        <v>4345</v>
      </c>
      <c r="D4005" s="2" t="s">
        <v>6</v>
      </c>
      <c r="E4005" s="2" t="str">
        <f>IFERROR(__xludf.DUMMYFUNCTION("GOOGLETRANSLATE(B4005, ""auto"",""en"")"),"Interview with Andrei Chadov for kidstv")</f>
        <v>Interview with Andrei Chadov for kidstv</v>
      </c>
    </row>
    <row r="4006" ht="15.75" customHeight="1">
      <c r="A4006" s="1">
        <v>4340.0</v>
      </c>
      <c r="B4006" s="2" t="s">
        <v>4354</v>
      </c>
      <c r="C4006" s="2" t="s">
        <v>4345</v>
      </c>
      <c r="D4006" s="2" t="s">
        <v>6</v>
      </c>
      <c r="E4006" s="2" t="str">
        <f>IFERROR(__xludf.DUMMYFUNCTION("GOOGLETRANSLATE(B4006, ""auto"",""en"")"),"there are a lot of creative studios razvivashek schools and what not return every single call themselves the best in the city, even professional I even became afraid of these words and ran away as soon loomed on the horizon that has the best professional "&amp;"and the only show completely")</f>
        <v>there are a lot of creative studios razvivashek schools and what not return every single call themselves the best in the city, even professional I even became afraid of these words and ran away as soon loomed on the horizon that has the best professional and the only show completely</v>
      </c>
    </row>
    <row r="4007" ht="15.75" customHeight="1">
      <c r="A4007" s="1">
        <v>4341.0</v>
      </c>
      <c r="B4007" s="2" t="s">
        <v>4344</v>
      </c>
      <c r="C4007" s="2" t="s">
        <v>4345</v>
      </c>
      <c r="D4007" s="2" t="s">
        <v>6</v>
      </c>
      <c r="E4007" s="2" t="str">
        <f>IFERROR(__xludf.DUMMYFUNCTION("GOOGLETRANSLATE(B4007, ""auto"",""en"")"),"President of the youth flashmob students KazNU expectations Almaty jastarıelbasımen Almaty Moi president with the leader")</f>
        <v>President of the youth flashmob students KazNU expectations Almaty jastarıelbasımen Almaty Moi president with the leader</v>
      </c>
    </row>
    <row r="4008" ht="15.75" customHeight="1">
      <c r="A4008" s="1">
        <v>4342.0</v>
      </c>
      <c r="B4008" s="2" t="s">
        <v>4346</v>
      </c>
      <c r="C4008" s="2" t="s">
        <v>4345</v>
      </c>
      <c r="D4008" s="2" t="s">
        <v>6</v>
      </c>
      <c r="E4008" s="2" t="str">
        <f>IFERROR(__xludf.DUMMYFUNCTION("GOOGLETRANSLATE(B4008, ""auto"",""en"")"),"a huge role in my development as a journalist played kids tv Film and Television right now preparing for the Miss Faculty of Journalism I understand how extensive portfolio I received while studying there and I am very grateful because I have more practic"&amp;"al knowledge than my peers, and despite the fact that I studying at the second year of university, I remember where I came from")</f>
        <v>a huge role in my development as a journalist played kids tv Film and Television right now preparing for the Miss Faculty of Journalism I understand how extensive portfolio I received while studying there and I am very grateful because I have more practical knowledge than my peers, and despite the fact that I studying at the second year of university, I remember where I came from</v>
      </c>
    </row>
    <row r="4009" ht="15.75" customHeight="1">
      <c r="A4009" s="1">
        <v>4343.0</v>
      </c>
      <c r="B4009" s="2" t="s">
        <v>4347</v>
      </c>
      <c r="C4009" s="2" t="s">
        <v>4345</v>
      </c>
      <c r="D4009" s="2" t="s">
        <v>6</v>
      </c>
      <c r="E4009" s="2" t="str">
        <f>IFERROR(__xludf.DUMMYFUNCTION("GOOGLETRANSLATE(B4009, ""auto"",""en"")"),"the behavior of the customer's photos in other situations")</f>
        <v>the behavior of the customer's photos in other situations</v>
      </c>
    </row>
    <row r="4010" ht="15.75" customHeight="1">
      <c r="A4010" s="1">
        <v>4344.0</v>
      </c>
      <c r="B4010" s="2" t="s">
        <v>4348</v>
      </c>
      <c r="C4010" s="2" t="s">
        <v>4345</v>
      </c>
      <c r="D4010" s="2" t="s">
        <v>6</v>
      </c>
      <c r="E4010" s="2" t="str">
        <f>IFERROR(__xludf.DUMMYFUNCTION("GOOGLETRANSLATE(B4010, ""auto"",""en"")"),"and here is the trailer")</f>
        <v>and here is the trailer</v>
      </c>
    </row>
    <row r="4011" ht="15.75" customHeight="1">
      <c r="A4011" s="1">
        <v>4345.0</v>
      </c>
      <c r="B4011" s="2" t="s">
        <v>4349</v>
      </c>
      <c r="C4011" s="2" t="s">
        <v>4345</v>
      </c>
      <c r="D4011" s="2" t="s">
        <v>6</v>
      </c>
      <c r="E4011" s="2" t="str">
        <f>IFERROR(__xludf.DUMMYFUNCTION("GOOGLETRANSLATE(B4011, ""auto"",""en"")"),"ready trailer 18")</f>
        <v>ready trailer 18</v>
      </c>
    </row>
    <row r="4012" ht="15.75" customHeight="1">
      <c r="A4012" s="1">
        <v>4346.0</v>
      </c>
      <c r="B4012" s="2" t="s">
        <v>4350</v>
      </c>
      <c r="C4012" s="2" t="s">
        <v>4345</v>
      </c>
      <c r="D4012" s="2" t="s">
        <v>6</v>
      </c>
      <c r="E4012" s="2" t="str">
        <f>IFERROR(__xludf.DUMMYFUNCTION("GOOGLETRANSLATE(B4012, ""auto"",""en"")"),"Today Mom has given a brilliant phrase after the wedding night to see my husband did not get up is prior and what you see without make-up and run away thanks to moms")</f>
        <v>Today Mom has given a brilliant phrase after the wedding night to see my husband did not get up is prior and what you see without make-up and run away thanks to moms</v>
      </c>
    </row>
    <row r="4013" ht="15.75" customHeight="1">
      <c r="A4013" s="1">
        <v>4347.0</v>
      </c>
      <c r="B4013" s="2" t="s">
        <v>4351</v>
      </c>
      <c r="C4013" s="2" t="s">
        <v>4345</v>
      </c>
      <c r="D4013" s="2" t="s">
        <v>6</v>
      </c>
      <c r="E4013" s="2" t="str">
        <f>IFERROR(__xludf.DUMMYFUNCTION("GOOGLETRANSLATE(B4013, ""auto"",""en"")"),"kidstv interview with Russian film actor Alexander Ustyugov protagonist of the series Cop War eropolka in Viking movie and drgugih dozens of films as well as the lead singer of Ekibastuz")</f>
        <v>kidstv interview with Russian film actor Alexander Ustyugov protagonist of the series Cop War eropolka in Viking movie and drgugih dozens of films as well as the lead singer of Ekibastuz</v>
      </c>
    </row>
    <row r="4014" ht="15.75" customHeight="1">
      <c r="A4014" s="1">
        <v>4348.0</v>
      </c>
      <c r="B4014" s="2" t="s">
        <v>4352</v>
      </c>
      <c r="C4014" s="2" t="s">
        <v>4345</v>
      </c>
      <c r="D4014" s="2" t="s">
        <v>6</v>
      </c>
      <c r="E4014" s="2" t="str">
        <f>IFERROR(__xludf.DUMMYFUNCTION("GOOGLETRANSLATE(B4014, ""auto"",""en"")"),"performance six-winged seraphim first conquered Karaganda and one of the participants told us that he wanted to hip hop was in the ballet Interview with Andrey Chadov conquering the lovely ladies Kids heart tv in instagrame you wrote that you understand t"&amp;"hat people change and how to change you people change their life situations with which they are facing me personally show me a woman completely")</f>
        <v>performance six-winged seraphim first conquered Karaganda and one of the participants told us that he wanted to hip hop was in the ballet Interview with Andrey Chadov conquering the lovely ladies Kids heart tv in instagrame you wrote that you understand that people change and how to change you people change their life situations with which they are facing me personally show me a woman completely</v>
      </c>
    </row>
    <row r="4015" ht="15.75" customHeight="1">
      <c r="A4015" s="1">
        <v>4349.0</v>
      </c>
      <c r="B4015" s="2" t="s">
        <v>4353</v>
      </c>
      <c r="C4015" s="2" t="s">
        <v>4345</v>
      </c>
      <c r="D4015" s="2" t="s">
        <v>6</v>
      </c>
      <c r="E4015" s="2" t="str">
        <f>IFERROR(__xludf.DUMMYFUNCTION("GOOGLETRANSLATE(B4015, ""auto"",""en"")"),"Interview with Andrei Chadov for kidstv")</f>
        <v>Interview with Andrei Chadov for kidstv</v>
      </c>
    </row>
    <row r="4016" ht="15.75" customHeight="1">
      <c r="A4016" s="1">
        <v>4350.0</v>
      </c>
      <c r="B4016" s="2" t="s">
        <v>4354</v>
      </c>
      <c r="C4016" s="2" t="s">
        <v>4345</v>
      </c>
      <c r="D4016" s="2" t="s">
        <v>6</v>
      </c>
      <c r="E4016" s="2" t="str">
        <f>IFERROR(__xludf.DUMMYFUNCTION("GOOGLETRANSLATE(B4016, ""auto"",""en"")"),"there are a lot of creative studios razvivashek schools and what not return every single call themselves the best in the city, even professional I even became afraid of these words and ran away as soon loomed on the horizon that has the best professional "&amp;"and the only show completely")</f>
        <v>there are a lot of creative studios razvivashek schools and what not return every single call themselves the best in the city, even professional I even became afraid of these words and ran away as soon loomed on the horizon that has the best professional and the only show completely</v>
      </c>
    </row>
    <row r="4017" ht="15.75" customHeight="1">
      <c r="A4017" s="1">
        <v>4351.0</v>
      </c>
      <c r="B4017" s="2" t="s">
        <v>4344</v>
      </c>
      <c r="C4017" s="2" t="s">
        <v>4345</v>
      </c>
      <c r="D4017" s="2" t="s">
        <v>6</v>
      </c>
      <c r="E4017" s="2" t="str">
        <f>IFERROR(__xludf.DUMMYFUNCTION("GOOGLETRANSLATE(B4017, ""auto"",""en"")"),"President of the youth flashmob students KazNU expectations Almaty jastarıelbasımen Almaty Moi president with the leader")</f>
        <v>President of the youth flashmob students KazNU expectations Almaty jastarıelbasımen Almaty Moi president with the leader</v>
      </c>
    </row>
    <row r="4018" ht="15.75" customHeight="1">
      <c r="A4018" s="1">
        <v>4352.0</v>
      </c>
      <c r="B4018" s="2" t="s">
        <v>4346</v>
      </c>
      <c r="C4018" s="2" t="s">
        <v>4345</v>
      </c>
      <c r="D4018" s="2" t="s">
        <v>6</v>
      </c>
      <c r="E4018" s="2" t="str">
        <f>IFERROR(__xludf.DUMMYFUNCTION("GOOGLETRANSLATE(B4018, ""auto"",""en"")"),"a huge role in my development as a journalist played kids tv Film and Television right now preparing for the Miss Faculty of Journalism I understand how extensive portfolio I received while studying there and I am very grateful because I have more practic"&amp;"al knowledge than my peers, and despite the fact that I studying at the second year of university, I remember where I came from")</f>
        <v>a huge role in my development as a journalist played kids tv Film and Television right now preparing for the Miss Faculty of Journalism I understand how extensive portfolio I received while studying there and I am very grateful because I have more practical knowledge than my peers, and despite the fact that I studying at the second year of university, I remember where I came from</v>
      </c>
    </row>
    <row r="4019" ht="15.75" customHeight="1">
      <c r="A4019" s="1">
        <v>4353.0</v>
      </c>
      <c r="B4019" s="2" t="s">
        <v>4347</v>
      </c>
      <c r="C4019" s="2" t="s">
        <v>4345</v>
      </c>
      <c r="D4019" s="2" t="s">
        <v>6</v>
      </c>
      <c r="E4019" s="2" t="str">
        <f>IFERROR(__xludf.DUMMYFUNCTION("GOOGLETRANSLATE(B4019, ""auto"",""en"")"),"the behavior of the customer's photos in other situations")</f>
        <v>the behavior of the customer's photos in other situations</v>
      </c>
    </row>
    <row r="4020" ht="15.75" customHeight="1">
      <c r="A4020" s="1">
        <v>4354.0</v>
      </c>
      <c r="B4020" s="2" t="s">
        <v>4348</v>
      </c>
      <c r="C4020" s="2" t="s">
        <v>4345</v>
      </c>
      <c r="D4020" s="2" t="s">
        <v>6</v>
      </c>
      <c r="E4020" s="2" t="str">
        <f>IFERROR(__xludf.DUMMYFUNCTION("GOOGLETRANSLATE(B4020, ""auto"",""en"")"),"and here is the trailer")</f>
        <v>and here is the trailer</v>
      </c>
    </row>
    <row r="4021" ht="15.75" customHeight="1">
      <c r="A4021" s="1">
        <v>4355.0</v>
      </c>
      <c r="B4021" s="2" t="s">
        <v>4349</v>
      </c>
      <c r="C4021" s="2" t="s">
        <v>4345</v>
      </c>
      <c r="D4021" s="2" t="s">
        <v>6</v>
      </c>
      <c r="E4021" s="2" t="str">
        <f>IFERROR(__xludf.DUMMYFUNCTION("GOOGLETRANSLATE(B4021, ""auto"",""en"")"),"ready trailer 18")</f>
        <v>ready trailer 18</v>
      </c>
    </row>
    <row r="4022" ht="15.75" customHeight="1">
      <c r="A4022" s="1">
        <v>4356.0</v>
      </c>
      <c r="B4022" s="2" t="s">
        <v>4350</v>
      </c>
      <c r="C4022" s="2" t="s">
        <v>4345</v>
      </c>
      <c r="D4022" s="2" t="s">
        <v>6</v>
      </c>
      <c r="E4022" s="2" t="str">
        <f>IFERROR(__xludf.DUMMYFUNCTION("GOOGLETRANSLATE(B4022, ""auto"",""en"")"),"Today Mom has given a brilliant phrase after the wedding night to see my husband did not get up is prior and what you see without make-up and run away thanks to moms")</f>
        <v>Today Mom has given a brilliant phrase after the wedding night to see my husband did not get up is prior and what you see without make-up and run away thanks to moms</v>
      </c>
    </row>
    <row r="4023" ht="15.75" customHeight="1">
      <c r="A4023" s="1">
        <v>4357.0</v>
      </c>
      <c r="B4023" s="2" t="s">
        <v>4351</v>
      </c>
      <c r="C4023" s="2" t="s">
        <v>4345</v>
      </c>
      <c r="D4023" s="2" t="s">
        <v>6</v>
      </c>
      <c r="E4023" s="2" t="str">
        <f>IFERROR(__xludf.DUMMYFUNCTION("GOOGLETRANSLATE(B4023, ""auto"",""en"")"),"kidstv interview with Russian film actor Alexander Ustyugov protagonist of the series Cop War eropolka in Viking movie and drgugih dozens of films as well as the lead singer of Ekibastuz")</f>
        <v>kidstv interview with Russian film actor Alexander Ustyugov protagonist of the series Cop War eropolka in Viking movie and drgugih dozens of films as well as the lead singer of Ekibastuz</v>
      </c>
    </row>
    <row r="4024" ht="15.75" customHeight="1">
      <c r="A4024" s="1">
        <v>4358.0</v>
      </c>
      <c r="B4024" s="2" t="s">
        <v>4352</v>
      </c>
      <c r="C4024" s="2" t="s">
        <v>4345</v>
      </c>
      <c r="D4024" s="2" t="s">
        <v>6</v>
      </c>
      <c r="E4024" s="2" t="str">
        <f>IFERROR(__xludf.DUMMYFUNCTION("GOOGLETRANSLATE(B4024, ""auto"",""en"")"),"performance six-winged seraphim first conquered Karaganda and one of the participants told us that he wanted to hip hop was in the ballet Interview with Andrey Chadov conquering the lovely ladies Kids heart tv in instagrame you wrote that you understand t"&amp;"hat people change and how to change you people change their life situations with which they are facing me personally show me a woman completely")</f>
        <v>performance six-winged seraphim first conquered Karaganda and one of the participants told us that he wanted to hip hop was in the ballet Interview with Andrey Chadov conquering the lovely ladies Kids heart tv in instagrame you wrote that you understand that people change and how to change you people change their life situations with which they are facing me personally show me a woman completely</v>
      </c>
    </row>
    <row r="4025" ht="15.75" customHeight="1">
      <c r="A4025" s="1">
        <v>4359.0</v>
      </c>
      <c r="B4025" s="2" t="s">
        <v>4353</v>
      </c>
      <c r="C4025" s="2" t="s">
        <v>4345</v>
      </c>
      <c r="D4025" s="2" t="s">
        <v>6</v>
      </c>
      <c r="E4025" s="2" t="str">
        <f>IFERROR(__xludf.DUMMYFUNCTION("GOOGLETRANSLATE(B4025, ""auto"",""en"")"),"Interview with Andrei Chadov for kidstv")</f>
        <v>Interview with Andrei Chadov for kidstv</v>
      </c>
    </row>
    <row r="4026" ht="15.75" customHeight="1">
      <c r="A4026" s="1">
        <v>4360.0</v>
      </c>
      <c r="B4026" s="2" t="s">
        <v>4354</v>
      </c>
      <c r="C4026" s="2" t="s">
        <v>4345</v>
      </c>
      <c r="D4026" s="2" t="s">
        <v>6</v>
      </c>
      <c r="E4026" s="2" t="str">
        <f>IFERROR(__xludf.DUMMYFUNCTION("GOOGLETRANSLATE(B4026, ""auto"",""en"")"),"there are a lot of creative studios razvivashek schools and what not return every single call themselves the best in the city, even professional I even became afraid of these words and ran away as soon loomed on the horizon that has the best professional "&amp;"and the only show completely")</f>
        <v>there are a lot of creative studios razvivashek schools and what not return every single call themselves the best in the city, even professional I even became afraid of these words and ran away as soon loomed on the horizon that has the best professional and the only show completely</v>
      </c>
    </row>
    <row r="4027" ht="15.75" customHeight="1">
      <c r="A4027" s="1">
        <v>4361.0</v>
      </c>
      <c r="B4027" s="2" t="s">
        <v>4355</v>
      </c>
      <c r="C4027" s="2" t="s">
        <v>4356</v>
      </c>
      <c r="D4027" s="2" t="s">
        <v>6</v>
      </c>
      <c r="E4027" s="2" t="str">
        <f>IFERROR(__xludf.DUMMYFUNCTION("GOOGLETRANSLATE(B4027, ""auto"",""en"")"),"the truth is that the best moment to feel happy not exist if not now then when it seems life is about to begin real life but is always in the way, there is one problem unfinished business one outstanding debt that need urgent solution and it was then that"&amp;" life will begin, and if we We look closely we can see that these problems are endless of them actually is life it helps us to see that the road to happiness is not happiness is the way we need to appreciate every moment especially when we divide it with "&amp;"someone is expensive, and remember that time is not waiting for no one expect when graduated from high school or will start college when you lose weight by five kilos when you will have children when the children go to school marry divorced new spring aut"&amp;"umn or winter next Friday Saturday or Sunday, or the moment when you die to be happy happiness is a path rather than the fate of work like you do not need money, love as if you never hurt dance as if no one sees you")</f>
        <v>the truth is that the best moment to feel happy not exist if not now then when it seems life is about to begin real life but is always in the way, there is one problem unfinished business one outstanding debt that need urgent solution and it was then that life will begin, and if we We look closely we can see that these problems are endless of them actually is life it helps us to see that the road to happiness is not happiness is the way we need to appreciate every moment especially when we divide it with someone is expensive, and remember that time is not waiting for no one expect when graduated from high school or will start college when you lose weight by five kilos when you will have children when the children go to school marry divorced new spring autumn or winter next Friday Saturday or Sunday, or the moment when you die to be happy happiness is a path rather than the fate of work like you do not need money, love as if you never hurt dance as if no one sees you</v>
      </c>
    </row>
    <row r="4028" ht="15.75" customHeight="1">
      <c r="A4028" s="1">
        <v>4363.0</v>
      </c>
      <c r="B4028" s="2" t="s">
        <v>4357</v>
      </c>
      <c r="C4028" s="2" t="s">
        <v>4356</v>
      </c>
      <c r="D4028" s="2" t="s">
        <v>6</v>
      </c>
      <c r="E4028" s="2" t="str">
        <f>IFERROR(__xludf.DUMMYFUNCTION("GOOGLETRANSLATE(B4028, ""auto"",""en"")"),"here is your diploma")</f>
        <v>here is your diploma</v>
      </c>
    </row>
    <row r="4029" ht="15.75" customHeight="1">
      <c r="A4029" s="1">
        <v>4364.0</v>
      </c>
      <c r="B4029" s="2" t="s">
        <v>4358</v>
      </c>
      <c r="C4029" s="2" t="s">
        <v>4356</v>
      </c>
      <c r="D4029" s="2" t="s">
        <v>6</v>
      </c>
      <c r="E4029" s="2" t="str">
        <f>IFERROR(__xludf.DUMMYFUNCTION("GOOGLETRANSLATE(B4029, ""auto"",""en"")"),"I want to hear the 3 main word here is your certificate")</f>
        <v>I want to hear the 3 main word here is your certificate</v>
      </c>
    </row>
    <row r="4030" ht="15.75" customHeight="1">
      <c r="A4030" s="1">
        <v>4367.0</v>
      </c>
      <c r="B4030" s="2" t="s">
        <v>4359</v>
      </c>
      <c r="C4030" s="2" t="s">
        <v>4356</v>
      </c>
      <c r="D4030" s="2" t="s">
        <v>6</v>
      </c>
      <c r="E4030" s="2" t="str">
        <f>IFERROR(__xludf.DUMMYFUNCTION("GOOGLETRANSLATE(B4030, ""auto"",""en"")"),"the xx i see you 2017 ")</f>
        <v>the xx i see you 2017 </v>
      </c>
    </row>
    <row r="4031" ht="15.75" customHeight="1">
      <c r="A4031" s="1">
        <v>4368.0</v>
      </c>
      <c r="B4031" s="2" t="s">
        <v>4360</v>
      </c>
      <c r="C4031" s="2" t="s">
        <v>4356</v>
      </c>
      <c r="D4031" s="2" t="s">
        <v>6</v>
      </c>
      <c r="E4031" s="2" t="str">
        <f>IFERROR(__xludf.DUMMYFUNCTION("GOOGLETRANSLATE(B4031, ""auto"",""en"")")," CSB")</f>
        <v> CSB</v>
      </c>
    </row>
    <row r="4032" ht="15.75" customHeight="1">
      <c r="A4032" s="1">
        <v>4369.0</v>
      </c>
      <c r="B4032" s="2" t="s">
        <v>4361</v>
      </c>
      <c r="C4032" s="2" t="s">
        <v>4356</v>
      </c>
      <c r="D4032" s="2" t="s">
        <v>6</v>
      </c>
      <c r="E4032" s="2" t="str">
        <f>IFERROR(__xludf.DUMMYFUNCTION("GOOGLETRANSLATE(B4032, ""auto"",""en"")"),"the happiest people are those who do not know the word solfeggio")</f>
        <v>the happiest people are those who do not know the word solfeggio</v>
      </c>
    </row>
    <row r="4033" ht="15.75" customHeight="1">
      <c r="A4033" s="1">
        <v>4371.0</v>
      </c>
      <c r="B4033" s="2" t="s">
        <v>4362</v>
      </c>
      <c r="C4033" s="2" t="s">
        <v>4356</v>
      </c>
      <c r="D4033" s="2" t="s">
        <v>6</v>
      </c>
      <c r="E4033" s="2" t="str">
        <f>IFERROR(__xludf.DUMMYFUNCTION("GOOGLETRANSLATE(B4033, ""auto"",""en"")"),"the results of the second week was derived rating the leaders among the nominees according to almau forbes top April 1 Suraj Kakhkharov Ramadan Halitov 2 3 4 matysheva Aliyah Zhakupova Karina congratulate you have shown to be excellent this week everythin"&amp;"g will be decided soon left last week")</f>
        <v>the results of the second week was derived rating the leaders among the nominees according to almau forbes top April 1 Suraj Kakhkharov Ramadan Halitov 2 3 4 matysheva Aliyah Zhakupova Karina congratulate you have shown to be excellent this week everything will be decided soon left last week</v>
      </c>
    </row>
    <row r="4034" ht="15.75" customHeight="1">
      <c r="A4034" s="1">
        <v>4373.0</v>
      </c>
      <c r="B4034" s="2" t="s">
        <v>4363</v>
      </c>
      <c r="C4034" s="2" t="s">
        <v>4356</v>
      </c>
      <c r="D4034" s="2" t="s">
        <v>6</v>
      </c>
      <c r="E4034" s="2" t="str">
        <f>IFERROR(__xludf.DUMMYFUNCTION("GOOGLETRANSLATE(B4034, ""auto"",""en"")")," in short, I did not go to the dedication almauforbes2016 almaucommencement")</f>
        <v> in short, I did not go to the dedication almauforbes2016 almaucommencement</v>
      </c>
    </row>
    <row r="4035" ht="15.75" customHeight="1">
      <c r="A4035" s="1">
        <v>4374.0</v>
      </c>
      <c r="B4035" s="2" t="s">
        <v>4364</v>
      </c>
      <c r="C4035" s="2" t="s">
        <v>4365</v>
      </c>
      <c r="D4035" s="2" t="s">
        <v>6</v>
      </c>
      <c r="E4035" s="2" t="str">
        <f>IFERROR(__xludf.DUMMYFUNCTION("GOOGLETRANSLATE(B4035, ""auto"",""en"")"),"I will not go into pairs")</f>
        <v>I will not go into pairs</v>
      </c>
    </row>
    <row r="4036" ht="15.75" customHeight="1">
      <c r="A4036" s="1">
        <v>4375.0</v>
      </c>
      <c r="B4036" s="2" t="s">
        <v>4366</v>
      </c>
      <c r="C4036" s="2" t="s">
        <v>4365</v>
      </c>
      <c r="D4036" s="2" t="s">
        <v>6</v>
      </c>
      <c r="E4036" s="2" t="str">
        <f>IFERROR(__xludf.DUMMYFUNCTION("GOOGLETRANSLATE(B4036, ""auto"",""en"")"),"Forgive my only best friend")</f>
        <v>Forgive my only best friend</v>
      </c>
    </row>
    <row r="4037" ht="15.75" customHeight="1">
      <c r="A4037" s="1">
        <v>4380.0</v>
      </c>
      <c r="B4037" s="2" t="s">
        <v>4367</v>
      </c>
      <c r="C4037" s="2" t="s">
        <v>4368</v>
      </c>
      <c r="D4037" s="2" t="s">
        <v>6</v>
      </c>
      <c r="E4037" s="2" t="str">
        <f>IFERROR(__xludf.DUMMYFUNCTION("GOOGLETRANSLATE(B4037, ""auto"",""en"")")," that's pulled from the video diary of rehearsals of our competitors and you are waiting for this video in this blog you will learn how to prepare our competitors are doing guys is just rehearsals and all the most interesting and most unexpected favorites"&amp;" so that all running watch")</f>
        <v> that's pulled from the video diary of rehearsals of our competitors and you are waiting for this video in this blog you will learn how to prepare our competitors are doing guys is just rehearsals and all the most interesting and most unexpected favorites so that all running watch</v>
      </c>
    </row>
    <row r="4038" ht="15.75" customHeight="1">
      <c r="A4038" s="1">
        <v>4381.0</v>
      </c>
      <c r="B4038" s="2" t="s">
        <v>101</v>
      </c>
      <c r="C4038" s="2" t="s">
        <v>4368</v>
      </c>
      <c r="D4038" s="2" t="s">
        <v>6</v>
      </c>
      <c r="E4038" s="2" t="str">
        <f>IFERROR(__xludf.DUMMYFUNCTION("GOOGLETRANSLATE(B4038, ""auto"",""en"")"),"#VALUE!")</f>
        <v>#VALUE!</v>
      </c>
    </row>
    <row r="4039" ht="15.75" customHeight="1">
      <c r="A4039" s="1">
        <v>4383.0</v>
      </c>
      <c r="B4039" s="2" t="s">
        <v>4369</v>
      </c>
      <c r="C4039" s="2" t="s">
        <v>4368</v>
      </c>
      <c r="D4039" s="2" t="s">
        <v>6</v>
      </c>
      <c r="E4039" s="2" t="str">
        <f>IFERROR(__xludf.DUMMYFUNCTION("GOOGLETRANSLATE(B4039, ""auto"",""en"")"),"your feet will remember this day, and that's a long-awaited report videos with r i p look naslazhdaemsyazhaleem who did not go, do not forget to put Like follow our news group VKontakte and instagramme remus almau to be up to date a special thank you for "&amp;"the video report Beybarys kayyrgazy")</f>
        <v>your feet will remember this day, and that's a long-awaited report videos with r i p look naslazhdaemsyazhaleem who did not go, do not forget to put Like follow our news group VKontakte and instagramme remus almau to be up to date a special thank you for the video report Beybarys kayyrgazy</v>
      </c>
    </row>
    <row r="4040" ht="15.75" customHeight="1">
      <c r="A4040" s="1">
        <v>4384.0</v>
      </c>
      <c r="B4040" s="2" t="s">
        <v>4370</v>
      </c>
      <c r="C4040" s="2" t="s">
        <v>4368</v>
      </c>
      <c r="D4040" s="2" t="s">
        <v>6</v>
      </c>
      <c r="E4040" s="2" t="str">
        <f>IFERROR(__xludf.DUMMYFUNCTION("GOOGLETRANSLATE(B4040, ""auto"",""en"")"),"ahahhahahahahaha Pickup Girls from God")</f>
        <v>ahahhahahahahaha Pickup Girls from God</v>
      </c>
    </row>
    <row r="4041" ht="15.75" customHeight="1">
      <c r="A4041" s="1">
        <v>4385.0</v>
      </c>
      <c r="B4041" s="2" t="s">
        <v>4371</v>
      </c>
      <c r="C4041" s="2" t="s">
        <v>4368</v>
      </c>
      <c r="D4041" s="2" t="s">
        <v>6</v>
      </c>
      <c r="E4041" s="2" t="str">
        <f>IFERROR(__xludf.DUMMYFUNCTION("GOOGLETRANSLATE(B4041, ""auto"",""en"")")," agtauction greet our lots nominees well, that will start to show full")</f>
        <v> agtauction greet our lots nominees well, that will start to show full</v>
      </c>
    </row>
    <row r="4042" ht="15.75" customHeight="1">
      <c r="A4042" s="1">
        <v>4386.0</v>
      </c>
      <c r="B4042" s="2" t="s">
        <v>4372</v>
      </c>
      <c r="C4042" s="2" t="s">
        <v>4368</v>
      </c>
      <c r="D4042" s="2" t="s">
        <v>6</v>
      </c>
      <c r="E4042" s="2" t="str">
        <f>IFERROR(__xludf.DUMMYFUNCTION("GOOGLETRANSLATE(B4042, ""auto"",""en"")"),"very sorry")</f>
        <v>very sorry</v>
      </c>
    </row>
    <row r="4043" ht="15.75" customHeight="1">
      <c r="A4043" s="1">
        <v>4387.0</v>
      </c>
      <c r="B4043" s="2" t="s">
        <v>4373</v>
      </c>
      <c r="C4043" s="2" t="s">
        <v>4368</v>
      </c>
      <c r="D4043" s="2" t="s">
        <v>6</v>
      </c>
      <c r="E4043" s="2" t="str">
        <f>IFERROR(__xludf.DUMMYFUNCTION("GOOGLETRANSLATE(B4043, ""auto"",""en"")"),"all going")</f>
        <v>all going</v>
      </c>
    </row>
    <row r="4044" ht="15.75" customHeight="1">
      <c r="A4044" s="1">
        <v>4388.0</v>
      </c>
      <c r="B4044" s="2" t="s">
        <v>4374</v>
      </c>
      <c r="C4044" s="2" t="s">
        <v>4368</v>
      </c>
      <c r="D4044" s="2" t="s">
        <v>6</v>
      </c>
      <c r="E4044" s="2" t="str">
        <f>IFERROR(__xludf.DUMMYFUNCTION("GOOGLETRANSLATE(B4044, ""auto"",""en"")"),"that moment came a trip to Charyn Canyon is already next weekend you'll get the best open air this year with us you really feel the atmosphere of the enchanting beauty of nature to follow the news so as not to miss the chance to spend a weekend summit vet"&amp;"otrazedem popytka3 boglyubittroitsu charynwithremus remus")</f>
        <v>that moment came a trip to Charyn Canyon is already next weekend you'll get the best open air this year with us you really feel the atmosphere of the enchanting beauty of nature to follow the news so as not to miss the chance to spend a weekend summit vetotrazedem popytka3 boglyubittroitsu charynwithremus remus</v>
      </c>
    </row>
    <row r="4045" ht="15.75" customHeight="1">
      <c r="A4045" s="1">
        <v>4390.0</v>
      </c>
      <c r="B4045" s="2" t="s">
        <v>4367</v>
      </c>
      <c r="C4045" s="2" t="s">
        <v>4368</v>
      </c>
      <c r="D4045" s="2" t="s">
        <v>6</v>
      </c>
      <c r="E4045" s="2" t="str">
        <f>IFERROR(__xludf.DUMMYFUNCTION("GOOGLETRANSLATE(B4045, ""auto"",""en"")")," that's pulled from the video diary of rehearsals of our competitors and you are waiting for this video in this blog you will learn how to prepare our competitors are doing guys is just rehearsals and all the most interesting and most unexpected favorites"&amp;" so that all running watch")</f>
        <v> that's pulled from the video diary of rehearsals of our competitors and you are waiting for this video in this blog you will learn how to prepare our competitors are doing guys is just rehearsals and all the most interesting and most unexpected favorites so that all running watch</v>
      </c>
    </row>
    <row r="4046" ht="15.75" customHeight="1">
      <c r="A4046" s="1">
        <v>4391.0</v>
      </c>
      <c r="B4046" s="2" t="s">
        <v>101</v>
      </c>
      <c r="C4046" s="2" t="s">
        <v>4368</v>
      </c>
      <c r="D4046" s="2" t="s">
        <v>6</v>
      </c>
      <c r="E4046" s="2" t="str">
        <f>IFERROR(__xludf.DUMMYFUNCTION("GOOGLETRANSLATE(B4046, ""auto"",""en"")"),"#VALUE!")</f>
        <v>#VALUE!</v>
      </c>
    </row>
    <row r="4047" ht="15.75" customHeight="1">
      <c r="A4047" s="1">
        <v>4393.0</v>
      </c>
      <c r="B4047" s="2" t="s">
        <v>4369</v>
      </c>
      <c r="C4047" s="2" t="s">
        <v>4368</v>
      </c>
      <c r="D4047" s="2" t="s">
        <v>6</v>
      </c>
      <c r="E4047" s="2" t="str">
        <f>IFERROR(__xludf.DUMMYFUNCTION("GOOGLETRANSLATE(B4047, ""auto"",""en"")"),"your feet will remember this day, and that's a long-awaited report videos with r i p look naslazhdaemsyazhaleem who did not go, do not forget to put Like follow our news group VKontakte and instagramme remus almau to be up to date a special thank you for "&amp;"the video report Beybarys kayyrgazy")</f>
        <v>your feet will remember this day, and that's a long-awaited report videos with r i p look naslazhdaemsyazhaleem who did not go, do not forget to put Like follow our news group VKontakte and instagramme remus almau to be up to date a special thank you for the video report Beybarys kayyrgazy</v>
      </c>
    </row>
    <row r="4048" ht="15.75" customHeight="1">
      <c r="A4048" s="1">
        <v>4394.0</v>
      </c>
      <c r="B4048" s="2" t="s">
        <v>4370</v>
      </c>
      <c r="C4048" s="2" t="s">
        <v>4368</v>
      </c>
      <c r="D4048" s="2" t="s">
        <v>6</v>
      </c>
      <c r="E4048" s="2" t="str">
        <f>IFERROR(__xludf.DUMMYFUNCTION("GOOGLETRANSLATE(B4048, ""auto"",""en"")"),"ahahhahahahahaha Pickup Girls from God")</f>
        <v>ahahhahahahahaha Pickup Girls from God</v>
      </c>
    </row>
    <row r="4049" ht="15.75" customHeight="1">
      <c r="A4049" s="1">
        <v>4395.0</v>
      </c>
      <c r="B4049" s="2" t="s">
        <v>4371</v>
      </c>
      <c r="C4049" s="2" t="s">
        <v>4368</v>
      </c>
      <c r="D4049" s="2" t="s">
        <v>6</v>
      </c>
      <c r="E4049" s="2" t="str">
        <f>IFERROR(__xludf.DUMMYFUNCTION("GOOGLETRANSLATE(B4049, ""auto"",""en"")")," agtauction greet our lots nominees well, that will start to show full")</f>
        <v> agtauction greet our lots nominees well, that will start to show full</v>
      </c>
    </row>
    <row r="4050" ht="15.75" customHeight="1">
      <c r="A4050" s="1">
        <v>4396.0</v>
      </c>
      <c r="B4050" s="2" t="s">
        <v>4372</v>
      </c>
      <c r="C4050" s="2" t="s">
        <v>4368</v>
      </c>
      <c r="D4050" s="2" t="s">
        <v>6</v>
      </c>
      <c r="E4050" s="2" t="str">
        <f>IFERROR(__xludf.DUMMYFUNCTION("GOOGLETRANSLATE(B4050, ""auto"",""en"")"),"very sorry")</f>
        <v>very sorry</v>
      </c>
    </row>
    <row r="4051" ht="15.75" customHeight="1">
      <c r="A4051" s="1">
        <v>4397.0</v>
      </c>
      <c r="B4051" s="2" t="s">
        <v>4373</v>
      </c>
      <c r="C4051" s="2" t="s">
        <v>4368</v>
      </c>
      <c r="D4051" s="2" t="s">
        <v>6</v>
      </c>
      <c r="E4051" s="2" t="str">
        <f>IFERROR(__xludf.DUMMYFUNCTION("GOOGLETRANSLATE(B4051, ""auto"",""en"")"),"all going")</f>
        <v>all going</v>
      </c>
    </row>
    <row r="4052" ht="15.75" customHeight="1">
      <c r="A4052" s="1">
        <v>4398.0</v>
      </c>
      <c r="B4052" s="2" t="s">
        <v>4374</v>
      </c>
      <c r="C4052" s="2" t="s">
        <v>4368</v>
      </c>
      <c r="D4052" s="2" t="s">
        <v>6</v>
      </c>
      <c r="E4052" s="2" t="str">
        <f>IFERROR(__xludf.DUMMYFUNCTION("GOOGLETRANSLATE(B4052, ""auto"",""en"")"),"that moment came a trip to Charyn Canyon is already next weekend you'll get the best open air this year with us you really feel the atmosphere of the enchanting beauty of nature to follow the news so as not to miss the chance to spend a weekend summit vet"&amp;"otrazedem popytka3 boglyubittroitsu charynwithremus remus")</f>
        <v>that moment came a trip to Charyn Canyon is already next weekend you'll get the best open air this year with us you really feel the atmosphere of the enchanting beauty of nature to follow the news so as not to miss the chance to spend a weekend summit vetotrazedem popytka3 boglyubittroitsu charynwithremus remus</v>
      </c>
    </row>
    <row r="4053" ht="15.75" customHeight="1">
      <c r="A4053" s="1">
        <v>4399.0</v>
      </c>
      <c r="B4053" s="2" t="s">
        <v>4375</v>
      </c>
      <c r="C4053" s="2" t="s">
        <v>4376</v>
      </c>
      <c r="D4053" s="2" t="s">
        <v>6</v>
      </c>
      <c r="E4053" s="2" t="str">
        <f>IFERROR(__xludf.DUMMYFUNCTION("GOOGLETRANSLATE(B4053, ""auto"",""en"")")," my smile is too dazzling, not only for the eyes but also for the hardened hearts")</f>
        <v> my smile is too dazzling, not only for the eyes but also for the hardened hearts</v>
      </c>
    </row>
    <row r="4054" ht="15.75" customHeight="1">
      <c r="A4054" s="1">
        <v>4400.0</v>
      </c>
      <c r="B4054" s="2" t="s">
        <v>4377</v>
      </c>
      <c r="C4054" s="2" t="s">
        <v>4376</v>
      </c>
      <c r="D4054" s="2" t="s">
        <v>6</v>
      </c>
      <c r="E4054" s="2" t="str">
        <f>IFERROR(__xludf.DUMMYFUNCTION("GOOGLETRANSLATE(B4054, ""auto"",""en"")")," in this world have nothing holds forbid only smoke a last cigarette")</f>
        <v> in this world have nothing holds forbid only smoke a last cigarette</v>
      </c>
    </row>
    <row r="4055" ht="15.75" customHeight="1">
      <c r="A4055" s="1">
        <v>4401.0</v>
      </c>
      <c r="B4055" s="2" t="s">
        <v>4375</v>
      </c>
      <c r="C4055" s="2" t="s">
        <v>4376</v>
      </c>
      <c r="D4055" s="2" t="s">
        <v>6</v>
      </c>
      <c r="E4055" s="2" t="str">
        <f>IFERROR(__xludf.DUMMYFUNCTION("GOOGLETRANSLATE(B4055, ""auto"",""en"")")," my smile is too dazzling, not only for the eyes but also for the hardened hearts")</f>
        <v> my smile is too dazzling, not only for the eyes but also for the hardened hearts</v>
      </c>
    </row>
    <row r="4056" ht="15.75" customHeight="1">
      <c r="A4056" s="1">
        <v>4402.0</v>
      </c>
      <c r="B4056" s="2" t="s">
        <v>4377</v>
      </c>
      <c r="C4056" s="2" t="s">
        <v>4376</v>
      </c>
      <c r="D4056" s="2" t="s">
        <v>6</v>
      </c>
      <c r="E4056" s="2" t="str">
        <f>IFERROR(__xludf.DUMMYFUNCTION("GOOGLETRANSLATE(B4056, ""auto"",""en"")")," in this world have nothing holds forbid only smoke a last cigarette")</f>
        <v> in this world have nothing holds forbid only smoke a last cigarette</v>
      </c>
    </row>
    <row r="4057" ht="15.75" customHeight="1">
      <c r="A4057" s="1">
        <v>4403.0</v>
      </c>
      <c r="B4057" s="2" t="s">
        <v>4375</v>
      </c>
      <c r="C4057" s="2" t="s">
        <v>4378</v>
      </c>
      <c r="D4057" s="2" t="s">
        <v>6</v>
      </c>
      <c r="E4057" s="2" t="str">
        <f>IFERROR(__xludf.DUMMYFUNCTION("GOOGLETRANSLATE(B4057, ""auto"",""en"")")," my smile is too dazzling, not only for the eyes but also for the hardened hearts")</f>
        <v> my smile is too dazzling, not only for the eyes but also for the hardened hearts</v>
      </c>
    </row>
    <row r="4058" ht="15.75" customHeight="1">
      <c r="A4058" s="1">
        <v>4404.0</v>
      </c>
      <c r="B4058" s="2" t="s">
        <v>4377</v>
      </c>
      <c r="C4058" s="2" t="s">
        <v>4378</v>
      </c>
      <c r="D4058" s="2" t="s">
        <v>6</v>
      </c>
      <c r="E4058" s="2" t="str">
        <f>IFERROR(__xludf.DUMMYFUNCTION("GOOGLETRANSLATE(B4058, ""auto"",""en"")")," in this world have nothing holds forbid only smoke a last cigarette")</f>
        <v> in this world have nothing holds forbid only smoke a last cigarette</v>
      </c>
    </row>
    <row r="4059" ht="15.75" customHeight="1">
      <c r="A4059" s="1">
        <v>4405.0</v>
      </c>
      <c r="B4059" s="2" t="s">
        <v>4379</v>
      </c>
      <c r="C4059" s="2" t="s">
        <v>2474</v>
      </c>
      <c r="D4059" s="2" t="s">
        <v>6</v>
      </c>
      <c r="E4059" s="2" t="str">
        <f>IFERROR(__xludf.DUMMYFUNCTION("GOOGLETRANSLATE(B4059, ""auto"",""en"")"),"do what you love ")</f>
        <v>do what you love </v>
      </c>
    </row>
    <row r="4060" ht="15.75" customHeight="1">
      <c r="A4060" s="1">
        <v>4406.0</v>
      </c>
      <c r="B4060" s="2" t="s">
        <v>4380</v>
      </c>
      <c r="C4060" s="2" t="s">
        <v>2474</v>
      </c>
      <c r="D4060" s="2" t="s">
        <v>6</v>
      </c>
      <c r="E4060" s="2" t="str">
        <f>IFERROR(__xludf.DUMMYFUNCTION("GOOGLETRANSLATE(B4060, ""auto"",""en"")"),"changes best spice to life")</f>
        <v>changes best spice to life</v>
      </c>
    </row>
    <row r="4061" ht="15.75" customHeight="1">
      <c r="A4061" s="1">
        <v>4408.0</v>
      </c>
      <c r="B4061" s="2" t="s">
        <v>4381</v>
      </c>
      <c r="C4061" s="2" t="s">
        <v>4382</v>
      </c>
      <c r="D4061" s="2" t="s">
        <v>6</v>
      </c>
      <c r="E4061" s="2" t="str">
        <f>IFERROR(__xludf.DUMMYFUNCTION("GOOGLETRANSLATE(B4061, ""auto"",""en"")"),"when he realized that he only it is necessary to understand what he had after all no longer needed")</f>
        <v>when he realized that he only it is necessary to understand what he had after all no longer needed</v>
      </c>
    </row>
    <row r="4062" ht="15.75" customHeight="1">
      <c r="A4062" s="1">
        <v>4409.0</v>
      </c>
      <c r="B4062" s="2" t="s">
        <v>4383</v>
      </c>
      <c r="C4062" s="2" t="s">
        <v>4382</v>
      </c>
      <c r="D4062" s="2" t="s">
        <v>6</v>
      </c>
      <c r="E4062" s="2" t="str">
        <f>IFERROR(__xludf.DUMMYFUNCTION("GOOGLETRANSLATE(B4062, ""auto"",""en"")"),"there is nothing that keeps the memory of the music and perfume Ed Sheeran")</f>
        <v>there is nothing that keeps the memory of the music and perfume Ed Sheeran</v>
      </c>
    </row>
    <row r="4063" ht="15.75" customHeight="1">
      <c r="A4063" s="1">
        <v>4411.0</v>
      </c>
      <c r="B4063" s="2" t="s">
        <v>4381</v>
      </c>
      <c r="C4063" s="2" t="s">
        <v>4384</v>
      </c>
      <c r="D4063" s="2" t="s">
        <v>6</v>
      </c>
      <c r="E4063" s="2" t="str">
        <f>IFERROR(__xludf.DUMMYFUNCTION("GOOGLETRANSLATE(B4063, ""auto"",""en"")"),"when he realized that he only it is necessary to understand what he had after all no longer needed")</f>
        <v>when he realized that he only it is necessary to understand what he had after all no longer needed</v>
      </c>
    </row>
    <row r="4064" ht="15.75" customHeight="1">
      <c r="A4064" s="1">
        <v>4412.0</v>
      </c>
      <c r="B4064" s="2" t="s">
        <v>4383</v>
      </c>
      <c r="C4064" s="2" t="s">
        <v>4384</v>
      </c>
      <c r="D4064" s="2" t="s">
        <v>6</v>
      </c>
      <c r="E4064" s="2" t="str">
        <f>IFERROR(__xludf.DUMMYFUNCTION("GOOGLETRANSLATE(B4064, ""auto"",""en"")"),"there is nothing that keeps the memory of the music and perfume Ed Sheeran")</f>
        <v>there is nothing that keeps the memory of the music and perfume Ed Sheeran</v>
      </c>
    </row>
    <row r="4065" ht="15.75" customHeight="1">
      <c r="A4065" s="1">
        <v>4413.0</v>
      </c>
      <c r="B4065" s="2" t="s">
        <v>4385</v>
      </c>
      <c r="C4065" s="2" t="s">
        <v>4386</v>
      </c>
      <c r="D4065" s="2" t="s">
        <v>6</v>
      </c>
      <c r="E4065" s="2" t="str">
        <f>IFERROR(__xludf.DUMMYFUNCTION("GOOGLETRANSLATE(B4065, ""auto"",""en"")"),"I hate when my wildest captures nostalgia remember how carefree and wonderful fun you lived well when it comes to the realization that this will never be the soul becomes insanely nasty indulgencia sad")</f>
        <v>I hate when my wildest captures nostalgia remember how carefree and wonderful fun you lived well when it comes to the realization that this will never be the soul becomes insanely nasty indulgencia sad</v>
      </c>
    </row>
    <row r="4066" ht="15.75" customHeight="1">
      <c r="A4066" s="1">
        <v>4414.0</v>
      </c>
      <c r="B4066" s="2" t="s">
        <v>4387</v>
      </c>
      <c r="C4066" s="2" t="s">
        <v>4386</v>
      </c>
      <c r="D4066" s="2" t="s">
        <v>6</v>
      </c>
      <c r="E4066" s="2" t="str">
        <f>IFERROR(__xludf.DUMMYFUNCTION("GOOGLETRANSLATE(B4066, ""auto"",""en"")")," paul wesley")</f>
        <v> paul wesley</v>
      </c>
    </row>
    <row r="4067" ht="15.75" customHeight="1">
      <c r="A4067" s="1">
        <v>4415.0</v>
      </c>
      <c r="B4067" s="2" t="s">
        <v>4388</v>
      </c>
      <c r="C4067" s="2" t="s">
        <v>4386</v>
      </c>
      <c r="D4067" s="2" t="s">
        <v>6</v>
      </c>
      <c r="E4067" s="2" t="str">
        <f>IFERROR(__xludf.DUMMYFUNCTION("GOOGLETRANSLATE(B4067, ""auto"",""en"")")," are you ticklish such a stupid question if you say no they will check it out if you say yes, they still check")</f>
        <v> are you ticklish such a stupid question if you say no they will check it out if you say yes, they still check</v>
      </c>
    </row>
    <row r="4068" ht="15.75" customHeight="1">
      <c r="A4068" s="1">
        <v>4416.0</v>
      </c>
      <c r="B4068" s="2" t="s">
        <v>4389</v>
      </c>
      <c r="C4068" s="2" t="s">
        <v>4386</v>
      </c>
      <c r="D4068" s="2" t="s">
        <v>6</v>
      </c>
      <c r="E4068" s="2" t="str">
        <f>IFERROR(__xludf.DUMMYFUNCTION("GOOGLETRANSLATE(B4068, ""auto"",""en"")")," you may not even realize that they were cruel")</f>
        <v> you may not even realize that they were cruel</v>
      </c>
    </row>
    <row r="4069" ht="15.75" customHeight="1">
      <c r="A4069" s="1">
        <v>4417.0</v>
      </c>
      <c r="B4069" s="2" t="s">
        <v>4390</v>
      </c>
      <c r="C4069" s="2" t="s">
        <v>4386</v>
      </c>
      <c r="D4069" s="2" t="s">
        <v>6</v>
      </c>
      <c r="E4069" s="2" t="str">
        <f>IFERROR(__xludf.DUMMYFUNCTION("GOOGLETRANSLATE(B4069, ""auto"",""en"")"),"nostalgia")</f>
        <v>nostalgia</v>
      </c>
    </row>
    <row r="4070" ht="15.75" customHeight="1">
      <c r="A4070" s="1">
        <v>4418.0</v>
      </c>
      <c r="B4070" s="2" t="s">
        <v>4391</v>
      </c>
      <c r="C4070" s="2" t="s">
        <v>4386</v>
      </c>
      <c r="D4070" s="2" t="s">
        <v>6</v>
      </c>
      <c r="E4070" s="2" t="str">
        <f>IFERROR(__xludf.DUMMYFUNCTION("GOOGLETRANSLATE(B4070, ""auto"",""en"")"),"Shortly about myself")</f>
        <v>Shortly about myself</v>
      </c>
    </row>
    <row r="4071" ht="15.75" customHeight="1">
      <c r="A4071" s="1">
        <v>4419.0</v>
      </c>
      <c r="B4071" s="2" t="s">
        <v>4392</v>
      </c>
      <c r="C4071" s="2" t="s">
        <v>4386</v>
      </c>
      <c r="D4071" s="2" t="s">
        <v>6</v>
      </c>
      <c r="E4071" s="2" t="str">
        <f>IFERROR(__xludf.DUMMYFUNCTION("GOOGLETRANSLATE(B4071, ""auto"",""en"")"),"Now I keep forgetting that to be 8 and leave the house at 8 different things indulgencia fail")</f>
        <v>Now I keep forgetting that to be 8 and leave the house at 8 different things indulgencia fail</v>
      </c>
    </row>
    <row r="4072" ht="15.75" customHeight="1">
      <c r="A4072" s="1">
        <v>4420.0</v>
      </c>
      <c r="B4072" s="2" t="s">
        <v>4393</v>
      </c>
      <c r="C4072" s="2" t="s">
        <v>4386</v>
      </c>
      <c r="D4072" s="2" t="s">
        <v>6</v>
      </c>
      <c r="E4072" s="2" t="str">
        <f>IFERROR(__xludf.DUMMYFUNCTION("GOOGLETRANSLATE(B4072, ""auto"",""en"")"),"a selection of strong psychological")</f>
        <v>a selection of strong psychological</v>
      </c>
    </row>
    <row r="4073" ht="15.75" customHeight="1">
      <c r="A4073" s="1">
        <v>4422.0</v>
      </c>
      <c r="B4073" s="2" t="s">
        <v>4394</v>
      </c>
      <c r="C4073" s="2" t="s">
        <v>4386</v>
      </c>
      <c r="D4073" s="2" t="s">
        <v>6</v>
      </c>
      <c r="E4073" s="2" t="str">
        <f>IFERROR(__xludf.DUMMYFUNCTION("GOOGLETRANSLATE(B4073, ""auto"",""en"")"),"I like people who are always late, we always meet on time indulgencia fun")</f>
        <v>I like people who are always late, we always meet on time indulgencia fun</v>
      </c>
    </row>
    <row r="4074" ht="15.75" customHeight="1">
      <c r="A4074" s="1">
        <v>4423.0</v>
      </c>
      <c r="B4074" s="2" t="s">
        <v>4395</v>
      </c>
      <c r="C4074" s="2" t="s">
        <v>4386</v>
      </c>
      <c r="D4074" s="2" t="s">
        <v>6</v>
      </c>
      <c r="E4074" s="2" t="str">
        <f>IFERROR(__xludf.DUMMYFUNCTION("GOOGLETRANSLATE(B4074, ""auto"",""en"")")," Norway discoverygroup")</f>
        <v> Norway discoverygroup</v>
      </c>
    </row>
    <row r="4075" ht="15.75" customHeight="1">
      <c r="A4075" s="1">
        <v>4424.0</v>
      </c>
      <c r="B4075" s="2" t="s">
        <v>4385</v>
      </c>
      <c r="C4075" s="2" t="s">
        <v>4386</v>
      </c>
      <c r="D4075" s="2" t="s">
        <v>6</v>
      </c>
      <c r="E4075" s="2" t="str">
        <f>IFERROR(__xludf.DUMMYFUNCTION("GOOGLETRANSLATE(B4075, ""auto"",""en"")"),"I hate when my wildest captures nostalgia remember how carefree and wonderful fun you lived well when it comes to the realization that this will never be the soul becomes insanely nasty indulgencia sad")</f>
        <v>I hate when my wildest captures nostalgia remember how carefree and wonderful fun you lived well when it comes to the realization that this will never be the soul becomes insanely nasty indulgencia sad</v>
      </c>
    </row>
    <row r="4076" ht="15.75" customHeight="1">
      <c r="A4076" s="1">
        <v>4425.0</v>
      </c>
      <c r="B4076" s="2" t="s">
        <v>4387</v>
      </c>
      <c r="C4076" s="2" t="s">
        <v>4386</v>
      </c>
      <c r="D4076" s="2" t="s">
        <v>6</v>
      </c>
      <c r="E4076" s="2" t="str">
        <f>IFERROR(__xludf.DUMMYFUNCTION("GOOGLETRANSLATE(B4076, ""auto"",""en"")")," paul wesley")</f>
        <v> paul wesley</v>
      </c>
    </row>
    <row r="4077" ht="15.75" customHeight="1">
      <c r="A4077" s="1">
        <v>4426.0</v>
      </c>
      <c r="B4077" s="2" t="s">
        <v>4388</v>
      </c>
      <c r="C4077" s="2" t="s">
        <v>4386</v>
      </c>
      <c r="D4077" s="2" t="s">
        <v>6</v>
      </c>
      <c r="E4077" s="2" t="str">
        <f>IFERROR(__xludf.DUMMYFUNCTION("GOOGLETRANSLATE(B4077, ""auto"",""en"")")," are you ticklish such a stupid question if you say no they will check it out if you say yes, they still check")</f>
        <v> are you ticklish such a stupid question if you say no they will check it out if you say yes, they still check</v>
      </c>
    </row>
    <row r="4078" ht="15.75" customHeight="1">
      <c r="A4078" s="1">
        <v>4427.0</v>
      </c>
      <c r="B4078" s="2" t="s">
        <v>4389</v>
      </c>
      <c r="C4078" s="2" t="s">
        <v>4386</v>
      </c>
      <c r="D4078" s="2" t="s">
        <v>6</v>
      </c>
      <c r="E4078" s="2" t="str">
        <f>IFERROR(__xludf.DUMMYFUNCTION("GOOGLETRANSLATE(B4078, ""auto"",""en"")")," you may not even realize that they were cruel")</f>
        <v> you may not even realize that they were cruel</v>
      </c>
    </row>
    <row r="4079" ht="15.75" customHeight="1">
      <c r="A4079" s="1">
        <v>4428.0</v>
      </c>
      <c r="B4079" s="2" t="s">
        <v>4390</v>
      </c>
      <c r="C4079" s="2" t="s">
        <v>4386</v>
      </c>
      <c r="D4079" s="2" t="s">
        <v>6</v>
      </c>
      <c r="E4079" s="2" t="str">
        <f>IFERROR(__xludf.DUMMYFUNCTION("GOOGLETRANSLATE(B4079, ""auto"",""en"")"),"nostalgia")</f>
        <v>nostalgia</v>
      </c>
    </row>
    <row r="4080" ht="15.75" customHeight="1">
      <c r="A4080" s="1">
        <v>4429.0</v>
      </c>
      <c r="B4080" s="2" t="s">
        <v>4391</v>
      </c>
      <c r="C4080" s="2" t="s">
        <v>4386</v>
      </c>
      <c r="D4080" s="2" t="s">
        <v>6</v>
      </c>
      <c r="E4080" s="2" t="str">
        <f>IFERROR(__xludf.DUMMYFUNCTION("GOOGLETRANSLATE(B4080, ""auto"",""en"")"),"Shortly about myself")</f>
        <v>Shortly about myself</v>
      </c>
    </row>
    <row r="4081" ht="15.75" customHeight="1">
      <c r="A4081" s="1">
        <v>4430.0</v>
      </c>
      <c r="B4081" s="2" t="s">
        <v>4392</v>
      </c>
      <c r="C4081" s="2" t="s">
        <v>4386</v>
      </c>
      <c r="D4081" s="2" t="s">
        <v>6</v>
      </c>
      <c r="E4081" s="2" t="str">
        <f>IFERROR(__xludf.DUMMYFUNCTION("GOOGLETRANSLATE(B4081, ""auto"",""en"")"),"Now I keep forgetting that to be 8 and leave the house at 8 different things indulgencia fail")</f>
        <v>Now I keep forgetting that to be 8 and leave the house at 8 different things indulgencia fail</v>
      </c>
    </row>
    <row r="4082" ht="15.75" customHeight="1">
      <c r="A4082" s="1">
        <v>4431.0</v>
      </c>
      <c r="B4082" s="2" t="s">
        <v>4393</v>
      </c>
      <c r="C4082" s="2" t="s">
        <v>4386</v>
      </c>
      <c r="D4082" s="2" t="s">
        <v>6</v>
      </c>
      <c r="E4082" s="2" t="str">
        <f>IFERROR(__xludf.DUMMYFUNCTION("GOOGLETRANSLATE(B4082, ""auto"",""en"")"),"a selection of strong psychological")</f>
        <v>a selection of strong psychological</v>
      </c>
    </row>
    <row r="4083" ht="15.75" customHeight="1">
      <c r="A4083" s="1">
        <v>4433.0</v>
      </c>
      <c r="B4083" s="2" t="s">
        <v>4394</v>
      </c>
      <c r="C4083" s="2" t="s">
        <v>4386</v>
      </c>
      <c r="D4083" s="2" t="s">
        <v>6</v>
      </c>
      <c r="E4083" s="2" t="str">
        <f>IFERROR(__xludf.DUMMYFUNCTION("GOOGLETRANSLATE(B4083, ""auto"",""en"")"),"I like people who are always late, we always meet on time indulgencia fun")</f>
        <v>I like people who are always late, we always meet on time indulgencia fun</v>
      </c>
    </row>
    <row r="4084" ht="15.75" customHeight="1">
      <c r="A4084" s="1">
        <v>4434.0</v>
      </c>
      <c r="B4084" s="2" t="s">
        <v>4395</v>
      </c>
      <c r="C4084" s="2" t="s">
        <v>4386</v>
      </c>
      <c r="D4084" s="2" t="s">
        <v>6</v>
      </c>
      <c r="E4084" s="2" t="str">
        <f>IFERROR(__xludf.DUMMYFUNCTION("GOOGLETRANSLATE(B4084, ""auto"",""en"")")," Norway discoverygroup")</f>
        <v> Norway discoverygroup</v>
      </c>
    </row>
    <row r="4085" ht="15.75" customHeight="1">
      <c r="A4085" s="1">
        <v>4435.0</v>
      </c>
      <c r="B4085" s="2" t="s">
        <v>4385</v>
      </c>
      <c r="C4085" s="2" t="s">
        <v>4386</v>
      </c>
      <c r="D4085" s="2" t="s">
        <v>6</v>
      </c>
      <c r="E4085" s="2" t="str">
        <f>IFERROR(__xludf.DUMMYFUNCTION("GOOGLETRANSLATE(B4085, ""auto"",""en"")"),"I hate when my wildest captures nostalgia remember how carefree and wonderful fun you lived well when it comes to the realization that this will never be the soul becomes insanely nasty indulgencia sad")</f>
        <v>I hate when my wildest captures nostalgia remember how carefree and wonderful fun you lived well when it comes to the realization that this will never be the soul becomes insanely nasty indulgencia sad</v>
      </c>
    </row>
    <row r="4086" ht="15.75" customHeight="1">
      <c r="A4086" s="1">
        <v>4436.0</v>
      </c>
      <c r="B4086" s="2" t="s">
        <v>4387</v>
      </c>
      <c r="C4086" s="2" t="s">
        <v>4386</v>
      </c>
      <c r="D4086" s="2" t="s">
        <v>6</v>
      </c>
      <c r="E4086" s="2" t="str">
        <f>IFERROR(__xludf.DUMMYFUNCTION("GOOGLETRANSLATE(B4086, ""auto"",""en"")")," paul wesley")</f>
        <v> paul wesley</v>
      </c>
    </row>
    <row r="4087" ht="15.75" customHeight="1">
      <c r="A4087" s="1">
        <v>4437.0</v>
      </c>
      <c r="B4087" s="2" t="s">
        <v>4388</v>
      </c>
      <c r="C4087" s="2" t="s">
        <v>4386</v>
      </c>
      <c r="D4087" s="2" t="s">
        <v>6</v>
      </c>
      <c r="E4087" s="2" t="str">
        <f>IFERROR(__xludf.DUMMYFUNCTION("GOOGLETRANSLATE(B4087, ""auto"",""en"")")," are you ticklish such a stupid question if you say no they will check it out if you say yes, they still check")</f>
        <v> are you ticklish such a stupid question if you say no they will check it out if you say yes, they still check</v>
      </c>
    </row>
    <row r="4088" ht="15.75" customHeight="1">
      <c r="A4088" s="1">
        <v>4438.0</v>
      </c>
      <c r="B4088" s="2" t="s">
        <v>4389</v>
      </c>
      <c r="C4088" s="2" t="s">
        <v>4386</v>
      </c>
      <c r="D4088" s="2" t="s">
        <v>6</v>
      </c>
      <c r="E4088" s="2" t="str">
        <f>IFERROR(__xludf.DUMMYFUNCTION("GOOGLETRANSLATE(B4088, ""auto"",""en"")")," you may not even realize that they were cruel")</f>
        <v> you may not even realize that they were cruel</v>
      </c>
    </row>
    <row r="4089" ht="15.75" customHeight="1">
      <c r="A4089" s="1">
        <v>4439.0</v>
      </c>
      <c r="B4089" s="2" t="s">
        <v>4390</v>
      </c>
      <c r="C4089" s="2" t="s">
        <v>4386</v>
      </c>
      <c r="D4089" s="2" t="s">
        <v>6</v>
      </c>
      <c r="E4089" s="2" t="str">
        <f>IFERROR(__xludf.DUMMYFUNCTION("GOOGLETRANSLATE(B4089, ""auto"",""en"")"),"nostalgia")</f>
        <v>nostalgia</v>
      </c>
    </row>
    <row r="4090" ht="15.75" customHeight="1">
      <c r="A4090" s="1">
        <v>4440.0</v>
      </c>
      <c r="B4090" s="2" t="s">
        <v>4391</v>
      </c>
      <c r="C4090" s="2" t="s">
        <v>4386</v>
      </c>
      <c r="D4090" s="2" t="s">
        <v>6</v>
      </c>
      <c r="E4090" s="2" t="str">
        <f>IFERROR(__xludf.DUMMYFUNCTION("GOOGLETRANSLATE(B4090, ""auto"",""en"")"),"Shortly about myself")</f>
        <v>Shortly about myself</v>
      </c>
    </row>
    <row r="4091" ht="15.75" customHeight="1">
      <c r="A4091" s="1">
        <v>4441.0</v>
      </c>
      <c r="B4091" s="2" t="s">
        <v>4392</v>
      </c>
      <c r="C4091" s="2" t="s">
        <v>4386</v>
      </c>
      <c r="D4091" s="2" t="s">
        <v>6</v>
      </c>
      <c r="E4091" s="2" t="str">
        <f>IFERROR(__xludf.DUMMYFUNCTION("GOOGLETRANSLATE(B4091, ""auto"",""en"")"),"Now I keep forgetting that to be 8 and leave the house at 8 different things indulgencia fail")</f>
        <v>Now I keep forgetting that to be 8 and leave the house at 8 different things indulgencia fail</v>
      </c>
    </row>
    <row r="4092" ht="15.75" customHeight="1">
      <c r="A4092" s="1">
        <v>4442.0</v>
      </c>
      <c r="B4092" s="2" t="s">
        <v>4393</v>
      </c>
      <c r="C4092" s="2" t="s">
        <v>4386</v>
      </c>
      <c r="D4092" s="2" t="s">
        <v>6</v>
      </c>
      <c r="E4092" s="2" t="str">
        <f>IFERROR(__xludf.DUMMYFUNCTION("GOOGLETRANSLATE(B4092, ""auto"",""en"")"),"a selection of strong psychological")</f>
        <v>a selection of strong psychological</v>
      </c>
    </row>
    <row r="4093" ht="15.75" customHeight="1">
      <c r="A4093" s="1">
        <v>4444.0</v>
      </c>
      <c r="B4093" s="2" t="s">
        <v>4394</v>
      </c>
      <c r="C4093" s="2" t="s">
        <v>4386</v>
      </c>
      <c r="D4093" s="2" t="s">
        <v>6</v>
      </c>
      <c r="E4093" s="2" t="str">
        <f>IFERROR(__xludf.DUMMYFUNCTION("GOOGLETRANSLATE(B4093, ""auto"",""en"")"),"I like people who are always late, we always meet on time indulgencia fun")</f>
        <v>I like people who are always late, we always meet on time indulgencia fun</v>
      </c>
    </row>
    <row r="4094" ht="15.75" customHeight="1">
      <c r="A4094" s="1">
        <v>4445.0</v>
      </c>
      <c r="B4094" s="2" t="s">
        <v>4395</v>
      </c>
      <c r="C4094" s="2" t="s">
        <v>4386</v>
      </c>
      <c r="D4094" s="2" t="s">
        <v>6</v>
      </c>
      <c r="E4094" s="2" t="str">
        <f>IFERROR(__xludf.DUMMYFUNCTION("GOOGLETRANSLATE(B4094, ""auto"",""en"")")," Norway discoverygroup")</f>
        <v> Norway discoverygroup</v>
      </c>
    </row>
    <row r="4095" ht="15.75" customHeight="1">
      <c r="A4095" s="1">
        <v>4446.0</v>
      </c>
      <c r="B4095" s="2" t="s">
        <v>1352</v>
      </c>
      <c r="C4095" s="2" t="s">
        <v>4396</v>
      </c>
      <c r="D4095" s="2" t="s">
        <v>6</v>
      </c>
      <c r="E4095" s="2" t="str">
        <f>IFERROR(__xludf.DUMMYFUNCTION("GOOGLETRANSLATE(B4095, ""auto"",""en"")"),"you want to know what I think of you see here http vk com app2677176")</f>
        <v>you want to know what I think of you see here http vk com app2677176</v>
      </c>
    </row>
    <row r="4096" ht="15.75" customHeight="1">
      <c r="A4096" s="1">
        <v>4447.0</v>
      </c>
      <c r="B4096" s="2" t="s">
        <v>1352</v>
      </c>
      <c r="C4096" s="2" t="s">
        <v>4396</v>
      </c>
      <c r="D4096" s="2" t="s">
        <v>6</v>
      </c>
      <c r="E4096" s="2" t="str">
        <f>IFERROR(__xludf.DUMMYFUNCTION("GOOGLETRANSLATE(B4096, ""auto"",""en"")"),"you want to know what I think of you see here http vk com app2677176")</f>
        <v>you want to know what I think of you see here http vk com app2677176</v>
      </c>
    </row>
    <row r="4097" ht="15.75" customHeight="1">
      <c r="A4097" s="1">
        <v>4448.0</v>
      </c>
      <c r="B4097" s="2" t="s">
        <v>4397</v>
      </c>
      <c r="C4097" s="2" t="s">
        <v>4396</v>
      </c>
      <c r="D4097" s="2" t="s">
        <v>6</v>
      </c>
      <c r="E4097" s="2" t="str">
        <f>IFERROR(__xludf.DUMMYFUNCTION("GOOGLETRANSLATE(B4097, ""auto"",""en"")"),"your declaration of love to find someone here http vk com app2677176")</f>
        <v>your declaration of love to find someone here http vk com app2677176</v>
      </c>
    </row>
    <row r="4098" ht="15.75" customHeight="1">
      <c r="A4098" s="1">
        <v>4449.0</v>
      </c>
      <c r="B4098" s="2" t="s">
        <v>4398</v>
      </c>
      <c r="C4098" s="2" t="s">
        <v>4396</v>
      </c>
      <c r="D4098" s="2" t="s">
        <v>6</v>
      </c>
      <c r="E4098" s="2" t="str">
        <f>IFERROR(__xludf.DUMMYFUNCTION("GOOGLETRANSLATE(B4098, ""auto"",""en"")"),"happy Birthday")</f>
        <v>happy Birthday</v>
      </c>
    </row>
    <row r="4099" ht="15.75" customHeight="1">
      <c r="A4099" s="1">
        <v>4450.0</v>
      </c>
      <c r="B4099" s="2" t="s">
        <v>4399</v>
      </c>
      <c r="C4099" s="2" t="s">
        <v>4396</v>
      </c>
      <c r="D4099" s="2" t="s">
        <v>6</v>
      </c>
      <c r="E4099" s="2" t="str">
        <f>IFERROR(__xludf.DUMMYFUNCTION("GOOGLETRANSLATE(B4099, ""auto"",""en"")"),"Maximum number of Heart-")</f>
        <v>Maximum number of Heart-</v>
      </c>
    </row>
    <row r="4100" ht="15.75" customHeight="1">
      <c r="A4100" s="1">
        <v>4451.0</v>
      </c>
      <c r="B4100" s="2" t="s">
        <v>4400</v>
      </c>
      <c r="C4100" s="2" t="s">
        <v>4396</v>
      </c>
      <c r="D4100" s="2" t="s">
        <v>6</v>
      </c>
      <c r="E4100" s="2" t="str">
        <f>IFERROR(__xludf.DUMMYFUNCTION("GOOGLETRANSLATE(B4100, ""auto"",""en"")"),"Weather whether isotropic degrees above zero and likely still would not be enough in the arms of my mother's warmth")</f>
        <v>Weather whether isotropic degrees above zero and likely still would not be enough in the arms of my mother's warmth</v>
      </c>
    </row>
    <row r="4101" ht="15.75" customHeight="1">
      <c r="A4101" s="1">
        <v>4452.0</v>
      </c>
      <c r="B4101" s="2" t="s">
        <v>4401</v>
      </c>
      <c r="C4101" s="2" t="s">
        <v>4396</v>
      </c>
      <c r="D4101" s="2" t="s">
        <v>6</v>
      </c>
      <c r="E4101" s="2" t="str">
        <f>IFERROR(__xludf.DUMMYFUNCTION("GOOGLETRANSLATE(B4101, ""auto"",""en"")")," Some girls say I see the story for you just before the betteriñdegi 99 sulwlıqtarıñdı 50teñgeniñ vlajnıy opens salfetkasımen")</f>
        <v> Some girls say I see the story for you just before the betteriñdegi 99 sulwlıqtarıñdı 50teñgeniñ vlajnıy opens salfetkasımen</v>
      </c>
    </row>
    <row r="4102" ht="15.75" customHeight="1">
      <c r="A4102" s="1">
        <v>4453.0</v>
      </c>
      <c r="B4102" s="2" t="s">
        <v>4402</v>
      </c>
      <c r="C4102" s="2" t="s">
        <v>4396</v>
      </c>
      <c r="D4102" s="2" t="s">
        <v>6</v>
      </c>
      <c r="E4102" s="2" t="str">
        <f>IFERROR(__xludf.DUMMYFUNCTION("GOOGLETRANSLATE(B4102, ""auto"",""en"")"),"When I finally saw each other all love one remains in love with the first one ended and the other a person on this planet can not live")</f>
        <v>When I finally saw each other all love one remains in love with the first one ended and the other a person on this planet can not live</v>
      </c>
    </row>
    <row r="4103" ht="15.75" customHeight="1">
      <c r="A4103" s="1">
        <v>4454.0</v>
      </c>
      <c r="B4103" s="2" t="s">
        <v>4403</v>
      </c>
      <c r="C4103" s="2" t="s">
        <v>4396</v>
      </c>
      <c r="D4103" s="2" t="s">
        <v>6</v>
      </c>
      <c r="E4103" s="2" t="str">
        <f>IFERROR(__xludf.DUMMYFUNCTION("GOOGLETRANSLATE(B4103, ""auto"",""en"")"),"There are special people in the name of a letter")</f>
        <v>There are special people in the name of a letter</v>
      </c>
    </row>
    <row r="4104" ht="15.75" customHeight="1">
      <c r="A4104" s="1">
        <v>4455.0</v>
      </c>
      <c r="B4104" s="2" t="s">
        <v>4404</v>
      </c>
      <c r="C4104" s="2" t="s">
        <v>4396</v>
      </c>
      <c r="D4104" s="2" t="s">
        <v>6</v>
      </c>
      <c r="E4104" s="2" t="str">
        <f>IFERROR(__xludf.DUMMYFUNCTION("GOOGLETRANSLATE(B4104, ""auto"",""en"")"),"I need it psïxtığı qızğanşaqtığı")</f>
        <v>I need it psïxtığı qızğanşaqtığı</v>
      </c>
    </row>
    <row r="4105" ht="15.75" customHeight="1">
      <c r="A4105" s="1">
        <v>4456.0</v>
      </c>
      <c r="B4105" s="2" t="s">
        <v>4405</v>
      </c>
      <c r="C4105" s="2" t="s">
        <v>4396</v>
      </c>
      <c r="D4105" s="2" t="s">
        <v>6</v>
      </c>
      <c r="E4105" s="2" t="str">
        <f>IFERROR(__xludf.DUMMYFUNCTION("GOOGLETRANSLATE(B4105, ""auto"",""en"")"),"How expensive is a person only through distance olsız can know that it is difficult to qınşalıqtı")</f>
        <v>How expensive is a person only through distance olsız can know that it is difficult to qınşalıqtı</v>
      </c>
    </row>
    <row r="4106" ht="15.75" customHeight="1">
      <c r="A4106" s="1">
        <v>4457.0</v>
      </c>
      <c r="B4106" s="2" t="s">
        <v>4406</v>
      </c>
      <c r="C4106" s="2" t="s">
        <v>4396</v>
      </c>
      <c r="D4106" s="2" t="s">
        <v>6</v>
      </c>
      <c r="E4106" s="2" t="str">
        <f>IFERROR(__xludf.DUMMYFUNCTION("GOOGLETRANSLATE(B4106, ""auto"",""en"")"),"Do not forget important cases girls are not empty words")</f>
        <v>Do not forget important cases girls are not empty words</v>
      </c>
    </row>
    <row r="4107" ht="15.75" customHeight="1">
      <c r="A4107" s="1">
        <v>4458.0</v>
      </c>
      <c r="B4107" s="2" t="s">
        <v>1352</v>
      </c>
      <c r="C4107" s="2" t="s">
        <v>4396</v>
      </c>
      <c r="D4107" s="2" t="s">
        <v>6</v>
      </c>
      <c r="E4107" s="2" t="str">
        <f>IFERROR(__xludf.DUMMYFUNCTION("GOOGLETRANSLATE(B4107, ""auto"",""en"")"),"you want to know what I think of you see here http vk com app2677176")</f>
        <v>you want to know what I think of you see here http vk com app2677176</v>
      </c>
    </row>
    <row r="4108" ht="15.75" customHeight="1">
      <c r="A4108" s="1">
        <v>4459.0</v>
      </c>
      <c r="B4108" s="2" t="s">
        <v>1352</v>
      </c>
      <c r="C4108" s="2" t="s">
        <v>4396</v>
      </c>
      <c r="D4108" s="2" t="s">
        <v>6</v>
      </c>
      <c r="E4108" s="2" t="str">
        <f>IFERROR(__xludf.DUMMYFUNCTION("GOOGLETRANSLATE(B4108, ""auto"",""en"")"),"you want to know what I think of you see here http vk com app2677176")</f>
        <v>you want to know what I think of you see here http vk com app2677176</v>
      </c>
    </row>
    <row r="4109" ht="15.75" customHeight="1">
      <c r="A4109" s="1">
        <v>4460.0</v>
      </c>
      <c r="B4109" s="2" t="s">
        <v>4397</v>
      </c>
      <c r="C4109" s="2" t="s">
        <v>4396</v>
      </c>
      <c r="D4109" s="2" t="s">
        <v>6</v>
      </c>
      <c r="E4109" s="2" t="str">
        <f>IFERROR(__xludf.DUMMYFUNCTION("GOOGLETRANSLATE(B4109, ""auto"",""en"")"),"your declaration of love to find someone here http vk com app2677176")</f>
        <v>your declaration of love to find someone here http vk com app2677176</v>
      </c>
    </row>
    <row r="4110" ht="15.75" customHeight="1">
      <c r="A4110" s="1">
        <v>4461.0</v>
      </c>
      <c r="B4110" s="2" t="s">
        <v>4398</v>
      </c>
      <c r="C4110" s="2" t="s">
        <v>4396</v>
      </c>
      <c r="D4110" s="2" t="s">
        <v>6</v>
      </c>
      <c r="E4110" s="2" t="str">
        <f>IFERROR(__xludf.DUMMYFUNCTION("GOOGLETRANSLATE(B4110, ""auto"",""en"")"),"happy Birthday")</f>
        <v>happy Birthday</v>
      </c>
    </row>
    <row r="4111" ht="15.75" customHeight="1">
      <c r="A4111" s="1">
        <v>4462.0</v>
      </c>
      <c r="B4111" s="2" t="s">
        <v>4399</v>
      </c>
      <c r="C4111" s="2" t="s">
        <v>4396</v>
      </c>
      <c r="D4111" s="2" t="s">
        <v>6</v>
      </c>
      <c r="E4111" s="2" t="str">
        <f>IFERROR(__xludf.DUMMYFUNCTION("GOOGLETRANSLATE(B4111, ""auto"",""en"")"),"Maximum number of Heart-")</f>
        <v>Maximum number of Heart-</v>
      </c>
    </row>
    <row r="4112" ht="15.75" customHeight="1">
      <c r="A4112" s="1">
        <v>4463.0</v>
      </c>
      <c r="B4112" s="2" t="s">
        <v>4400</v>
      </c>
      <c r="C4112" s="2" t="s">
        <v>4396</v>
      </c>
      <c r="D4112" s="2" t="s">
        <v>6</v>
      </c>
      <c r="E4112" s="2" t="str">
        <f>IFERROR(__xludf.DUMMYFUNCTION("GOOGLETRANSLATE(B4112, ""auto"",""en"")"),"Weather whether isotropic degrees above zero and likely still would not be enough in the arms of my mother's warmth")</f>
        <v>Weather whether isotropic degrees above zero and likely still would not be enough in the arms of my mother's warmth</v>
      </c>
    </row>
    <row r="4113" ht="15.75" customHeight="1">
      <c r="A4113" s="1">
        <v>4464.0</v>
      </c>
      <c r="B4113" s="2" t="s">
        <v>4401</v>
      </c>
      <c r="C4113" s="2" t="s">
        <v>4396</v>
      </c>
      <c r="D4113" s="2" t="s">
        <v>6</v>
      </c>
      <c r="E4113" s="2" t="str">
        <f>IFERROR(__xludf.DUMMYFUNCTION("GOOGLETRANSLATE(B4113, ""auto"",""en"")")," Some girls say I see the story for you just before the betteriñdegi 99 sulwlıqtarıñdı 50teñgeniñ vlajnıy opens salfetkasımen")</f>
        <v> Some girls say I see the story for you just before the betteriñdegi 99 sulwlıqtarıñdı 50teñgeniñ vlajnıy opens salfetkasımen</v>
      </c>
    </row>
    <row r="4114" ht="15.75" customHeight="1">
      <c r="A4114" s="1">
        <v>4465.0</v>
      </c>
      <c r="B4114" s="2" t="s">
        <v>4402</v>
      </c>
      <c r="C4114" s="2" t="s">
        <v>4396</v>
      </c>
      <c r="D4114" s="2" t="s">
        <v>6</v>
      </c>
      <c r="E4114" s="2" t="str">
        <f>IFERROR(__xludf.DUMMYFUNCTION("GOOGLETRANSLATE(B4114, ""auto"",""en"")"),"When I finally saw each other all love one remains in love with the first one ended and the other a person on this planet can not live")</f>
        <v>When I finally saw each other all love one remains in love with the first one ended and the other a person on this planet can not live</v>
      </c>
    </row>
    <row r="4115" ht="15.75" customHeight="1">
      <c r="A4115" s="1">
        <v>4466.0</v>
      </c>
      <c r="B4115" s="2" t="s">
        <v>4403</v>
      </c>
      <c r="C4115" s="2" t="s">
        <v>4396</v>
      </c>
      <c r="D4115" s="2" t="s">
        <v>6</v>
      </c>
      <c r="E4115" s="2" t="str">
        <f>IFERROR(__xludf.DUMMYFUNCTION("GOOGLETRANSLATE(B4115, ""auto"",""en"")"),"There are special people in the name of a letter")</f>
        <v>There are special people in the name of a letter</v>
      </c>
    </row>
    <row r="4116" ht="15.75" customHeight="1">
      <c r="A4116" s="1">
        <v>4467.0</v>
      </c>
      <c r="B4116" s="2" t="s">
        <v>4404</v>
      </c>
      <c r="C4116" s="2" t="s">
        <v>4396</v>
      </c>
      <c r="D4116" s="2" t="s">
        <v>6</v>
      </c>
      <c r="E4116" s="2" t="str">
        <f>IFERROR(__xludf.DUMMYFUNCTION("GOOGLETRANSLATE(B4116, ""auto"",""en"")"),"I need it psïxtığı qızğanşaqtığı")</f>
        <v>I need it psïxtığı qızğanşaqtığı</v>
      </c>
    </row>
    <row r="4117" ht="15.75" customHeight="1">
      <c r="A4117" s="1">
        <v>4468.0</v>
      </c>
      <c r="B4117" s="2" t="s">
        <v>4405</v>
      </c>
      <c r="C4117" s="2" t="s">
        <v>4396</v>
      </c>
      <c r="D4117" s="2" t="s">
        <v>6</v>
      </c>
      <c r="E4117" s="2" t="str">
        <f>IFERROR(__xludf.DUMMYFUNCTION("GOOGLETRANSLATE(B4117, ""auto"",""en"")"),"How expensive is a person only through distance olsız can know that it is difficult to qınşalıqtı")</f>
        <v>How expensive is a person only through distance olsız can know that it is difficult to qınşalıqtı</v>
      </c>
    </row>
    <row r="4118" ht="15.75" customHeight="1">
      <c r="A4118" s="1">
        <v>4469.0</v>
      </c>
      <c r="B4118" s="2" t="s">
        <v>4406</v>
      </c>
      <c r="C4118" s="2" t="s">
        <v>4396</v>
      </c>
      <c r="D4118" s="2" t="s">
        <v>6</v>
      </c>
      <c r="E4118" s="2" t="str">
        <f>IFERROR(__xludf.DUMMYFUNCTION("GOOGLETRANSLATE(B4118, ""auto"",""en"")"),"Do not forget important cases girls are not empty words")</f>
        <v>Do not forget important cases girls are not empty words</v>
      </c>
    </row>
    <row r="4119" ht="15.75" customHeight="1">
      <c r="A4119" s="1">
        <v>4470.0</v>
      </c>
      <c r="B4119" s="2" t="s">
        <v>4407</v>
      </c>
      <c r="C4119" s="2" t="s">
        <v>4408</v>
      </c>
      <c r="D4119" s="2" t="s">
        <v>6</v>
      </c>
      <c r="E4119" s="2" t="str">
        <f>IFERROR(__xludf.DUMMYFUNCTION("GOOGLETRANSLATE(B4119, ""auto"",""en"")"),"in honor of the opening parovich kiosk located in the shopping center Globe, we have decided to launch a new competition and we want to give a steep dripper tank pharaoh and omega range of liquids and of course do not forget about the steep snepbek from p"&amp;"arovicha all conditions are also easy to make 1 repost this entry show completely")</f>
        <v>in honor of the opening parovich kiosk located in the shopping center Globe, we have decided to launch a new competition and we want to give a steep dripper tank pharaoh and omega range of liquids and of course do not forget about the steep snepbek from parovicha all conditions are also easy to make 1 repost this entry show completely</v>
      </c>
    </row>
    <row r="4120" ht="15.75" customHeight="1">
      <c r="A4120" s="1">
        <v>4471.0</v>
      </c>
      <c r="B4120" s="2" t="s">
        <v>4409</v>
      </c>
      <c r="C4120" s="2" t="s">
        <v>4408</v>
      </c>
      <c r="D4120" s="2" t="s">
        <v>6</v>
      </c>
      <c r="E4120" s="2" t="str">
        <f>IFERROR(__xludf.DUMMYFUNCTION("GOOGLETRANSLATE(B4120, ""auto"",""en"")"),"oh how I hate these stupid moments when you are asked to tell something interesting anecdote or tell me and you have everything at once takes off from the head and two words you can not link")</f>
        <v>oh how I hate these stupid moments when you are asked to tell something interesting anecdote or tell me and you have everything at once takes off from the head and two words you can not link</v>
      </c>
    </row>
    <row r="4121" ht="15.75" customHeight="1">
      <c r="A4121" s="1">
        <v>4472.0</v>
      </c>
      <c r="B4121" s="2" t="s">
        <v>4410</v>
      </c>
      <c r="C4121" s="2" t="s">
        <v>4408</v>
      </c>
      <c r="D4121" s="2" t="s">
        <v>6</v>
      </c>
      <c r="E4121" s="2" t="str">
        <f>IFERROR(__xludf.DUMMYFUNCTION("GOOGLETRANSLATE(B4121, ""auto"",""en"")"),"inkapnatsiya 2016 from the creators of the astral plane and ship night genre uzhacy trillep he did not ekzortsict he svoi methods to expel the evil in people poselivsheecya Nr proniknuv in coznanie 11 letnego malchika he realized that nikogda not stalkiva"&amp;"lcya with ppotivnikom of Powerful ancient and moguschectvennym demonom ppishedshim of glubokogo proshlogo")</f>
        <v>inkapnatsiya 2016 from the creators of the astral plane and ship night genre uzhacy trillep he did not ekzortsict he svoi methods to expel the evil in people poselivsheecya Nr proniknuv in coznanie 11 letnego malchika he realized that nikogda not stalkivalcya with ppotivnikom of Powerful ancient and moguschectvennym demonom ppishedshim of glubokogo proshlogo</v>
      </c>
    </row>
    <row r="4122" ht="15.75" customHeight="1">
      <c r="A4122" s="1">
        <v>4473.0</v>
      </c>
      <c r="B4122" s="2" t="s">
        <v>4411</v>
      </c>
      <c r="C4122" s="2" t="s">
        <v>4408</v>
      </c>
      <c r="D4122" s="2" t="s">
        <v>6</v>
      </c>
      <c r="E4122" s="2" t="str">
        <f>IFERROR(__xludf.DUMMYFUNCTION("GOOGLETRANSLATE(B4122, ""auto"",""en"")"),"Daybreakers 2009 genre of horror fiction thriller 2019 global epidemic has turned most humans into vampires put mankind on the brink of extinction serene future does not shine though and bloodsuckers in a blood shortage they have to cherish every survivor"&amp;" human individual or synthesize a blood substitute to resist the end of the world He tries a group of scientists seeking the means to fight against vampires")</f>
        <v>Daybreakers 2009 genre of horror fiction thriller 2019 global epidemic has turned most humans into vampires put mankind on the brink of extinction serene future does not shine though and bloodsuckers in a blood shortage they have to cherish every survivor human individual or synthesize a blood substitute to resist the end of the world He tries a group of scientists seeking the means to fight against vampires</v>
      </c>
    </row>
    <row r="4123" ht="15.75" customHeight="1">
      <c r="A4123" s="1">
        <v>4474.0</v>
      </c>
      <c r="B4123" s="2" t="s">
        <v>4412</v>
      </c>
      <c r="C4123" s="2" t="s">
        <v>4408</v>
      </c>
      <c r="D4123" s="2" t="s">
        <v>6</v>
      </c>
      <c r="E4123" s="2" t="str">
        <f>IFERROR(__xludf.DUMMYFUNCTION("GOOGLETRANSLATE(B4123, ""auto"",""en"")"),"best horror 2016 Climb on the wall so as not to lose okinomir doll collection 1 2016 2 2016 show full circle")</f>
        <v>best horror 2016 Climb on the wall so as not to lose okinomir doll collection 1 2016 2 2016 show full circle</v>
      </c>
    </row>
    <row r="4124" ht="15.75" customHeight="1">
      <c r="A4124" s="1">
        <v>4475.0</v>
      </c>
      <c r="B4124" s="2" t="s">
        <v>4413</v>
      </c>
      <c r="C4124" s="2" t="s">
        <v>4408</v>
      </c>
      <c r="D4124" s="2" t="s">
        <v>6</v>
      </c>
      <c r="E4124" s="2" t="str">
        <f>IFERROR(__xludf.DUMMYFUNCTION("GOOGLETRANSLATE(B4124, ""auto"",""en"")"),"list for fans of zombie movies keep at on the wall 28 days after 28 weeks later show completely")</f>
        <v>list for fans of zombie movies keep at on the wall 28 days after 28 weeks later show completely</v>
      </c>
    </row>
    <row r="4125" ht="15.75" customHeight="1">
      <c r="A4125" s="1">
        <v>4476.0</v>
      </c>
      <c r="B4125" s="2" t="s">
        <v>4414</v>
      </c>
      <c r="C4125" s="2" t="s">
        <v>4408</v>
      </c>
      <c r="D4125" s="2" t="s">
        <v>6</v>
      </c>
      <c r="E4125" s="2" t="str">
        <f>IFERROR(__xludf.DUMMYFUNCTION("GOOGLETRANSLATE(B4125, ""auto"",""en"")"),"uninvited 2016 genre thriller horror detective erotic strange stranger appears in town and begins to find out about his mother who lived there, and then gone to the cafe, she meets with a fragile waitress in the house where she lived her mother among them"&amp;" tied strange friendship developed into a sexual relationship to her father did not like such relations and arouse his anger that opens the curtain on the mystery of the mysterious disappearance of the mother of a stranger")</f>
        <v>uninvited 2016 genre thriller horror detective erotic strange stranger appears in town and begins to find out about his mother who lived there, and then gone to the cafe, she meets with a fragile waitress in the house where she lived her mother among them tied strange friendship developed into a sexual relationship to her father did not like such relations and arouse his anger that opens the curtain on the mystery of the mysterious disappearance of the mother of a stranger</v>
      </c>
    </row>
    <row r="4126" ht="15.75" customHeight="1">
      <c r="A4126" s="1">
        <v>4477.0</v>
      </c>
      <c r="B4126" s="2" t="s">
        <v>4415</v>
      </c>
      <c r="C4126" s="2" t="s">
        <v>4408</v>
      </c>
      <c r="D4126" s="2" t="s">
        <v>6</v>
      </c>
      <c r="E4126" s="2" t="str">
        <f>IFERROR(__xludf.DUMMYFUNCTION("GOOGLETRANSLATE(B4126, ""auto"",""en"")"),"zhiza life")</f>
        <v>zhiza life</v>
      </c>
    </row>
    <row r="4127" ht="15.75" customHeight="1">
      <c r="A4127" s="1">
        <v>4478.0</v>
      </c>
      <c r="B4127" s="2" t="s">
        <v>4416</v>
      </c>
      <c r="C4127" s="2" t="s">
        <v>4408</v>
      </c>
      <c r="D4127" s="2" t="s">
        <v>6</v>
      </c>
      <c r="E4127" s="2" t="str">
        <f>IFERROR(__xludf.DUMMYFUNCTION("GOOGLETRANSLATE(B4127, ""auto"",""en"")")," vapeshop elektronnyesigarety elektronnyekalyany magazinelektronnyhsigaret veyping Weipa veypshop veypshopalmaty brosaykurit perehodinapar zhidkostdlyaelektronnyhsigaret zhidkostdlyaveypa vape almaty ejuice ismockerskz Almaty zhidkostdlyapareniya elektron"&amp;"nyesigaretyalmaty")</f>
        <v> vapeshop elektronnyesigarety elektronnyekalyany magazinelektronnyhsigaret veyping Weipa veypshop veypshopalmaty brosaykurit perehodinapar zhidkostdlyaelektronnyhsigaret zhidkostdlyaveypa vape almaty ejuice ismockerskz Almaty zhidkostdlyapareniya elektronnyesigaretyalmaty</v>
      </c>
    </row>
    <row r="4128" ht="15.75" customHeight="1">
      <c r="A4128" s="1">
        <v>4479.0</v>
      </c>
      <c r="B4128" s="2" t="s">
        <v>4417</v>
      </c>
      <c r="C4128" s="2" t="s">
        <v>4408</v>
      </c>
      <c r="D4128" s="2" t="s">
        <v>6</v>
      </c>
      <c r="E4128" s="2" t="str">
        <f>IFERROR(__xludf.DUMMYFUNCTION("GOOGLETRANSLATE(B4128, ""auto"",""en"")"),"Institute Atticus 2015 Genre Horror Thriller Drama Henry West founded the Institute Atticus who has been researching people with paranormal abilities telekinesis telepathy, etc., for all its activities the West has seen a lot of different cases, but with "&amp;"the advent of women Judith Winstead all that he had seen earlier was insignificant members of the Institute were amazed its super abilities that attracted the attention of the US military, and further studies were carried out under the supervision of the "&amp;"army, all further studies Judith made it clear that her doctors FPIC obnosti it is the machinations of the devil and supernatural forces that were inside the woman decide to use military Judith as a weapon but they soon realize that it is not with any pow"&amp;"er they can handle")</f>
        <v>Institute Atticus 2015 Genre Horror Thriller Drama Henry West founded the Institute Atticus who has been researching people with paranormal abilities telekinesis telepathy, etc., for all its activities the West has seen a lot of different cases, but with the advent of women Judith Winstead all that he had seen earlier was insignificant members of the Institute were amazed its super abilities that attracted the attention of the US military, and further studies were carried out under the supervision of the army, all further studies Judith made it clear that her doctors FPIC obnosti it is the machinations of the devil and supernatural forces that were inside the woman decide to use military Judith as a weapon but they soon realize that it is not with any power they can handle</v>
      </c>
    </row>
    <row r="4129" ht="15.75" customHeight="1">
      <c r="A4129" s="1">
        <v>4480.0</v>
      </c>
      <c r="B4129" s="2" t="s">
        <v>4418</v>
      </c>
      <c r="C4129" s="2" t="s">
        <v>4419</v>
      </c>
      <c r="D4129" s="2" t="s">
        <v>6</v>
      </c>
      <c r="E4129" s="2" t="str">
        <f>IFERROR(__xludf.DUMMYFUNCTION("GOOGLETRANSLATE(B4129, ""auto"",""en"")"),"man must adorn three things decency character and actions rather than cheap show-off high self-esteem and long tongue")</f>
        <v>man must adorn three things decency character and actions rather than cheap show-off high self-esteem and long tongue</v>
      </c>
    </row>
    <row r="4130" ht="15.75" customHeight="1">
      <c r="A4130" s="1">
        <v>4481.0</v>
      </c>
      <c r="B4130" s="2" t="s">
        <v>4420</v>
      </c>
      <c r="C4130" s="2" t="s">
        <v>4419</v>
      </c>
      <c r="D4130" s="2" t="s">
        <v>6</v>
      </c>
      <c r="E4130" s="2" t="str">
        <f>IFERROR(__xludf.DUMMYFUNCTION("GOOGLETRANSLATE(B4130, ""auto"",""en"")"),"ncoc atyrau ndd civil engineers")</f>
        <v>ncoc atyrau ndd civil engineers</v>
      </c>
    </row>
    <row r="4131" ht="15.75" customHeight="1">
      <c r="A4131" s="1">
        <v>4482.0</v>
      </c>
      <c r="B4131" s="2" t="s">
        <v>4421</v>
      </c>
      <c r="C4131" s="2" t="s">
        <v>4419</v>
      </c>
      <c r="D4131" s="2" t="s">
        <v>6</v>
      </c>
      <c r="E4131" s="2" t="str">
        <f>IFERROR(__xludf.DUMMYFUNCTION("GOOGLETRANSLATE(B4131, ""auto"",""en"")"),"when the engineer asked to catch a pigeon")</f>
        <v>when the engineer asked to catch a pigeon</v>
      </c>
    </row>
    <row r="4132" ht="15.75" customHeight="1">
      <c r="A4132" s="1">
        <v>4483.0</v>
      </c>
      <c r="B4132" s="2" t="s">
        <v>101</v>
      </c>
      <c r="C4132" s="2" t="s">
        <v>4419</v>
      </c>
      <c r="D4132" s="2" t="s">
        <v>6</v>
      </c>
      <c r="E4132" s="2" t="str">
        <f>IFERROR(__xludf.DUMMYFUNCTION("GOOGLETRANSLATE(B4132, ""auto"",""en"")"),"#VALUE!")</f>
        <v>#VALUE!</v>
      </c>
    </row>
    <row r="4133" ht="15.75" customHeight="1">
      <c r="A4133" s="1">
        <v>4484.0</v>
      </c>
      <c r="B4133" s="2" t="s">
        <v>4422</v>
      </c>
      <c r="C4133" s="2" t="s">
        <v>4419</v>
      </c>
      <c r="D4133" s="2" t="s">
        <v>6</v>
      </c>
      <c r="E4133" s="2" t="str">
        <f>IFERROR(__xludf.DUMMYFUNCTION("GOOGLETRANSLATE(B4133, ""auto"",""en"")"),"do not mess with crab")</f>
        <v>do not mess with crab</v>
      </c>
    </row>
    <row r="4134" ht="15.75" customHeight="1">
      <c r="A4134" s="1">
        <v>4485.0</v>
      </c>
      <c r="B4134" s="2" t="s">
        <v>4423</v>
      </c>
      <c r="C4134" s="2" t="s">
        <v>4419</v>
      </c>
      <c r="D4134" s="2" t="s">
        <v>6</v>
      </c>
      <c r="E4134" s="2" t="str">
        <f>IFERROR(__xludf.DUMMYFUNCTION("GOOGLETRANSLATE(B4134, ""auto"",""en"")"),"best life hacking of all time")</f>
        <v>best life hacking of all time</v>
      </c>
    </row>
    <row r="4135" ht="15.75" customHeight="1">
      <c r="A4135" s="1">
        <v>4486.0</v>
      </c>
      <c r="B4135" s="2" t="s">
        <v>4424</v>
      </c>
      <c r="C4135" s="2" t="s">
        <v>4419</v>
      </c>
      <c r="D4135" s="2" t="s">
        <v>6</v>
      </c>
      <c r="E4135" s="2" t="str">
        <f>IFERROR(__xludf.DUMMYFUNCTION("GOOGLETRANSLATE(B4135, ""auto"",""en"")"),"a feeling that people are indifferent to men such trouble happened and immediately said to have no children of women victims of the peasants but only a few words or even nothing hurt")</f>
        <v>a feeling that people are indifferent to men such trouble happened and immediately said to have no children of women victims of the peasants but only a few words or even nothing hurt</v>
      </c>
    </row>
    <row r="4136" ht="15.75" customHeight="1">
      <c r="A4136" s="1">
        <v>4487.0</v>
      </c>
      <c r="B4136" s="2" t="s">
        <v>4425</v>
      </c>
      <c r="C4136" s="2" t="s">
        <v>4426</v>
      </c>
      <c r="D4136" s="2" t="s">
        <v>6</v>
      </c>
      <c r="E4136" s="2" t="str">
        <f>IFERROR(__xludf.DUMMYFUNCTION("GOOGLETRANSLATE(B4136, ""auto"",""en"")"),"do not be afraid to give up the good to excellent")</f>
        <v>do not be afraid to give up the good to excellent</v>
      </c>
    </row>
    <row r="4137" ht="15.75" customHeight="1">
      <c r="A4137" s="1">
        <v>4488.0</v>
      </c>
      <c r="B4137" s="2" t="s">
        <v>4427</v>
      </c>
      <c r="C4137" s="2" t="s">
        <v>4426</v>
      </c>
      <c r="D4137" s="2" t="s">
        <v>6</v>
      </c>
      <c r="E4137" s="2" t="str">
        <f>IFERROR(__xludf.DUMMYFUNCTION("GOOGLETRANSLATE(B4137, ""auto"",""en"")"),"right arrogance is when you demand from yourself more than other")</f>
        <v>right arrogance is when you demand from yourself more than other</v>
      </c>
    </row>
    <row r="4138" ht="15.75" customHeight="1">
      <c r="A4138" s="1">
        <v>4489.0</v>
      </c>
      <c r="B4138" s="2" t="s">
        <v>4428</v>
      </c>
      <c r="C4138" s="2" t="s">
        <v>4426</v>
      </c>
      <c r="D4138" s="2" t="s">
        <v>6</v>
      </c>
      <c r="E4138" s="2" t="str">
        <f>IFERROR(__xludf.DUMMYFUNCTION("GOOGLETRANSLATE(B4138, ""auto"",""en"")"),"quote of the day owes nothing proves this life rather than the geometry")</f>
        <v>quote of the day owes nothing proves this life rather than the geometry</v>
      </c>
    </row>
    <row r="4139" ht="15.75" customHeight="1">
      <c r="A4139" s="1">
        <v>4490.0</v>
      </c>
      <c r="B4139" s="2" t="s">
        <v>4429</v>
      </c>
      <c r="C4139" s="2" t="s">
        <v>4426</v>
      </c>
      <c r="D4139" s="2" t="s">
        <v>6</v>
      </c>
      <c r="E4139" s="2" t="str">
        <f>IFERROR(__xludf.DUMMYFUNCTION("GOOGLETRANSLATE(B4139, ""auto"",""en"")"),"if you are going to learn how to fall in love with somebody, first forgive Alexander Vampilov of notebooks")</f>
        <v>if you are going to learn how to fall in love with somebody, first forgive Alexander Vampilov of notebooks</v>
      </c>
    </row>
    <row r="4140" ht="15.75" customHeight="1">
      <c r="A4140" s="1">
        <v>4491.0</v>
      </c>
      <c r="B4140" s="2" t="s">
        <v>4430</v>
      </c>
      <c r="C4140" s="2" t="s">
        <v>4426</v>
      </c>
      <c r="D4140" s="2" t="s">
        <v>6</v>
      </c>
      <c r="E4140" s="2" t="str">
        <f>IFERROR(__xludf.DUMMYFUNCTION("GOOGLETRANSLATE(B4140, ""auto"",""en"")")," the sunset dawn of winter, spring for the relief of a burden")</f>
        <v> the sunset dawn of winter, spring for the relief of a burden</v>
      </c>
    </row>
    <row r="4141" ht="15.75" customHeight="1">
      <c r="A4141" s="1">
        <v>4492.0</v>
      </c>
      <c r="B4141" s="2" t="s">
        <v>4431</v>
      </c>
      <c r="C4141" s="2" t="s">
        <v>4426</v>
      </c>
      <c r="D4141" s="2" t="s">
        <v>6</v>
      </c>
      <c r="E4141" s="2" t="str">
        <f>IFERROR(__xludf.DUMMYFUNCTION("GOOGLETRANSLATE(B4141, ""auto"",""en"")")," best things in life we ​​have acquired thanks to the patience with 'Umar ibn al-Khatab")</f>
        <v> best things in life we ​​have acquired thanks to the patience with 'Umar ibn al-Khatab</v>
      </c>
    </row>
    <row r="4142" ht="15.75" customHeight="1">
      <c r="A4142" s="1">
        <v>4494.0</v>
      </c>
      <c r="B4142" s="2" t="s">
        <v>4432</v>
      </c>
      <c r="C4142" s="2" t="s">
        <v>4426</v>
      </c>
      <c r="D4142" s="2" t="s">
        <v>6</v>
      </c>
      <c r="E4142" s="2" t="str">
        <f>IFERROR(__xludf.DUMMYFUNCTION("GOOGLETRANSLATE(B4142, ""auto"",""en"")"),"in the life of the happiness and it is at everyone this category again inner bloomed flower you planted happiness gathered at the table friends happiness happiness when there is someone to love when you love when you can do things you love happiness do no"&amp;"t need to wait for him to have to experience Natalia Solntseva still life with silver vase")</f>
        <v>in the life of the happiness and it is at everyone this category again inner bloomed flower you planted happiness gathered at the table friends happiness happiness when there is someone to love when you love when you can do things you love happiness do not need to wait for him to have to experience Natalia Solntseva still life with silver vase</v>
      </c>
    </row>
    <row r="4143" ht="15.75" customHeight="1">
      <c r="A4143" s="1">
        <v>4495.0</v>
      </c>
      <c r="B4143" s="2" t="s">
        <v>4433</v>
      </c>
      <c r="C4143" s="2" t="s">
        <v>4426</v>
      </c>
      <c r="D4143" s="2" t="s">
        <v>6</v>
      </c>
      <c r="E4143" s="2" t="str">
        <f>IFERROR(__xludf.DUMMYFUNCTION("GOOGLETRANSLATE(B4143, ""auto"",""en"")"),"that is in our hands proved to the whole world you just have to stop clench his fists and opened his hand")</f>
        <v>that is in our hands proved to the whole world you just have to stop clench his fists and opened his hand</v>
      </c>
    </row>
    <row r="4144" ht="15.75" customHeight="1">
      <c r="A4144" s="1">
        <v>4496.0</v>
      </c>
      <c r="B4144" s="2" t="s">
        <v>4434</v>
      </c>
      <c r="C4144" s="2" t="s">
        <v>4426</v>
      </c>
      <c r="D4144" s="2" t="s">
        <v>6</v>
      </c>
      <c r="E4144" s="2" t="str">
        <f>IFERROR(__xludf.DUMMYFUNCTION("GOOGLETRANSLATE(B4144, ""auto"",""en"")"),"Now sit down and think about who was there with you all the time who of you really cared enough to seek love from those who give a damn about your problems is time to learn to appreciate the people not for what you would like so that they do and for what "&amp;"they already do for you")</f>
        <v>Now sit down and think about who was there with you all the time who of you really cared enough to seek love from those who give a damn about your problems is time to learn to appreciate the people not for what you would like so that they do and for what they already do for you</v>
      </c>
    </row>
    <row r="4145" ht="15.75" customHeight="1">
      <c r="A4145" s="1">
        <v>4497.0</v>
      </c>
      <c r="B4145" s="2" t="s">
        <v>4425</v>
      </c>
      <c r="C4145" s="2" t="s">
        <v>4426</v>
      </c>
      <c r="D4145" s="2" t="s">
        <v>6</v>
      </c>
      <c r="E4145" s="2" t="str">
        <f>IFERROR(__xludf.DUMMYFUNCTION("GOOGLETRANSLATE(B4145, ""auto"",""en"")"),"do not be afraid to give up the good to excellent")</f>
        <v>do not be afraid to give up the good to excellent</v>
      </c>
    </row>
    <row r="4146" ht="15.75" customHeight="1">
      <c r="A4146" s="1">
        <v>4498.0</v>
      </c>
      <c r="B4146" s="2" t="s">
        <v>4427</v>
      </c>
      <c r="C4146" s="2" t="s">
        <v>4426</v>
      </c>
      <c r="D4146" s="2" t="s">
        <v>6</v>
      </c>
      <c r="E4146" s="2" t="str">
        <f>IFERROR(__xludf.DUMMYFUNCTION("GOOGLETRANSLATE(B4146, ""auto"",""en"")"),"right arrogance is when you demand from yourself more than other")</f>
        <v>right arrogance is when you demand from yourself more than other</v>
      </c>
    </row>
    <row r="4147" ht="15.75" customHeight="1">
      <c r="A4147" s="1">
        <v>4499.0</v>
      </c>
      <c r="B4147" s="2" t="s">
        <v>4428</v>
      </c>
      <c r="C4147" s="2" t="s">
        <v>4426</v>
      </c>
      <c r="D4147" s="2" t="s">
        <v>6</v>
      </c>
      <c r="E4147" s="2" t="str">
        <f>IFERROR(__xludf.DUMMYFUNCTION("GOOGLETRANSLATE(B4147, ""auto"",""en"")"),"quote of the day owes nothing proves this life rather than the geometry")</f>
        <v>quote of the day owes nothing proves this life rather than the geometry</v>
      </c>
    </row>
    <row r="4148" ht="15.75" customHeight="1">
      <c r="A4148" s="1">
        <v>4500.0</v>
      </c>
      <c r="B4148" s="2" t="s">
        <v>4429</v>
      </c>
      <c r="C4148" s="2" t="s">
        <v>4426</v>
      </c>
      <c r="D4148" s="2" t="s">
        <v>6</v>
      </c>
      <c r="E4148" s="2" t="str">
        <f>IFERROR(__xludf.DUMMYFUNCTION("GOOGLETRANSLATE(B4148, ""auto"",""en"")"),"if you are going to learn how to fall in love with somebody, first forgive Alexander Vampilov of notebooks")</f>
        <v>if you are going to learn how to fall in love with somebody, first forgive Alexander Vampilov of notebooks</v>
      </c>
    </row>
    <row r="4149" ht="15.75" customHeight="1">
      <c r="A4149" s="1">
        <v>4501.0</v>
      </c>
      <c r="B4149" s="2" t="s">
        <v>4430</v>
      </c>
      <c r="C4149" s="2" t="s">
        <v>4426</v>
      </c>
      <c r="D4149" s="2" t="s">
        <v>6</v>
      </c>
      <c r="E4149" s="2" t="str">
        <f>IFERROR(__xludf.DUMMYFUNCTION("GOOGLETRANSLATE(B4149, ""auto"",""en"")")," the sunset dawn of winter, spring for the relief of a burden")</f>
        <v> the sunset dawn of winter, spring for the relief of a burden</v>
      </c>
    </row>
    <row r="4150" ht="15.75" customHeight="1">
      <c r="A4150" s="1">
        <v>4502.0</v>
      </c>
      <c r="B4150" s="2" t="s">
        <v>4431</v>
      </c>
      <c r="C4150" s="2" t="s">
        <v>4426</v>
      </c>
      <c r="D4150" s="2" t="s">
        <v>6</v>
      </c>
      <c r="E4150" s="2" t="str">
        <f>IFERROR(__xludf.DUMMYFUNCTION("GOOGLETRANSLATE(B4150, ""auto"",""en"")")," best things in life we ​​have acquired thanks to the patience with 'Umar ibn al-Khatab")</f>
        <v> best things in life we ​​have acquired thanks to the patience with 'Umar ibn al-Khatab</v>
      </c>
    </row>
    <row r="4151" ht="15.75" customHeight="1">
      <c r="A4151" s="1">
        <v>4504.0</v>
      </c>
      <c r="B4151" s="2" t="s">
        <v>4432</v>
      </c>
      <c r="C4151" s="2" t="s">
        <v>4426</v>
      </c>
      <c r="D4151" s="2" t="s">
        <v>6</v>
      </c>
      <c r="E4151" s="2" t="str">
        <f>IFERROR(__xludf.DUMMYFUNCTION("GOOGLETRANSLATE(B4151, ""auto"",""en"")"),"in the life of the happiness and it is at everyone this category again inner bloomed flower you planted happiness gathered at the table friends happiness happiness when there is someone to love when you love when you can do things you love happiness do no"&amp;"t need to wait for him to have to experience Natalia Solntseva still life with silver vase")</f>
        <v>in the life of the happiness and it is at everyone this category again inner bloomed flower you planted happiness gathered at the table friends happiness happiness when there is someone to love when you love when you can do things you love happiness do not need to wait for him to have to experience Natalia Solntseva still life with silver vase</v>
      </c>
    </row>
    <row r="4152" ht="15.75" customHeight="1">
      <c r="A4152" s="1">
        <v>4505.0</v>
      </c>
      <c r="B4152" s="2" t="s">
        <v>4433</v>
      </c>
      <c r="C4152" s="2" t="s">
        <v>4426</v>
      </c>
      <c r="D4152" s="2" t="s">
        <v>6</v>
      </c>
      <c r="E4152" s="2" t="str">
        <f>IFERROR(__xludf.DUMMYFUNCTION("GOOGLETRANSLATE(B4152, ""auto"",""en"")"),"that is in our hands proved to the whole world you just have to stop clench his fists and opened his hand")</f>
        <v>that is in our hands proved to the whole world you just have to stop clench his fists and opened his hand</v>
      </c>
    </row>
    <row r="4153" ht="15.75" customHeight="1">
      <c r="A4153" s="1">
        <v>4506.0</v>
      </c>
      <c r="B4153" s="2" t="s">
        <v>4434</v>
      </c>
      <c r="C4153" s="2" t="s">
        <v>4426</v>
      </c>
      <c r="D4153" s="2" t="s">
        <v>6</v>
      </c>
      <c r="E4153" s="2" t="str">
        <f>IFERROR(__xludf.DUMMYFUNCTION("GOOGLETRANSLATE(B4153, ""auto"",""en"")"),"Now sit down and think about who was there with you all the time who of you really cared enough to seek love from those who give a damn about your problems is time to learn to appreciate the people not for what you would like so that they do and for what "&amp;"they already do for you")</f>
        <v>Now sit down and think about who was there with you all the time who of you really cared enough to seek love from those who give a damn about your problems is time to learn to appreciate the people not for what you would like so that they do and for what they already do for you</v>
      </c>
    </row>
    <row r="4154" ht="15.75" customHeight="1">
      <c r="A4154" s="1">
        <v>4508.0</v>
      </c>
      <c r="B4154" s="2" t="s">
        <v>3668</v>
      </c>
      <c r="C4154" s="2" t="s">
        <v>4435</v>
      </c>
      <c r="D4154" s="2" t="s">
        <v>6</v>
      </c>
      <c r="E4154" s="2" t="str">
        <f>IFERROR(__xludf.DUMMYFUNCTION("GOOGLETRANSLATE(B4154, ""auto"",""en"")"),"show full")</f>
        <v>show full</v>
      </c>
    </row>
    <row r="4155" ht="15.75" customHeight="1">
      <c r="A4155" s="1">
        <v>4509.0</v>
      </c>
      <c r="B4155" s="2" t="s">
        <v>4436</v>
      </c>
      <c r="C4155" s="2" t="s">
        <v>4435</v>
      </c>
      <c r="D4155" s="2" t="s">
        <v>6</v>
      </c>
      <c r="E4155" s="2" t="str">
        <f>IFERROR(__xludf.DUMMYFUNCTION("GOOGLETRANSLATE(B4155, ""auto"",""en"")"),"how much pain life brings joy not excluding at times but it seems sometimes it's not worth not worth it to close all the good show completely")</f>
        <v>how much pain life brings joy not excluding at times but it seems sometimes it's not worth not worth it to close all the good show completely</v>
      </c>
    </row>
    <row r="4156" ht="15.75" customHeight="1">
      <c r="A4156" s="1">
        <v>4510.0</v>
      </c>
      <c r="B4156" s="2" t="s">
        <v>4437</v>
      </c>
      <c r="C4156" s="2" t="s">
        <v>4435</v>
      </c>
      <c r="D4156" s="2" t="s">
        <v>6</v>
      </c>
      <c r="E4156" s="2" t="str">
        <f>IFERROR(__xludf.DUMMYFUNCTION("GOOGLETRANSLATE(B4156, ""auto"",""en"")")," Today's Birthdays most wonderful man in the world celebrated 16 years of my zhannnochke show completely")</f>
        <v> Today's Birthdays most wonderful man in the world celebrated 16 years of my zhannnochke show completely</v>
      </c>
    </row>
    <row r="4157" ht="15.75" customHeight="1">
      <c r="A4157" s="1">
        <v>4511.0</v>
      </c>
      <c r="B4157" s="2" t="s">
        <v>4438</v>
      </c>
      <c r="C4157" s="2" t="s">
        <v>4435</v>
      </c>
      <c r="D4157" s="2" t="s">
        <v>6</v>
      </c>
      <c r="E4157" s="2" t="str">
        <f>IFERROR(__xludf.DUMMYFUNCTION("GOOGLETRANSLATE(B4157, ""auto"",""en"")"),"Briefly about my condition at the end of the day")</f>
        <v>Briefly about my condition at the end of the day</v>
      </c>
    </row>
    <row r="4158" ht="15.75" customHeight="1">
      <c r="A4158" s="1">
        <v>4512.0</v>
      </c>
      <c r="B4158" s="2" t="s">
        <v>4439</v>
      </c>
      <c r="C4158" s="2" t="s">
        <v>4435</v>
      </c>
      <c r="D4158" s="2" t="s">
        <v>6</v>
      </c>
      <c r="E4158" s="2" t="str">
        <f>IFERROR(__xludf.DUMMYFUNCTION("GOOGLETRANSLATE(B4158, ""auto"",""en"")"),"I fucking cat mur mur mur fucking bitch murrr mur mur muuuurr")</f>
        <v>I fucking cat mur mur mur fucking bitch murrr mur mur muuuurr</v>
      </c>
    </row>
    <row r="4159" ht="15.75" customHeight="1">
      <c r="A4159" s="1">
        <v>4514.0</v>
      </c>
      <c r="B4159" s="2" t="s">
        <v>3668</v>
      </c>
      <c r="C4159" s="2" t="s">
        <v>4440</v>
      </c>
      <c r="D4159" s="2" t="s">
        <v>6</v>
      </c>
      <c r="E4159" s="2" t="str">
        <f>IFERROR(__xludf.DUMMYFUNCTION("GOOGLETRANSLATE(B4159, ""auto"",""en"")"),"show full")</f>
        <v>show full</v>
      </c>
    </row>
    <row r="4160" ht="15.75" customHeight="1">
      <c r="A4160" s="1">
        <v>4515.0</v>
      </c>
      <c r="B4160" s="2" t="s">
        <v>4436</v>
      </c>
      <c r="C4160" s="2" t="s">
        <v>4440</v>
      </c>
      <c r="D4160" s="2" t="s">
        <v>6</v>
      </c>
      <c r="E4160" s="2" t="str">
        <f>IFERROR(__xludf.DUMMYFUNCTION("GOOGLETRANSLATE(B4160, ""auto"",""en"")"),"how much pain life brings joy not excluding at times but it seems sometimes it's not worth not worth it to close all the good show completely")</f>
        <v>how much pain life brings joy not excluding at times but it seems sometimes it's not worth not worth it to close all the good show completely</v>
      </c>
    </row>
    <row r="4161" ht="15.75" customHeight="1">
      <c r="A4161" s="1">
        <v>4516.0</v>
      </c>
      <c r="B4161" s="2" t="s">
        <v>4437</v>
      </c>
      <c r="C4161" s="2" t="s">
        <v>4440</v>
      </c>
      <c r="D4161" s="2" t="s">
        <v>6</v>
      </c>
      <c r="E4161" s="2" t="str">
        <f>IFERROR(__xludf.DUMMYFUNCTION("GOOGLETRANSLATE(B4161, ""auto"",""en"")")," Today's Birthdays most wonderful man in the world celebrated 16 years of my zhannnochke show completely")</f>
        <v> Today's Birthdays most wonderful man in the world celebrated 16 years of my zhannnochke show completely</v>
      </c>
    </row>
    <row r="4162" ht="15.75" customHeight="1">
      <c r="A4162" s="1">
        <v>4517.0</v>
      </c>
      <c r="B4162" s="2" t="s">
        <v>4438</v>
      </c>
      <c r="C4162" s="2" t="s">
        <v>4440</v>
      </c>
      <c r="D4162" s="2" t="s">
        <v>6</v>
      </c>
      <c r="E4162" s="2" t="str">
        <f>IFERROR(__xludf.DUMMYFUNCTION("GOOGLETRANSLATE(B4162, ""auto"",""en"")"),"Briefly about my condition at the end of the day")</f>
        <v>Briefly about my condition at the end of the day</v>
      </c>
    </row>
    <row r="4163" ht="15.75" customHeight="1">
      <c r="A4163" s="1">
        <v>4518.0</v>
      </c>
      <c r="B4163" s="2" t="s">
        <v>4439</v>
      </c>
      <c r="C4163" s="2" t="s">
        <v>4440</v>
      </c>
      <c r="D4163" s="2" t="s">
        <v>6</v>
      </c>
      <c r="E4163" s="2" t="str">
        <f>IFERROR(__xludf.DUMMYFUNCTION("GOOGLETRANSLATE(B4163, ""auto"",""en"")"),"I fucking cat mur mur mur fucking bitch murrr mur mur muuuurr")</f>
        <v>I fucking cat mur mur mur fucking bitch murrr mur mur muuuurr</v>
      </c>
    </row>
    <row r="4164" ht="15.75" customHeight="1">
      <c r="A4164" s="1">
        <v>4519.0</v>
      </c>
      <c r="B4164" s="2" t="s">
        <v>4441</v>
      </c>
      <c r="C4164" s="2" t="s">
        <v>4442</v>
      </c>
      <c r="D4164" s="2" t="s">
        <v>6</v>
      </c>
      <c r="E4164" s="2" t="str">
        <f>IFERROR(__xludf.DUMMYFUNCTION("GOOGLETRANSLATE(B4164, ""auto"",""en"")"),"mood")</f>
        <v>mood</v>
      </c>
    </row>
    <row r="4165" ht="15.75" customHeight="1">
      <c r="A4165" s="1">
        <v>4521.0</v>
      </c>
      <c r="B4165" s="2" t="s">
        <v>4443</v>
      </c>
      <c r="C4165" s="2" t="s">
        <v>4444</v>
      </c>
      <c r="D4165" s="2" t="s">
        <v>6</v>
      </c>
      <c r="E4165" s="2" t="str">
        <f>IFERROR(__xludf.DUMMYFUNCTION("GOOGLETRANSLATE(B4165, ""auto"",""en"")"),"if I want only these relations")</f>
        <v>if I want only these relations</v>
      </c>
    </row>
    <row r="4166" ht="15.75" customHeight="1">
      <c r="A4166" s="1">
        <v>4523.0</v>
      </c>
      <c r="B4166" s="2" t="s">
        <v>4445</v>
      </c>
      <c r="C4166" s="2" t="s">
        <v>4444</v>
      </c>
      <c r="D4166" s="2" t="s">
        <v>6</v>
      </c>
      <c r="E4166" s="2" t="str">
        <f>IFERROR(__xludf.DUMMYFUNCTION("GOOGLETRANSLATE(B4166, ""auto"",""en"")")," you will need and would get out of the ground in 1996")</f>
        <v> you will need and would get out of the ground in 1996</v>
      </c>
    </row>
    <row r="4167" ht="15.75" customHeight="1">
      <c r="A4167" s="1">
        <v>4524.0</v>
      </c>
      <c r="B4167" s="2" t="s">
        <v>4446</v>
      </c>
      <c r="C4167" s="2" t="s">
        <v>4444</v>
      </c>
      <c r="D4167" s="2" t="s">
        <v>6</v>
      </c>
      <c r="E4167" s="2" t="str">
        <f>IFERROR(__xludf.DUMMYFUNCTION("GOOGLETRANSLATE(B4167, ""auto"",""en"")"),"those beautiful eyes that try to see in others only one good Audrey Hepburn")</f>
        <v>those beautiful eyes that try to see in others only one good Audrey Hepburn</v>
      </c>
    </row>
    <row r="4168" ht="15.75" customHeight="1">
      <c r="A4168" s="1">
        <v>4525.0</v>
      </c>
      <c r="B4168" s="2" t="s">
        <v>4447</v>
      </c>
      <c r="C4168" s="2" t="s">
        <v>4444</v>
      </c>
      <c r="D4168" s="2" t="s">
        <v>6</v>
      </c>
      <c r="E4168" s="2" t="str">
        <f>IFERROR(__xludf.DUMMYFUNCTION("GOOGLETRANSLATE(B4168, ""auto"",""en"")"),"girl should be home it is customary for a long time and it goes out of fashion girl must be feminine must contain the order in the house and keep the comfort of rest and home girl must remain faithful to be obedient and faithful to only one chosen it shou"&amp;"ld attract the kindness and warm loved the warmth and care she should not smoke for a walk at night to drink and swear she must respect itself be criminal and to have self-esteem only if it is desirable and interesting, only the they want to seek to bind "&amp;"their lives and have children only with such a girl should present itself so that it looked at as his future wife, and not as a new next-hundredth of passion girls think about your passion and you do not like bitchiness does not paint c")</f>
        <v>girl should be home it is customary for a long time and it goes out of fashion girl must be feminine must contain the order in the house and keep the comfort of rest and home girl must remain faithful to be obedient and faithful to only one chosen it should attract the kindness and warm loved the warmth and care she should not smoke for a walk at night to drink and swear she must respect itself be criminal and to have self-esteem only if it is desirable and interesting, only the they want to seek to bind their lives and have children only with such a girl should present itself so that it looked at as his future wife, and not as a new next-hundredth of passion girls think about your passion and you do not like bitchiness does not paint c</v>
      </c>
    </row>
    <row r="4169" ht="15.75" customHeight="1">
      <c r="A4169" s="1">
        <v>4526.0</v>
      </c>
      <c r="B4169" s="2" t="s">
        <v>4448</v>
      </c>
      <c r="C4169" s="2" t="s">
        <v>4444</v>
      </c>
      <c r="D4169" s="2" t="s">
        <v>6</v>
      </c>
      <c r="E4169" s="2" t="str">
        <f>IFERROR(__xludf.DUMMYFUNCTION("GOOGLETRANSLATE(B4169, ""auto"",""en"")"),"be yourself is not necessary to be a blueprint open instagram what is happening in the 21st century with you girl you get the same where your individuality tons of make-up little nose with no hump plump lips lens long hair what you create parameters and a"&amp;"ll try so hard to support them who said that so nice things to say about the so beautiful should be something that will disappear in you manage to be among those to show your own at no similar natural beauty of your personality because you are unique you "&amp;"are the only one proud of it and do not change yourself for the sake of society")</f>
        <v>be yourself is not necessary to be a blueprint open instagram what is happening in the 21st century with you girl you get the same where your individuality tons of make-up little nose with no hump plump lips lens long hair what you create parameters and all try so hard to support them who said that so nice things to say about the so beautiful should be something that will disappear in you manage to be among those to show your own at no similar natural beauty of your personality because you are unique you are the only one proud of it and do not change yourself for the sake of society</v>
      </c>
    </row>
    <row r="4170" ht="15.75" customHeight="1">
      <c r="A4170" s="1">
        <v>4527.0</v>
      </c>
      <c r="B4170" s="2" t="s">
        <v>4449</v>
      </c>
      <c r="C4170" s="2" t="s">
        <v>4444</v>
      </c>
      <c r="D4170" s="2" t="s">
        <v>6</v>
      </c>
      <c r="E4170" s="2" t="str">
        <f>IFERROR(__xludf.DUMMYFUNCTION("GOOGLETRANSLATE(B4170, ""auto"",""en"")"),"you're a girl you have to be perfect both inside and outside read books love yourself because you are for yourself try not to someone namely for themselves do not pay attention to some people live for themselves your life you have to go to the end never g"&amp;"ive your love so what you have to work on yourself because you're a girl daughter's future wife mum flower for you parents you have to disclose all its petals smile more often because your smile for whom the whole world just be just do not have someone to"&amp;" envy because even the richest man crying you should own and be able to live and work on yourself know if you're reading this then you really want to start a new life with a clean slate, believe you will do believe you just do not be lazy because of you, "&amp;"no one will work you must own all make you one at no one believe believe Me")</f>
        <v>you're a girl you have to be perfect both inside and outside read books love yourself because you are for yourself try not to someone namely for themselves do not pay attention to some people live for themselves your life you have to go to the end never give your love so what you have to work on yourself because you're a girl daughter's future wife mum flower for you parents you have to disclose all its petals smile more often because your smile for whom the whole world just be just do not have someone to envy because even the richest man crying you should own and be able to live and work on yourself know if you're reading this then you really want to start a new life with a clean slate, believe you will do believe you just do not be lazy because of you, no one will work you must own all make you one at no one believe believe Me</v>
      </c>
    </row>
    <row r="4171" ht="15.75" customHeight="1">
      <c r="A4171" s="1">
        <v>4528.0</v>
      </c>
      <c r="B4171" s="2" t="s">
        <v>4450</v>
      </c>
      <c r="C4171" s="2" t="s">
        <v>4444</v>
      </c>
      <c r="D4171" s="2" t="s">
        <v>6</v>
      </c>
      <c r="E4171" s="2" t="str">
        <f>IFERROR(__xludf.DUMMYFUNCTION("GOOGLETRANSLATE(B4171, ""auto"",""en"")"),"never go back to the past, it kills your precious time stories are not repeated people never change no one expect not stand still just go ahead do not look people whom you want your catch")</f>
        <v>never go back to the past, it kills your precious time stories are not repeated people never change no one expect not stand still just go ahead do not look people whom you want your catch</v>
      </c>
    </row>
    <row r="4172" ht="15.75" customHeight="1">
      <c r="A4172" s="1">
        <v>4530.0</v>
      </c>
      <c r="B4172" s="2" t="s">
        <v>4443</v>
      </c>
      <c r="C4172" s="2" t="s">
        <v>4451</v>
      </c>
      <c r="D4172" s="2" t="s">
        <v>6</v>
      </c>
      <c r="E4172" s="2" t="str">
        <f>IFERROR(__xludf.DUMMYFUNCTION("GOOGLETRANSLATE(B4172, ""auto"",""en"")"),"if I want only these relations")</f>
        <v>if I want only these relations</v>
      </c>
    </row>
    <row r="4173" ht="15.75" customHeight="1">
      <c r="A4173" s="1">
        <v>4532.0</v>
      </c>
      <c r="B4173" s="2" t="s">
        <v>4445</v>
      </c>
      <c r="C4173" s="2" t="s">
        <v>4451</v>
      </c>
      <c r="D4173" s="2" t="s">
        <v>6</v>
      </c>
      <c r="E4173" s="2" t="str">
        <f>IFERROR(__xludf.DUMMYFUNCTION("GOOGLETRANSLATE(B4173, ""auto"",""en"")")," you will need and would get out of the ground in 1996")</f>
        <v> you will need and would get out of the ground in 1996</v>
      </c>
    </row>
    <row r="4174" ht="15.75" customHeight="1">
      <c r="A4174" s="1">
        <v>4533.0</v>
      </c>
      <c r="B4174" s="2" t="s">
        <v>4446</v>
      </c>
      <c r="C4174" s="2" t="s">
        <v>4451</v>
      </c>
      <c r="D4174" s="2" t="s">
        <v>6</v>
      </c>
      <c r="E4174" s="2" t="str">
        <f>IFERROR(__xludf.DUMMYFUNCTION("GOOGLETRANSLATE(B4174, ""auto"",""en"")"),"those beautiful eyes that try to see in others only one good Audrey Hepburn")</f>
        <v>those beautiful eyes that try to see in others only one good Audrey Hepburn</v>
      </c>
    </row>
    <row r="4175" ht="15.75" customHeight="1">
      <c r="A4175" s="1">
        <v>4534.0</v>
      </c>
      <c r="B4175" s="2" t="s">
        <v>4447</v>
      </c>
      <c r="C4175" s="2" t="s">
        <v>4451</v>
      </c>
      <c r="D4175" s="2" t="s">
        <v>6</v>
      </c>
      <c r="E4175" s="2" t="str">
        <f>IFERROR(__xludf.DUMMYFUNCTION("GOOGLETRANSLATE(B4175, ""auto"",""en"")"),"girl should be home it is customary for a long time and it goes out of fashion girl must be feminine must contain the order in the house and keep the comfort of rest and home girl must remain faithful to be obedient and faithful to only one chosen it shou"&amp;"ld attract the kindness and warm loved the warmth and care she should not smoke for a walk at night to drink and swear she must respect itself be criminal and to have self-esteem only if it is desirable and interesting, only the they want to seek to bind "&amp;"their lives and have children only with such a girl should present itself so that it looked at as his future wife, and not as a new next-hundredth of passion girls think about your passion and you do not like bitchiness does not paint c")</f>
        <v>girl should be home it is customary for a long time and it goes out of fashion girl must be feminine must contain the order in the house and keep the comfort of rest and home girl must remain faithful to be obedient and faithful to only one chosen it should attract the kindness and warm loved the warmth and care she should not smoke for a walk at night to drink and swear she must respect itself be criminal and to have self-esteem only if it is desirable and interesting, only the they want to seek to bind their lives and have children only with such a girl should present itself so that it looked at as his future wife, and not as a new next-hundredth of passion girls think about your passion and you do not like bitchiness does not paint c</v>
      </c>
    </row>
    <row r="4176" ht="15.75" customHeight="1">
      <c r="A4176" s="1">
        <v>4535.0</v>
      </c>
      <c r="B4176" s="2" t="s">
        <v>4448</v>
      </c>
      <c r="C4176" s="2" t="s">
        <v>4451</v>
      </c>
      <c r="D4176" s="2" t="s">
        <v>6</v>
      </c>
      <c r="E4176" s="2" t="str">
        <f>IFERROR(__xludf.DUMMYFUNCTION("GOOGLETRANSLATE(B4176, ""auto"",""en"")"),"be yourself is not necessary to be a blueprint open instagram what is happening in the 21st century with you girl you get the same where your individuality tons of make-up little nose with no hump plump lips lens long hair what you create parameters and a"&amp;"ll try so hard to support them who said that so nice things to say about the so beautiful should be something that will disappear in you manage to be among those to show your own at no similar natural beauty of your personality because you are unique you "&amp;"are the only one proud of it and do not change yourself for the sake of society")</f>
        <v>be yourself is not necessary to be a blueprint open instagram what is happening in the 21st century with you girl you get the same where your individuality tons of make-up little nose with no hump plump lips lens long hair what you create parameters and all try so hard to support them who said that so nice things to say about the so beautiful should be something that will disappear in you manage to be among those to show your own at no similar natural beauty of your personality because you are unique you are the only one proud of it and do not change yourself for the sake of society</v>
      </c>
    </row>
    <row r="4177" ht="15.75" customHeight="1">
      <c r="A4177" s="1">
        <v>4536.0</v>
      </c>
      <c r="B4177" s="2" t="s">
        <v>4449</v>
      </c>
      <c r="C4177" s="2" t="s">
        <v>4451</v>
      </c>
      <c r="D4177" s="2" t="s">
        <v>6</v>
      </c>
      <c r="E4177" s="2" t="str">
        <f>IFERROR(__xludf.DUMMYFUNCTION("GOOGLETRANSLATE(B4177, ""auto"",""en"")"),"you're a girl you have to be perfect both inside and outside read books love yourself because you are for yourself try not to someone namely for themselves do not pay attention to some people live for themselves your life you have to go to the end never g"&amp;"ive your love so what you have to work on yourself because you're a girl daughter's future wife mum flower for you parents you have to disclose all its petals smile more often because your smile for whom the whole world just be just do not have someone to"&amp;" envy because even the richest man crying you should own and be able to live and work on yourself know if you're reading this then you really want to start a new life with a clean slate, believe you will do believe you just do not be lazy because of you, "&amp;"no one will work you must own all make you one at no one believe believe Me")</f>
        <v>you're a girl you have to be perfect both inside and outside read books love yourself because you are for yourself try not to someone namely for themselves do not pay attention to some people live for themselves your life you have to go to the end never give your love so what you have to work on yourself because you're a girl daughter's future wife mum flower for you parents you have to disclose all its petals smile more often because your smile for whom the whole world just be just do not have someone to envy because even the richest man crying you should own and be able to live and work on yourself know if you're reading this then you really want to start a new life with a clean slate, believe you will do believe you just do not be lazy because of you, no one will work you must own all make you one at no one believe believe Me</v>
      </c>
    </row>
    <row r="4178" ht="15.75" customHeight="1">
      <c r="A4178" s="1">
        <v>4537.0</v>
      </c>
      <c r="B4178" s="2" t="s">
        <v>4450</v>
      </c>
      <c r="C4178" s="2" t="s">
        <v>4451</v>
      </c>
      <c r="D4178" s="2" t="s">
        <v>6</v>
      </c>
      <c r="E4178" s="2" t="str">
        <f>IFERROR(__xludf.DUMMYFUNCTION("GOOGLETRANSLATE(B4178, ""auto"",""en"")"),"never go back to the past, it kills your precious time stories are not repeated people never change no one expect not stand still just go ahead do not look people whom you want your catch")</f>
        <v>never go back to the past, it kills your precious time stories are not repeated people never change no one expect not stand still just go ahead do not look people whom you want your catch</v>
      </c>
    </row>
    <row r="4179" ht="15.75" customHeight="1">
      <c r="A4179" s="1">
        <v>4539.0</v>
      </c>
      <c r="B4179" s="2" t="s">
        <v>4443</v>
      </c>
      <c r="C4179" s="2" t="s">
        <v>4451</v>
      </c>
      <c r="D4179" s="2" t="s">
        <v>6</v>
      </c>
      <c r="E4179" s="2" t="str">
        <f>IFERROR(__xludf.DUMMYFUNCTION("GOOGLETRANSLATE(B4179, ""auto"",""en"")"),"if I want only these relations")</f>
        <v>if I want only these relations</v>
      </c>
    </row>
    <row r="4180" ht="15.75" customHeight="1">
      <c r="A4180" s="1">
        <v>4541.0</v>
      </c>
      <c r="B4180" s="2" t="s">
        <v>4445</v>
      </c>
      <c r="C4180" s="2" t="s">
        <v>4451</v>
      </c>
      <c r="D4180" s="2" t="s">
        <v>6</v>
      </c>
      <c r="E4180" s="2" t="str">
        <f>IFERROR(__xludf.DUMMYFUNCTION("GOOGLETRANSLATE(B4180, ""auto"",""en"")")," you will need and would get out of the ground in 1996")</f>
        <v> you will need and would get out of the ground in 1996</v>
      </c>
    </row>
    <row r="4181" ht="15.75" customHeight="1">
      <c r="A4181" s="1">
        <v>4542.0</v>
      </c>
      <c r="B4181" s="2" t="s">
        <v>4446</v>
      </c>
      <c r="C4181" s="2" t="s">
        <v>4451</v>
      </c>
      <c r="D4181" s="2" t="s">
        <v>6</v>
      </c>
      <c r="E4181" s="2" t="str">
        <f>IFERROR(__xludf.DUMMYFUNCTION("GOOGLETRANSLATE(B4181, ""auto"",""en"")"),"those beautiful eyes that try to see in others only one good Audrey Hepburn")</f>
        <v>those beautiful eyes that try to see in others only one good Audrey Hepburn</v>
      </c>
    </row>
    <row r="4182" ht="15.75" customHeight="1">
      <c r="A4182" s="1">
        <v>4543.0</v>
      </c>
      <c r="B4182" s="2" t="s">
        <v>4447</v>
      </c>
      <c r="C4182" s="2" t="s">
        <v>4451</v>
      </c>
      <c r="D4182" s="2" t="s">
        <v>6</v>
      </c>
      <c r="E4182" s="2" t="str">
        <f>IFERROR(__xludf.DUMMYFUNCTION("GOOGLETRANSLATE(B4182, ""auto"",""en"")"),"girl should be home it is customary for a long time and it goes out of fashion girl must be feminine must contain the order in the house and keep the comfort of rest and home girl must remain faithful to be obedient and faithful to only one chosen it shou"&amp;"ld attract the kindness and warm loved the warmth and care she should not smoke for a walk at night to drink and swear she must respect itself be criminal and to have self-esteem only if it is desirable and interesting, only the they want to seek to bind "&amp;"their lives and have children only with such a girl should present itself so that it looked at as his future wife, and not as a new next-hundredth of passion girls think about your passion and you do not like bitchiness does not paint c")</f>
        <v>girl should be home it is customary for a long time and it goes out of fashion girl must be feminine must contain the order in the house and keep the comfort of rest and home girl must remain faithful to be obedient and faithful to only one chosen it should attract the kindness and warm loved the warmth and care she should not smoke for a walk at night to drink and swear she must respect itself be criminal and to have self-esteem only if it is desirable and interesting, only the they want to seek to bind their lives and have children only with such a girl should present itself so that it looked at as his future wife, and not as a new next-hundredth of passion girls think about your passion and you do not like bitchiness does not paint c</v>
      </c>
    </row>
    <row r="4183" ht="15.75" customHeight="1">
      <c r="A4183" s="1">
        <v>4544.0</v>
      </c>
      <c r="B4183" s="2" t="s">
        <v>4448</v>
      </c>
      <c r="C4183" s="2" t="s">
        <v>4451</v>
      </c>
      <c r="D4183" s="2" t="s">
        <v>6</v>
      </c>
      <c r="E4183" s="2" t="str">
        <f>IFERROR(__xludf.DUMMYFUNCTION("GOOGLETRANSLATE(B4183, ""auto"",""en"")"),"be yourself is not necessary to be a blueprint open instagram what is happening in the 21st century with you girl you get the same where your individuality tons of make-up little nose with no hump plump lips lens long hair what you create parameters and a"&amp;"ll try so hard to support them who said that so nice things to say about the so beautiful should be something that will disappear in you manage to be among those to show your own at no similar natural beauty of your personality because you are unique you "&amp;"are the only one proud of it and do not change yourself for the sake of society")</f>
        <v>be yourself is not necessary to be a blueprint open instagram what is happening in the 21st century with you girl you get the same where your individuality tons of make-up little nose with no hump plump lips lens long hair what you create parameters and all try so hard to support them who said that so nice things to say about the so beautiful should be something that will disappear in you manage to be among those to show your own at no similar natural beauty of your personality because you are unique you are the only one proud of it and do not change yourself for the sake of society</v>
      </c>
    </row>
    <row r="4184" ht="15.75" customHeight="1">
      <c r="A4184" s="1">
        <v>4545.0</v>
      </c>
      <c r="B4184" s="2" t="s">
        <v>4449</v>
      </c>
      <c r="C4184" s="2" t="s">
        <v>4451</v>
      </c>
      <c r="D4184" s="2" t="s">
        <v>6</v>
      </c>
      <c r="E4184" s="2" t="str">
        <f>IFERROR(__xludf.DUMMYFUNCTION("GOOGLETRANSLATE(B4184, ""auto"",""en"")"),"you're a girl you have to be perfect both inside and outside read books love yourself because you are for yourself try not to someone namely for themselves do not pay attention to some people live for themselves your life you have to go to the end never g"&amp;"ive your love so what you have to work on yourself because you're a girl daughter's future wife mum flower for you parents you have to disclose all its petals smile more often because your smile for whom the whole world just be just do not have someone to"&amp;" envy because even the richest man crying you should own and be able to live and work on yourself know if you're reading this then you really want to start a new life with a clean slate, believe you will do believe you just do not be lazy because of you, "&amp;"no one will work you must own all make you one at no one believe believe Me")</f>
        <v>you're a girl you have to be perfect both inside and outside read books love yourself because you are for yourself try not to someone namely for themselves do not pay attention to some people live for themselves your life you have to go to the end never give your love so what you have to work on yourself because you're a girl daughter's future wife mum flower for you parents you have to disclose all its petals smile more often because your smile for whom the whole world just be just do not have someone to envy because even the richest man crying you should own and be able to live and work on yourself know if you're reading this then you really want to start a new life with a clean slate, believe you will do believe you just do not be lazy because of you, no one will work you must own all make you one at no one believe believe Me</v>
      </c>
    </row>
    <row r="4185" ht="15.75" customHeight="1">
      <c r="A4185" s="1">
        <v>4546.0</v>
      </c>
      <c r="B4185" s="2" t="s">
        <v>4450</v>
      </c>
      <c r="C4185" s="2" t="s">
        <v>4451</v>
      </c>
      <c r="D4185" s="2" t="s">
        <v>6</v>
      </c>
      <c r="E4185" s="2" t="str">
        <f>IFERROR(__xludf.DUMMYFUNCTION("GOOGLETRANSLATE(B4185, ""auto"",""en"")"),"never go back to the past, it kills your precious time stories are not repeated people never change no one expect not stand still just go ahead do not look people whom you want your catch")</f>
        <v>never go back to the past, it kills your precious time stories are not repeated people never change no one expect not stand still just go ahead do not look people whom you want your catch</v>
      </c>
    </row>
    <row r="4186" ht="15.75" customHeight="1">
      <c r="A4186" s="1">
        <v>4547.0</v>
      </c>
      <c r="B4186" s="2" t="s">
        <v>4452</v>
      </c>
      <c r="C4186" s="2" t="s">
        <v>4453</v>
      </c>
      <c r="D4186" s="2" t="s">
        <v>6</v>
      </c>
      <c r="E4186" s="2" t="str">
        <f>IFERROR(__xludf.DUMMYFUNCTION("GOOGLETRANSLATE(B4186, ""auto"",""en"")"),"everyone says there is no show-off show-off is the norm in Almaty")</f>
        <v>everyone says there is no show-off show-off is the norm in Almaty</v>
      </c>
    </row>
    <row r="4187" ht="15.75" customHeight="1">
      <c r="A4187" s="1">
        <v>4548.0</v>
      </c>
      <c r="B4187" s="2" t="s">
        <v>4452</v>
      </c>
      <c r="C4187" s="2" t="s">
        <v>4453</v>
      </c>
      <c r="D4187" s="2" t="s">
        <v>6</v>
      </c>
      <c r="E4187" s="2" t="str">
        <f>IFERROR(__xludf.DUMMYFUNCTION("GOOGLETRANSLATE(B4187, ""auto"",""en"")"),"everyone says there is no show-off show-off is the norm in Almaty")</f>
        <v>everyone says there is no show-off show-off is the norm in Almaty</v>
      </c>
    </row>
    <row r="4188" ht="15.75" customHeight="1">
      <c r="A4188" s="1">
        <v>4549.0</v>
      </c>
      <c r="B4188" s="2" t="s">
        <v>4454</v>
      </c>
      <c r="C4188" s="2" t="s">
        <v>4455</v>
      </c>
      <c r="D4188" s="2" t="s">
        <v>6</v>
      </c>
      <c r="E4188" s="2" t="str">
        <f>IFERROR(__xludf.DUMMYFUNCTION("GOOGLETRANSLATE(B4188, ""auto"",""en"")"),"step forward and succeed, people learn from mistakes")</f>
        <v>step forward and succeed, people learn from mistakes</v>
      </c>
    </row>
    <row r="4189" ht="15.75" customHeight="1">
      <c r="A4189" s="1">
        <v>4550.0</v>
      </c>
      <c r="B4189" s="2" t="s">
        <v>4456</v>
      </c>
      <c r="C4189" s="2" t="s">
        <v>4455</v>
      </c>
      <c r="D4189" s="2" t="s">
        <v>6</v>
      </c>
      <c r="E4189" s="2" t="str">
        <f>IFERROR(__xludf.DUMMYFUNCTION("GOOGLETRANSLATE(B4189, ""auto"",""en"")"),"Friends near the shower Kaif")</f>
        <v>Friends near the shower Kaif</v>
      </c>
    </row>
    <row r="4190" ht="15.75" customHeight="1">
      <c r="A4190" s="1">
        <v>4551.0</v>
      </c>
      <c r="B4190" s="2" t="s">
        <v>4457</v>
      </c>
      <c r="C4190" s="2" t="s">
        <v>4455</v>
      </c>
      <c r="D4190" s="2" t="s">
        <v>6</v>
      </c>
      <c r="E4190" s="2" t="str">
        <f>IFERROR(__xludf.DUMMYFUNCTION("GOOGLETRANSLATE(B4190, ""auto"",""en"")"),"I have 3 wishes that parents are healthy to summer has been 10 months of the year to see if it is only the mutual love")</f>
        <v>I have 3 wishes that parents are healthy to summer has been 10 months of the year to see if it is only the mutual love</v>
      </c>
    </row>
    <row r="4191" ht="15.75" customHeight="1">
      <c r="A4191" s="1">
        <v>4552.0</v>
      </c>
      <c r="B4191" s="2" t="s">
        <v>4458</v>
      </c>
      <c r="C4191" s="2" t="s">
        <v>4455</v>
      </c>
      <c r="D4191" s="2" t="s">
        <v>6</v>
      </c>
      <c r="E4191" s="2" t="str">
        <f>IFERROR(__xludf.DUMMYFUNCTION("GOOGLETRANSLATE(B4191, ""auto"",""en"")"),"afterburner take away all the parts of the wall so as not to lose the afterburner 1 2001 2 2003 3 double Furious Fast and the Furious Fast and the Furious 4 2006 4 2009 5 2011 6 5 Fast and the Furious Fast and the Furious Fast and the Furious 7 June 2013 "&amp;"July 2015")</f>
        <v>afterburner take away all the parts of the wall so as not to lose the afterburner 1 2001 2 2003 3 double Furious Fast and the Furious Fast and the Furious 4 2006 4 2009 5 2011 6 5 Fast and the Furious Fast and the Furious Fast and the Furious 7 June 2013 July 2015</v>
      </c>
    </row>
    <row r="4192" ht="15.75" customHeight="1">
      <c r="A4192" s="1">
        <v>4553.0</v>
      </c>
      <c r="B4192" s="2" t="s">
        <v>4454</v>
      </c>
      <c r="C4192" s="2" t="s">
        <v>4455</v>
      </c>
      <c r="D4192" s="2" t="s">
        <v>6</v>
      </c>
      <c r="E4192" s="2" t="str">
        <f>IFERROR(__xludf.DUMMYFUNCTION("GOOGLETRANSLATE(B4192, ""auto"",""en"")"),"step forward and succeed, people learn from mistakes")</f>
        <v>step forward and succeed, people learn from mistakes</v>
      </c>
    </row>
    <row r="4193" ht="15.75" customHeight="1">
      <c r="A4193" s="1">
        <v>4554.0</v>
      </c>
      <c r="B4193" s="2" t="s">
        <v>4456</v>
      </c>
      <c r="C4193" s="2" t="s">
        <v>4455</v>
      </c>
      <c r="D4193" s="2" t="s">
        <v>6</v>
      </c>
      <c r="E4193" s="2" t="str">
        <f>IFERROR(__xludf.DUMMYFUNCTION("GOOGLETRANSLATE(B4193, ""auto"",""en"")"),"Friends near the shower Kaif")</f>
        <v>Friends near the shower Kaif</v>
      </c>
    </row>
    <row r="4194" ht="15.75" customHeight="1">
      <c r="A4194" s="1">
        <v>4555.0</v>
      </c>
      <c r="B4194" s="2" t="s">
        <v>4457</v>
      </c>
      <c r="C4194" s="2" t="s">
        <v>4455</v>
      </c>
      <c r="D4194" s="2" t="s">
        <v>6</v>
      </c>
      <c r="E4194" s="2" t="str">
        <f>IFERROR(__xludf.DUMMYFUNCTION("GOOGLETRANSLATE(B4194, ""auto"",""en"")"),"I have 3 wishes that parents are healthy to summer has been 10 months of the year to see if it is only the mutual love")</f>
        <v>I have 3 wishes that parents are healthy to summer has been 10 months of the year to see if it is only the mutual love</v>
      </c>
    </row>
    <row r="4195" ht="15.75" customHeight="1">
      <c r="A4195" s="1">
        <v>4556.0</v>
      </c>
      <c r="B4195" s="2" t="s">
        <v>4458</v>
      </c>
      <c r="C4195" s="2" t="s">
        <v>4455</v>
      </c>
      <c r="D4195" s="2" t="s">
        <v>6</v>
      </c>
      <c r="E4195" s="2" t="str">
        <f>IFERROR(__xludf.DUMMYFUNCTION("GOOGLETRANSLATE(B4195, ""auto"",""en"")"),"afterburner take away all the parts of the wall so as not to lose the afterburner 1 2001 2 2003 3 double Furious Fast and the Furious Fast and the Furious 4 2006 4 2009 5 2011 6 5 Fast and the Furious Fast and the Furious Fast and the Furious 7 June 2013 "&amp;"July 2015")</f>
        <v>afterburner take away all the parts of the wall so as not to lose the afterburner 1 2001 2 2003 3 double Furious Fast and the Furious Fast and the Furious 4 2006 4 2009 5 2011 6 5 Fast and the Furious Fast and the Furious Fast and the Furious 7 June 2013 July 2015</v>
      </c>
    </row>
    <row r="4196" ht="15.75" customHeight="1">
      <c r="A4196" s="1">
        <v>4557.0</v>
      </c>
      <c r="B4196" s="2" t="s">
        <v>4454</v>
      </c>
      <c r="C4196" s="2" t="s">
        <v>4455</v>
      </c>
      <c r="D4196" s="2" t="s">
        <v>6</v>
      </c>
      <c r="E4196" s="2" t="str">
        <f>IFERROR(__xludf.DUMMYFUNCTION("GOOGLETRANSLATE(B4196, ""auto"",""en"")"),"step forward and succeed, people learn from mistakes")</f>
        <v>step forward and succeed, people learn from mistakes</v>
      </c>
    </row>
    <row r="4197" ht="15.75" customHeight="1">
      <c r="A4197" s="1">
        <v>4558.0</v>
      </c>
      <c r="B4197" s="2" t="s">
        <v>4456</v>
      </c>
      <c r="C4197" s="2" t="s">
        <v>4455</v>
      </c>
      <c r="D4197" s="2" t="s">
        <v>6</v>
      </c>
      <c r="E4197" s="2" t="str">
        <f>IFERROR(__xludf.DUMMYFUNCTION("GOOGLETRANSLATE(B4197, ""auto"",""en"")"),"Friends near the shower Kaif")</f>
        <v>Friends near the shower Kaif</v>
      </c>
    </row>
    <row r="4198" ht="15.75" customHeight="1">
      <c r="A4198" s="1">
        <v>4559.0</v>
      </c>
      <c r="B4198" s="2" t="s">
        <v>4457</v>
      </c>
      <c r="C4198" s="2" t="s">
        <v>4455</v>
      </c>
      <c r="D4198" s="2" t="s">
        <v>6</v>
      </c>
      <c r="E4198" s="2" t="str">
        <f>IFERROR(__xludf.DUMMYFUNCTION("GOOGLETRANSLATE(B4198, ""auto"",""en"")"),"I have 3 wishes that parents are healthy to summer has been 10 months of the year to see if it is only the mutual love")</f>
        <v>I have 3 wishes that parents are healthy to summer has been 10 months of the year to see if it is only the mutual love</v>
      </c>
    </row>
    <row r="4199" ht="15.75" customHeight="1">
      <c r="A4199" s="1">
        <v>4560.0</v>
      </c>
      <c r="B4199" s="2" t="s">
        <v>4458</v>
      </c>
      <c r="C4199" s="2" t="s">
        <v>4455</v>
      </c>
      <c r="D4199" s="2" t="s">
        <v>6</v>
      </c>
      <c r="E4199" s="2" t="str">
        <f>IFERROR(__xludf.DUMMYFUNCTION("GOOGLETRANSLATE(B4199, ""auto"",""en"")"),"afterburner take away all the parts of the wall so as not to lose the afterburner 1 2001 2 2003 3 double Furious Fast and the Furious Fast and the Furious 4 2006 4 2009 5 2011 6 5 Fast and the Furious Fast and the Furious Fast and the Furious 7 June 2013 "&amp;"July 2015")</f>
        <v>afterburner take away all the parts of the wall so as not to lose the afterburner 1 2001 2 2003 3 double Furious Fast and the Furious Fast and the Furious 4 2006 4 2009 5 2011 6 5 Fast and the Furious Fast and the Furious Fast and the Furious 7 June 2013 July 2015</v>
      </c>
    </row>
    <row r="4200" ht="15.75" customHeight="1">
      <c r="A4200" s="1">
        <v>4561.0</v>
      </c>
      <c r="B4200" s="2" t="s">
        <v>4459</v>
      </c>
      <c r="C4200" s="2" t="s">
        <v>359</v>
      </c>
      <c r="D4200" s="2" t="s">
        <v>6</v>
      </c>
      <c r="E4200" s="2" t="str">
        <f>IFERROR(__xludf.DUMMYFUNCTION("GOOGLETRANSLATE(B4200, ""auto"",""en"")"),"mobile application to practice in the gym more than 20 trainers online leading up to the results of the author of the program on the weight of exercise and nutrition and fat burning become a better version of yourself")</f>
        <v>mobile application to practice in the gym more than 20 trainers online leading up to the results of the author of the program on the weight of exercise and nutrition and fat burning become a better version of yourself</v>
      </c>
    </row>
    <row r="4201" ht="15.75" customHeight="1">
      <c r="A4201" s="1">
        <v>4562.0</v>
      </c>
      <c r="B4201" s="2" t="s">
        <v>4460</v>
      </c>
      <c r="C4201" s="2" t="s">
        <v>359</v>
      </c>
      <c r="D4201" s="2" t="s">
        <v>6</v>
      </c>
      <c r="E4201" s="2" t="str">
        <f>IFERROR(__xludf.DUMMYFUNCTION("GOOGLETRANSLATE(B4201, ""auto"",""en"")"),"washington usa")</f>
        <v>washington usa</v>
      </c>
    </row>
    <row r="4202" ht="15.75" customHeight="1">
      <c r="A4202" s="1">
        <v>4563.0</v>
      </c>
      <c r="B4202" s="2" t="s">
        <v>4461</v>
      </c>
      <c r="C4202" s="2" t="s">
        <v>359</v>
      </c>
      <c r="D4202" s="2" t="s">
        <v>6</v>
      </c>
      <c r="E4202" s="2" t="str">
        <f>IFERROR(__xludf.DUMMYFUNCTION("GOOGLETRANSLATE(B4202, ""auto"",""en"")"),"Take me to New York")</f>
        <v>Take me to New York</v>
      </c>
    </row>
    <row r="4203" ht="15.75" customHeight="1">
      <c r="A4203" s="1">
        <v>4564.0</v>
      </c>
      <c r="B4203" s="2" t="s">
        <v>4459</v>
      </c>
      <c r="C4203" s="2" t="s">
        <v>359</v>
      </c>
      <c r="D4203" s="2" t="s">
        <v>6</v>
      </c>
      <c r="E4203" s="2" t="str">
        <f>IFERROR(__xludf.DUMMYFUNCTION("GOOGLETRANSLATE(B4203, ""auto"",""en"")"),"mobile application to practice in the gym more than 20 trainers online leading up to the results of the author of the program on the weight of exercise and nutrition and fat burning become a better version of yourself")</f>
        <v>mobile application to practice in the gym more than 20 trainers online leading up to the results of the author of the program on the weight of exercise and nutrition and fat burning become a better version of yourself</v>
      </c>
    </row>
    <row r="4204" ht="15.75" customHeight="1">
      <c r="A4204" s="1">
        <v>4565.0</v>
      </c>
      <c r="B4204" s="2" t="s">
        <v>4460</v>
      </c>
      <c r="C4204" s="2" t="s">
        <v>359</v>
      </c>
      <c r="D4204" s="2" t="s">
        <v>6</v>
      </c>
      <c r="E4204" s="2" t="str">
        <f>IFERROR(__xludf.DUMMYFUNCTION("GOOGLETRANSLATE(B4204, ""auto"",""en"")"),"washington usa")</f>
        <v>washington usa</v>
      </c>
    </row>
    <row r="4205" ht="15.75" customHeight="1">
      <c r="A4205" s="1">
        <v>4566.0</v>
      </c>
      <c r="B4205" s="2" t="s">
        <v>4461</v>
      </c>
      <c r="C4205" s="2" t="s">
        <v>359</v>
      </c>
      <c r="D4205" s="2" t="s">
        <v>6</v>
      </c>
      <c r="E4205" s="2" t="str">
        <f>IFERROR(__xludf.DUMMYFUNCTION("GOOGLETRANSLATE(B4205, ""auto"",""en"")"),"Take me to New York")</f>
        <v>Take me to New York</v>
      </c>
    </row>
    <row r="4206" ht="15.75" customHeight="1">
      <c r="A4206" s="1">
        <v>4567.0</v>
      </c>
      <c r="B4206" s="2" t="s">
        <v>4459</v>
      </c>
      <c r="C4206" s="2" t="s">
        <v>359</v>
      </c>
      <c r="D4206" s="2" t="s">
        <v>6</v>
      </c>
      <c r="E4206" s="2" t="str">
        <f>IFERROR(__xludf.DUMMYFUNCTION("GOOGLETRANSLATE(B4206, ""auto"",""en"")"),"mobile application to practice in the gym more than 20 trainers online leading up to the results of the author of the program on the weight of exercise and nutrition and fat burning become a better version of yourself")</f>
        <v>mobile application to practice in the gym more than 20 trainers online leading up to the results of the author of the program on the weight of exercise and nutrition and fat burning become a better version of yourself</v>
      </c>
    </row>
    <row r="4207" ht="15.75" customHeight="1">
      <c r="A4207" s="1">
        <v>4568.0</v>
      </c>
      <c r="B4207" s="2" t="s">
        <v>4460</v>
      </c>
      <c r="C4207" s="2" t="s">
        <v>359</v>
      </c>
      <c r="D4207" s="2" t="s">
        <v>6</v>
      </c>
      <c r="E4207" s="2" t="str">
        <f>IFERROR(__xludf.DUMMYFUNCTION("GOOGLETRANSLATE(B4207, ""auto"",""en"")"),"washington usa")</f>
        <v>washington usa</v>
      </c>
    </row>
    <row r="4208" ht="15.75" customHeight="1">
      <c r="A4208" s="1">
        <v>4569.0</v>
      </c>
      <c r="B4208" s="2" t="s">
        <v>4461</v>
      </c>
      <c r="C4208" s="2" t="s">
        <v>359</v>
      </c>
      <c r="D4208" s="2" t="s">
        <v>6</v>
      </c>
      <c r="E4208" s="2" t="str">
        <f>IFERROR(__xludf.DUMMYFUNCTION("GOOGLETRANSLATE(B4208, ""auto"",""en"")"),"Take me to New York")</f>
        <v>Take me to New York</v>
      </c>
    </row>
    <row r="4209" ht="15.75" customHeight="1">
      <c r="A4209" s="1">
        <v>4570.0</v>
      </c>
      <c r="B4209" s="2" t="s">
        <v>4462</v>
      </c>
      <c r="C4209" s="2" t="s">
        <v>4463</v>
      </c>
      <c r="D4209" s="2" t="s">
        <v>6</v>
      </c>
      <c r="E4209" s="2" t="str">
        <f>IFERROR(__xludf.DUMMYFUNCTION("GOOGLETRANSLATE(B4209, ""auto"",""en"")"),"one of the nation f3 cool pvlnkoo")</f>
        <v>one of the nation f3 cool pvlnkoo</v>
      </c>
    </row>
    <row r="4210" ht="15.75" customHeight="1">
      <c r="A4210" s="1">
        <v>4571.0</v>
      </c>
      <c r="B4210" s="2" t="s">
        <v>4464</v>
      </c>
      <c r="C4210" s="2" t="s">
        <v>4463</v>
      </c>
      <c r="D4210" s="2" t="s">
        <v>6</v>
      </c>
      <c r="E4210" s="2" t="str">
        <f>IFERROR(__xludf.DUMMYFUNCTION("GOOGLETRANSLATE(B4210, ""auto"",""en"")"),"Where are you from f3 cool pvlnkoo")</f>
        <v>Where are you from f3 cool pvlnkoo</v>
      </c>
    </row>
    <row r="4211" ht="15.75" customHeight="1">
      <c r="A4211" s="1">
        <v>4572.0</v>
      </c>
      <c r="B4211" s="2" t="s">
        <v>4465</v>
      </c>
      <c r="C4211" s="2" t="s">
        <v>4463</v>
      </c>
      <c r="D4211" s="2" t="s">
        <v>6</v>
      </c>
      <c r="E4211" s="2" t="str">
        <f>IFERROR(__xludf.DUMMYFUNCTION("GOOGLETRANSLATE(B4211, ""auto"",""en"")"),"with whom would you like to go on a date f3 cool pvlnkoo")</f>
        <v>with whom would you like to go on a date f3 cool pvlnkoo</v>
      </c>
    </row>
    <row r="4212" ht="15.75" customHeight="1">
      <c r="A4212" s="1">
        <v>4573.0</v>
      </c>
      <c r="B4212" s="2" t="s">
        <v>4466</v>
      </c>
      <c r="C4212" s="2" t="s">
        <v>4463</v>
      </c>
      <c r="D4212" s="2" t="s">
        <v>6</v>
      </c>
      <c r="E4212" s="2" t="str">
        <f>IFERROR(__xludf.DUMMYFUNCTION("GOOGLETRANSLATE(B4212, ""auto"",""en"")"),"can you explain more on the little baby from where I'm new f3 cool pvlnkoo")</f>
        <v>can you explain more on the little baby from where I'm new f3 cool pvlnkoo</v>
      </c>
    </row>
    <row r="4213" ht="15.75" customHeight="1">
      <c r="A4213" s="1">
        <v>4574.0</v>
      </c>
      <c r="B4213" s="2" t="s">
        <v>4467</v>
      </c>
      <c r="C4213" s="2" t="s">
        <v>4463</v>
      </c>
      <c r="D4213" s="2" t="s">
        <v>6</v>
      </c>
      <c r="E4213" s="2" t="str">
        <f>IFERROR(__xludf.DUMMYFUNCTION("GOOGLETRANSLATE(B4213, ""auto"",""en"")"),"let's meet Jean f3 cool pvlnkoo")</f>
        <v>let's meet Jean f3 cool pvlnkoo</v>
      </c>
    </row>
    <row r="4214" ht="15.75" customHeight="1">
      <c r="A4214" s="1">
        <v>4575.0</v>
      </c>
      <c r="B4214" s="2" t="s">
        <v>4468</v>
      </c>
      <c r="C4214" s="2" t="s">
        <v>4463</v>
      </c>
      <c r="D4214" s="2" t="s">
        <v>6</v>
      </c>
      <c r="E4214" s="2" t="str">
        <f>IFERROR(__xludf.DUMMYFUNCTION("GOOGLETRANSLATE(B4214, ""auto"",""en"")"),"last photo from the gallery f3 cool pvlnkoo")</f>
        <v>last photo from the gallery f3 cool pvlnkoo</v>
      </c>
    </row>
    <row r="4215" ht="15.75" customHeight="1">
      <c r="A4215" s="1">
        <v>4576.0</v>
      </c>
      <c r="B4215" s="2" t="s">
        <v>4469</v>
      </c>
      <c r="C4215" s="2" t="s">
        <v>4463</v>
      </c>
      <c r="D4215" s="2" t="s">
        <v>6</v>
      </c>
      <c r="E4215" s="2" t="str">
        <f>IFERROR(__xludf.DUMMYFUNCTION("GOOGLETRANSLATE(B4215, ""auto"",""en"")"),"do you remember me f3 cool pvlnkoo")</f>
        <v>do you remember me f3 cool pvlnkoo</v>
      </c>
    </row>
    <row r="4216" ht="15.75" customHeight="1">
      <c r="A4216" s="1">
        <v>4577.0</v>
      </c>
      <c r="B4216" s="2" t="s">
        <v>4470</v>
      </c>
      <c r="C4216" s="2" t="s">
        <v>4463</v>
      </c>
      <c r="D4216" s="2" t="s">
        <v>6</v>
      </c>
      <c r="E4216" s="2" t="str">
        <f>IFERROR(__xludf.DUMMYFUNCTION("GOOGLETRANSLATE(B4216, ""auto"",""en"")"),"Tell us about your most terrible thing f3 cool pvlnkoo")</f>
        <v>Tell us about your most terrible thing f3 cool pvlnkoo</v>
      </c>
    </row>
    <row r="4217" ht="15.75" customHeight="1">
      <c r="A4217" s="1">
        <v>4578.0</v>
      </c>
      <c r="B4217" s="2" t="s">
        <v>4471</v>
      </c>
      <c r="C4217" s="2" t="s">
        <v>4463</v>
      </c>
      <c r="D4217" s="2" t="s">
        <v>6</v>
      </c>
      <c r="E4217" s="2" t="str">
        <f>IFERROR(__xludf.DUMMYFUNCTION("GOOGLETRANSLATE(B4217, ""auto"",""en"")"),"a girl f3 cool pvlnkoo")</f>
        <v>a girl f3 cool pvlnkoo</v>
      </c>
    </row>
    <row r="4218" ht="15.75" customHeight="1">
      <c r="A4218" s="1">
        <v>4579.0</v>
      </c>
      <c r="B4218" s="2" t="s">
        <v>4462</v>
      </c>
      <c r="C4218" s="2" t="s">
        <v>4463</v>
      </c>
      <c r="D4218" s="2" t="s">
        <v>6</v>
      </c>
      <c r="E4218" s="2" t="str">
        <f>IFERROR(__xludf.DUMMYFUNCTION("GOOGLETRANSLATE(B4218, ""auto"",""en"")"),"one of the nation f3 cool pvlnkoo")</f>
        <v>one of the nation f3 cool pvlnkoo</v>
      </c>
    </row>
    <row r="4219" ht="15.75" customHeight="1">
      <c r="A4219" s="1">
        <v>4580.0</v>
      </c>
      <c r="B4219" s="2" t="s">
        <v>4464</v>
      </c>
      <c r="C4219" s="2" t="s">
        <v>4463</v>
      </c>
      <c r="D4219" s="2" t="s">
        <v>6</v>
      </c>
      <c r="E4219" s="2" t="str">
        <f>IFERROR(__xludf.DUMMYFUNCTION("GOOGLETRANSLATE(B4219, ""auto"",""en"")"),"Where are you from f3 cool pvlnkoo")</f>
        <v>Where are you from f3 cool pvlnkoo</v>
      </c>
    </row>
    <row r="4220" ht="15.75" customHeight="1">
      <c r="A4220" s="1">
        <v>4581.0</v>
      </c>
      <c r="B4220" s="2" t="s">
        <v>4465</v>
      </c>
      <c r="C4220" s="2" t="s">
        <v>4463</v>
      </c>
      <c r="D4220" s="2" t="s">
        <v>6</v>
      </c>
      <c r="E4220" s="2" t="str">
        <f>IFERROR(__xludf.DUMMYFUNCTION("GOOGLETRANSLATE(B4220, ""auto"",""en"")"),"with whom would you like to go on a date f3 cool pvlnkoo")</f>
        <v>with whom would you like to go on a date f3 cool pvlnkoo</v>
      </c>
    </row>
    <row r="4221" ht="15.75" customHeight="1">
      <c r="A4221" s="1">
        <v>4582.0</v>
      </c>
      <c r="B4221" s="2" t="s">
        <v>4466</v>
      </c>
      <c r="C4221" s="2" t="s">
        <v>4463</v>
      </c>
      <c r="D4221" s="2" t="s">
        <v>6</v>
      </c>
      <c r="E4221" s="2" t="str">
        <f>IFERROR(__xludf.DUMMYFUNCTION("GOOGLETRANSLATE(B4221, ""auto"",""en"")"),"can you explain more on the little baby from where I'm new f3 cool pvlnkoo")</f>
        <v>can you explain more on the little baby from where I'm new f3 cool pvlnkoo</v>
      </c>
    </row>
    <row r="4222" ht="15.75" customHeight="1">
      <c r="A4222" s="1">
        <v>4583.0</v>
      </c>
      <c r="B4222" s="2" t="s">
        <v>4467</v>
      </c>
      <c r="C4222" s="2" t="s">
        <v>4463</v>
      </c>
      <c r="D4222" s="2" t="s">
        <v>6</v>
      </c>
      <c r="E4222" s="2" t="str">
        <f>IFERROR(__xludf.DUMMYFUNCTION("GOOGLETRANSLATE(B4222, ""auto"",""en"")"),"let's meet Jean f3 cool pvlnkoo")</f>
        <v>let's meet Jean f3 cool pvlnkoo</v>
      </c>
    </row>
    <row r="4223" ht="15.75" customHeight="1">
      <c r="A4223" s="1">
        <v>4584.0</v>
      </c>
      <c r="B4223" s="2" t="s">
        <v>4468</v>
      </c>
      <c r="C4223" s="2" t="s">
        <v>4463</v>
      </c>
      <c r="D4223" s="2" t="s">
        <v>6</v>
      </c>
      <c r="E4223" s="2" t="str">
        <f>IFERROR(__xludf.DUMMYFUNCTION("GOOGLETRANSLATE(B4223, ""auto"",""en"")"),"last photo from the gallery f3 cool pvlnkoo")</f>
        <v>last photo from the gallery f3 cool pvlnkoo</v>
      </c>
    </row>
    <row r="4224" ht="15.75" customHeight="1">
      <c r="A4224" s="1">
        <v>4585.0</v>
      </c>
      <c r="B4224" s="2" t="s">
        <v>4469</v>
      </c>
      <c r="C4224" s="2" t="s">
        <v>4463</v>
      </c>
      <c r="D4224" s="2" t="s">
        <v>6</v>
      </c>
      <c r="E4224" s="2" t="str">
        <f>IFERROR(__xludf.DUMMYFUNCTION("GOOGLETRANSLATE(B4224, ""auto"",""en"")"),"do you remember me f3 cool pvlnkoo")</f>
        <v>do you remember me f3 cool pvlnkoo</v>
      </c>
    </row>
    <row r="4225" ht="15.75" customHeight="1">
      <c r="A4225" s="1">
        <v>4586.0</v>
      </c>
      <c r="B4225" s="2" t="s">
        <v>4470</v>
      </c>
      <c r="C4225" s="2" t="s">
        <v>4463</v>
      </c>
      <c r="D4225" s="2" t="s">
        <v>6</v>
      </c>
      <c r="E4225" s="2" t="str">
        <f>IFERROR(__xludf.DUMMYFUNCTION("GOOGLETRANSLATE(B4225, ""auto"",""en"")"),"Tell us about your most terrible thing f3 cool pvlnkoo")</f>
        <v>Tell us about your most terrible thing f3 cool pvlnkoo</v>
      </c>
    </row>
    <row r="4226" ht="15.75" customHeight="1">
      <c r="A4226" s="1">
        <v>4587.0</v>
      </c>
      <c r="B4226" s="2" t="s">
        <v>4471</v>
      </c>
      <c r="C4226" s="2" t="s">
        <v>4463</v>
      </c>
      <c r="D4226" s="2" t="s">
        <v>6</v>
      </c>
      <c r="E4226" s="2" t="str">
        <f>IFERROR(__xludf.DUMMYFUNCTION("GOOGLETRANSLATE(B4226, ""auto"",""en"")"),"a girl f3 cool pvlnkoo")</f>
        <v>a girl f3 cool pvlnkoo</v>
      </c>
    </row>
    <row r="4227" ht="15.75" customHeight="1">
      <c r="A4227" s="1">
        <v>4588.0</v>
      </c>
      <c r="B4227" s="2" t="s">
        <v>4462</v>
      </c>
      <c r="C4227" s="2" t="s">
        <v>4463</v>
      </c>
      <c r="D4227" s="2" t="s">
        <v>6</v>
      </c>
      <c r="E4227" s="2" t="str">
        <f>IFERROR(__xludf.DUMMYFUNCTION("GOOGLETRANSLATE(B4227, ""auto"",""en"")"),"one of the nation f3 cool pvlnkoo")</f>
        <v>one of the nation f3 cool pvlnkoo</v>
      </c>
    </row>
    <row r="4228" ht="15.75" customHeight="1">
      <c r="A4228" s="1">
        <v>4589.0</v>
      </c>
      <c r="B4228" s="2" t="s">
        <v>4464</v>
      </c>
      <c r="C4228" s="2" t="s">
        <v>4463</v>
      </c>
      <c r="D4228" s="2" t="s">
        <v>6</v>
      </c>
      <c r="E4228" s="2" t="str">
        <f>IFERROR(__xludf.DUMMYFUNCTION("GOOGLETRANSLATE(B4228, ""auto"",""en"")"),"Where are you from f3 cool pvlnkoo")</f>
        <v>Where are you from f3 cool pvlnkoo</v>
      </c>
    </row>
    <row r="4229" ht="15.75" customHeight="1">
      <c r="A4229" s="1">
        <v>4590.0</v>
      </c>
      <c r="B4229" s="2" t="s">
        <v>4465</v>
      </c>
      <c r="C4229" s="2" t="s">
        <v>4463</v>
      </c>
      <c r="D4229" s="2" t="s">
        <v>6</v>
      </c>
      <c r="E4229" s="2" t="str">
        <f>IFERROR(__xludf.DUMMYFUNCTION("GOOGLETRANSLATE(B4229, ""auto"",""en"")"),"with whom would you like to go on a date f3 cool pvlnkoo")</f>
        <v>with whom would you like to go on a date f3 cool pvlnkoo</v>
      </c>
    </row>
    <row r="4230" ht="15.75" customHeight="1">
      <c r="A4230" s="1">
        <v>4591.0</v>
      </c>
      <c r="B4230" s="2" t="s">
        <v>4466</v>
      </c>
      <c r="C4230" s="2" t="s">
        <v>4463</v>
      </c>
      <c r="D4230" s="2" t="s">
        <v>6</v>
      </c>
      <c r="E4230" s="2" t="str">
        <f>IFERROR(__xludf.DUMMYFUNCTION("GOOGLETRANSLATE(B4230, ""auto"",""en"")"),"can you explain more on the little baby from where I'm new f3 cool pvlnkoo")</f>
        <v>can you explain more on the little baby from where I'm new f3 cool pvlnkoo</v>
      </c>
    </row>
    <row r="4231" ht="15.75" customHeight="1">
      <c r="A4231" s="1">
        <v>4592.0</v>
      </c>
      <c r="B4231" s="2" t="s">
        <v>4467</v>
      </c>
      <c r="C4231" s="2" t="s">
        <v>4463</v>
      </c>
      <c r="D4231" s="2" t="s">
        <v>6</v>
      </c>
      <c r="E4231" s="2" t="str">
        <f>IFERROR(__xludf.DUMMYFUNCTION("GOOGLETRANSLATE(B4231, ""auto"",""en"")"),"let's meet Jean f3 cool pvlnkoo")</f>
        <v>let's meet Jean f3 cool pvlnkoo</v>
      </c>
    </row>
    <row r="4232" ht="15.75" customHeight="1">
      <c r="A4232" s="1">
        <v>4593.0</v>
      </c>
      <c r="B4232" s="2" t="s">
        <v>4468</v>
      </c>
      <c r="C4232" s="2" t="s">
        <v>4463</v>
      </c>
      <c r="D4232" s="2" t="s">
        <v>6</v>
      </c>
      <c r="E4232" s="2" t="str">
        <f>IFERROR(__xludf.DUMMYFUNCTION("GOOGLETRANSLATE(B4232, ""auto"",""en"")"),"last photo from the gallery f3 cool pvlnkoo")</f>
        <v>last photo from the gallery f3 cool pvlnkoo</v>
      </c>
    </row>
    <row r="4233" ht="15.75" customHeight="1">
      <c r="A4233" s="1">
        <v>4594.0</v>
      </c>
      <c r="B4233" s="2" t="s">
        <v>4469</v>
      </c>
      <c r="C4233" s="2" t="s">
        <v>4463</v>
      </c>
      <c r="D4233" s="2" t="s">
        <v>6</v>
      </c>
      <c r="E4233" s="2" t="str">
        <f>IFERROR(__xludf.DUMMYFUNCTION("GOOGLETRANSLATE(B4233, ""auto"",""en"")"),"do you remember me f3 cool pvlnkoo")</f>
        <v>do you remember me f3 cool pvlnkoo</v>
      </c>
    </row>
    <row r="4234" ht="15.75" customHeight="1">
      <c r="A4234" s="1">
        <v>4595.0</v>
      </c>
      <c r="B4234" s="2" t="s">
        <v>4470</v>
      </c>
      <c r="C4234" s="2" t="s">
        <v>4463</v>
      </c>
      <c r="D4234" s="2" t="s">
        <v>6</v>
      </c>
      <c r="E4234" s="2" t="str">
        <f>IFERROR(__xludf.DUMMYFUNCTION("GOOGLETRANSLATE(B4234, ""auto"",""en"")"),"Tell us about your most terrible thing f3 cool pvlnkoo")</f>
        <v>Tell us about your most terrible thing f3 cool pvlnkoo</v>
      </c>
    </row>
    <row r="4235" ht="15.75" customHeight="1">
      <c r="A4235" s="1">
        <v>4596.0</v>
      </c>
      <c r="B4235" s="2" t="s">
        <v>4471</v>
      </c>
      <c r="C4235" s="2" t="s">
        <v>4463</v>
      </c>
      <c r="D4235" s="2" t="s">
        <v>6</v>
      </c>
      <c r="E4235" s="2" t="str">
        <f>IFERROR(__xludf.DUMMYFUNCTION("GOOGLETRANSLATE(B4235, ""auto"",""en"")"),"a girl f3 cool pvlnkoo")</f>
        <v>a girl f3 cool pvlnkoo</v>
      </c>
    </row>
    <row r="4236" ht="15.75" customHeight="1">
      <c r="A4236" s="1">
        <v>4597.0</v>
      </c>
      <c r="B4236" s="2" t="s">
        <v>4472</v>
      </c>
      <c r="C4236" s="2" t="s">
        <v>783</v>
      </c>
      <c r="D4236" s="2" t="s">
        <v>6</v>
      </c>
      <c r="E4236" s="2" t="str">
        <f>IFERROR(__xludf.DUMMYFUNCTION("GOOGLETRANSLATE(B4236, ""auto"",""en"")"),"What josparlasañda mouth Allah commands God does not leave the induction on the word Allah because the person is not at the discretion of Allah")</f>
        <v>What josparlasañda mouth Allah commands God does not leave the induction on the word Allah because the person is not at the discretion of Allah</v>
      </c>
    </row>
    <row r="4237" ht="15.75" customHeight="1">
      <c r="A4237" s="1">
        <v>4598.0</v>
      </c>
      <c r="B4237" s="2" t="s">
        <v>4472</v>
      </c>
      <c r="C4237" s="2" t="s">
        <v>783</v>
      </c>
      <c r="D4237" s="2" t="s">
        <v>6</v>
      </c>
      <c r="E4237" s="2" t="str">
        <f>IFERROR(__xludf.DUMMYFUNCTION("GOOGLETRANSLATE(B4237, ""auto"",""en"")"),"What josparlasañda mouth Allah commands God does not leave the induction on the word Allah because the person is not at the discretion of Allah")</f>
        <v>What josparlasañda mouth Allah commands God does not leave the induction on the word Allah because the person is not at the discretion of Allah</v>
      </c>
    </row>
    <row r="4238" ht="15.75" customHeight="1">
      <c r="A4238" s="1">
        <v>4599.0</v>
      </c>
      <c r="B4238" s="2" t="s">
        <v>4472</v>
      </c>
      <c r="C4238" s="2" t="s">
        <v>783</v>
      </c>
      <c r="D4238" s="2" t="s">
        <v>6</v>
      </c>
      <c r="E4238" s="2" t="str">
        <f>IFERROR(__xludf.DUMMYFUNCTION("GOOGLETRANSLATE(B4238, ""auto"",""en"")"),"What josparlasañda mouth Allah commands God does not leave the induction on the word Allah because the person is not at the discretion of Allah")</f>
        <v>What josparlasañda mouth Allah commands God does not leave the induction on the word Allah because the person is not at the discretion of Allah</v>
      </c>
    </row>
    <row r="4239" ht="15.75" customHeight="1">
      <c r="A4239" s="1">
        <v>4600.0</v>
      </c>
      <c r="B4239" s="2" t="s">
        <v>4473</v>
      </c>
      <c r="C4239" s="2" t="s">
        <v>4474</v>
      </c>
      <c r="D4239" s="2" t="s">
        <v>6</v>
      </c>
      <c r="E4239" s="2" t="str">
        <f>IFERROR(__xludf.DUMMYFUNCTION("GOOGLETRANSLATE(B4239, ""auto"",""en"")"),"the one who truly loves you, he sees a broken you can be like yours often changes the mood of how hard it is to you to find a common language but still wants you to be present in his life")</f>
        <v>the one who truly loves you, he sees a broken you can be like yours often changes the mood of how hard it is to you to find a common language but still wants you to be present in his life</v>
      </c>
    </row>
    <row r="4240" ht="15.75" customHeight="1">
      <c r="A4240" s="1">
        <v>4601.0</v>
      </c>
      <c r="B4240" s="2" t="s">
        <v>4475</v>
      </c>
      <c r="C4240" s="2" t="s">
        <v>4474</v>
      </c>
      <c r="D4240" s="2" t="s">
        <v>6</v>
      </c>
      <c r="E4240" s="2" t="str">
        <f>IFERROR(__xludf.DUMMYFUNCTION("GOOGLETRANSLATE(B4240, ""auto"",""en"")"),"suuuuumasshedshayayayayaya those who are well aware menya already used but others zhdet surprise")</f>
        <v>suuuuumasshedshayayayayaya those who are well aware menya already used but others zhdet surprise</v>
      </c>
    </row>
    <row r="4241" ht="15.75" customHeight="1">
      <c r="A4241" s="1">
        <v>4602.0</v>
      </c>
      <c r="B4241" s="2" t="s">
        <v>4476</v>
      </c>
      <c r="C4241" s="2" t="s">
        <v>4474</v>
      </c>
      <c r="D4241" s="2" t="s">
        <v>6</v>
      </c>
      <c r="E4241" s="2" t="str">
        <f>IFERROR(__xludf.DUMMYFUNCTION("GOOGLETRANSLATE(B4241, ""auto"",""en"")"),"if you take care of her, she will never look the other way is to give yourself up to the end of the day, be it encouragement and support be those without whom she could not imagine my future life will learn to always be calm in relation to it Be able to l"&amp;"isten to her without interrupting if it with whom it enters into an argument that always maintain in this dispute it even when it is not right to show full")</f>
        <v>if you take care of her, she will never look the other way is to give yourself up to the end of the day, be it encouragement and support be those without whom she could not imagine my future life will learn to always be calm in relation to it Be able to listen to her without interrupting if it with whom it enters into an argument that always maintain in this dispute it even when it is not right to show full</v>
      </c>
    </row>
    <row r="4242" ht="15.75" customHeight="1">
      <c r="A4242" s="1">
        <v>4603.0</v>
      </c>
      <c r="B4242" s="2" t="s">
        <v>4477</v>
      </c>
      <c r="C4242" s="2" t="s">
        <v>4474</v>
      </c>
      <c r="D4242" s="2" t="s">
        <v>6</v>
      </c>
      <c r="E4242" s="2" t="str">
        <f>IFERROR(__xludf.DUMMYFUNCTION("GOOGLETRANSLATE(B4242, ""auto"",""en"")"),"die for love is not difficult to difficult to find the love that is worth dying Frederic Beigbeder")</f>
        <v>die for love is not difficult to difficult to find the love that is worth dying Frederic Beigbeder</v>
      </c>
    </row>
    <row r="4243" ht="15.75" customHeight="1">
      <c r="A4243" s="1">
        <v>4604.0</v>
      </c>
      <c r="B4243" s="2" t="s">
        <v>4478</v>
      </c>
      <c r="C4243" s="2" t="s">
        <v>4474</v>
      </c>
      <c r="D4243" s="2" t="s">
        <v>6</v>
      </c>
      <c r="E4243" s="2" t="str">
        <f>IFERROR(__xludf.DUMMYFUNCTION("GOOGLETRANSLATE(B4243, ""auto"",""en"")")," learn to let happiness find the way back")</f>
        <v> learn to let happiness find the way back</v>
      </c>
    </row>
    <row r="4244" ht="15.75" customHeight="1">
      <c r="A4244" s="1">
        <v>4605.0</v>
      </c>
      <c r="B4244" s="2" t="s">
        <v>4479</v>
      </c>
      <c r="C4244" s="2" t="s">
        <v>4474</v>
      </c>
      <c r="D4244" s="2" t="s">
        <v>6</v>
      </c>
      <c r="E4244" s="2" t="str">
        <f>IFERROR(__xludf.DUMMYFUNCTION("GOOGLETRANSLATE(B4244, ""auto"",""en"")")," and kto tebya ychitsya vcyakim glypoctyam and zachem ychitsya have menya with detctva talantische")</f>
        <v> and kto tebya ychitsya vcyakim glypoctyam and zachem ychitsya have menya with detctva talantische</v>
      </c>
    </row>
    <row r="4245" ht="15.75" customHeight="1">
      <c r="A4245" s="1">
        <v>4606.0</v>
      </c>
      <c r="B4245" s="2" t="s">
        <v>4480</v>
      </c>
      <c r="C4245" s="2" t="s">
        <v>4474</v>
      </c>
      <c r="D4245" s="2" t="s">
        <v>6</v>
      </c>
      <c r="E4245" s="2" t="str">
        <f>IFERROR(__xludf.DUMMYFUNCTION("GOOGLETRANSLATE(B4245, ""auto"",""en"")"),"important thing in life to find a man that will enrage the rest of his life")</f>
        <v>important thing in life to find a man that will enrage the rest of his life</v>
      </c>
    </row>
    <row r="4246" ht="15.75" customHeight="1">
      <c r="A4246" s="1">
        <v>4607.0</v>
      </c>
      <c r="B4246" s="2" t="s">
        <v>4481</v>
      </c>
      <c r="C4246" s="2" t="s">
        <v>4474</v>
      </c>
      <c r="D4246" s="2" t="s">
        <v>6</v>
      </c>
      <c r="E4246" s="2" t="str">
        <f>IFERROR(__xludf.DUMMYFUNCTION("GOOGLETRANSLATE(B4246, ""auto"",""en"")"),"when you delight watching the man is nice but when look with envy women you know life is good")</f>
        <v>when you delight watching the man is nice but when look with envy women you know life is good</v>
      </c>
    </row>
    <row r="4247" ht="15.75" customHeight="1">
      <c r="A4247" s="1">
        <v>4608.0</v>
      </c>
      <c r="B4247" s="2" t="s">
        <v>4482</v>
      </c>
      <c r="C4247" s="2" t="s">
        <v>4474</v>
      </c>
      <c r="D4247" s="2" t="s">
        <v>6</v>
      </c>
      <c r="E4247" s="2" t="str">
        <f>IFERROR(__xludf.DUMMYFUNCTION("GOOGLETRANSLATE(B4247, ""auto"",""en"")"),"oh well all the same as a child woke smiled turned and went back to sleep")</f>
        <v>oh well all the same as a child woke smiled turned and went back to sleep</v>
      </c>
    </row>
    <row r="4248" ht="15.75" customHeight="1">
      <c r="A4248" s="1">
        <v>4609.0</v>
      </c>
      <c r="B4248" s="2" t="s">
        <v>4483</v>
      </c>
      <c r="C4248" s="2" t="s">
        <v>4484</v>
      </c>
      <c r="D4248" s="2" t="s">
        <v>6</v>
      </c>
      <c r="E4248" s="2" t="str">
        <f>IFERROR(__xludf.DUMMYFUNCTION("GOOGLETRANSLATE(B4248, ""auto"",""en"")"),"a difference of 11 years")</f>
        <v>a difference of 11 years</v>
      </c>
    </row>
    <row r="4249" ht="15.75" customHeight="1">
      <c r="A4249" s="1">
        <v>4610.0</v>
      </c>
      <c r="B4249" s="2" t="s">
        <v>4485</v>
      </c>
      <c r="C4249" s="2" t="s">
        <v>4484</v>
      </c>
      <c r="D4249" s="2" t="s">
        <v>6</v>
      </c>
      <c r="E4249" s="2" t="str">
        <f>IFERROR(__xludf.DUMMYFUNCTION("GOOGLETRANSLATE(B4249, ""auto"",""en"")"),"I do not expect anything that is destined to come to all the will of Allah")</f>
        <v>I do not expect anything that is destined to come to all the will of Allah</v>
      </c>
    </row>
    <row r="4250" ht="15.75" customHeight="1">
      <c r="A4250" s="1">
        <v>4611.0</v>
      </c>
      <c r="B4250" s="2" t="s">
        <v>4486</v>
      </c>
      <c r="C4250" s="2" t="s">
        <v>4484</v>
      </c>
      <c r="D4250" s="2" t="s">
        <v>6</v>
      </c>
      <c r="E4250" s="2" t="str">
        <f>IFERROR(__xludf.DUMMYFUNCTION("GOOGLETRANSLATE(B4250, ""auto"",""en"")"),"you can watch forever")</f>
        <v>you can watch forever</v>
      </c>
    </row>
    <row r="4251" ht="15.75" customHeight="1">
      <c r="A4251" s="1">
        <v>4612.0</v>
      </c>
      <c r="B4251" s="2" t="s">
        <v>4487</v>
      </c>
      <c r="C4251" s="2" t="s">
        <v>4484</v>
      </c>
      <c r="D4251" s="2" t="s">
        <v>6</v>
      </c>
      <c r="E4251" s="2" t="str">
        <f>IFERROR(__xludf.DUMMYFUNCTION("GOOGLETRANSLATE(B4251, ""auto"",""en"")")," What would you say if you saw the best woman in the world I'm so glad to see you mam")</f>
        <v> What would you say if you saw the best woman in the world I'm so glad to see you mam</v>
      </c>
    </row>
    <row r="4252" ht="15.75" customHeight="1">
      <c r="A4252" s="1">
        <v>4613.0</v>
      </c>
      <c r="B4252" s="2" t="s">
        <v>4488</v>
      </c>
      <c r="C4252" s="2" t="s">
        <v>4484</v>
      </c>
      <c r="D4252" s="2" t="s">
        <v>6</v>
      </c>
      <c r="E4252" s="2" t="str">
        <f>IFERROR(__xludf.DUMMYFUNCTION("GOOGLETRANSLATE(B4252, ""auto"",""en"")"),"take care of his brother,")</f>
        <v>take care of his brother,</v>
      </c>
    </row>
    <row r="4253" ht="15.75" customHeight="1">
      <c r="A4253" s="1">
        <v>4614.0</v>
      </c>
      <c r="B4253" s="2" t="s">
        <v>4489</v>
      </c>
      <c r="C4253" s="2" t="s">
        <v>4484</v>
      </c>
      <c r="D4253" s="2" t="s">
        <v>6</v>
      </c>
      <c r="E4253" s="2" t="str">
        <f>IFERROR(__xludf.DUMMYFUNCTION("GOOGLETRANSLATE(B4253, ""auto"",""en"")"),"My mother taught me everything that's just not taught how to live without it")</f>
        <v>My mother taught me everything that's just not taught how to live without it</v>
      </c>
    </row>
    <row r="4254" ht="15.75" customHeight="1">
      <c r="A4254" s="1">
        <v>4615.0</v>
      </c>
      <c r="B4254" s="2" t="s">
        <v>4483</v>
      </c>
      <c r="C4254" s="2" t="s">
        <v>4490</v>
      </c>
      <c r="D4254" s="2" t="s">
        <v>6</v>
      </c>
      <c r="E4254" s="2" t="str">
        <f>IFERROR(__xludf.DUMMYFUNCTION("GOOGLETRANSLATE(B4254, ""auto"",""en"")"),"a difference of 11 years")</f>
        <v>a difference of 11 years</v>
      </c>
    </row>
    <row r="4255" ht="15.75" customHeight="1">
      <c r="A4255" s="1">
        <v>4616.0</v>
      </c>
      <c r="B4255" s="2" t="s">
        <v>4485</v>
      </c>
      <c r="C4255" s="2" t="s">
        <v>4490</v>
      </c>
      <c r="D4255" s="2" t="s">
        <v>6</v>
      </c>
      <c r="E4255" s="2" t="str">
        <f>IFERROR(__xludf.DUMMYFUNCTION("GOOGLETRANSLATE(B4255, ""auto"",""en"")"),"I do not expect anything that is destined to come to all the will of Allah")</f>
        <v>I do not expect anything that is destined to come to all the will of Allah</v>
      </c>
    </row>
    <row r="4256" ht="15.75" customHeight="1">
      <c r="A4256" s="1">
        <v>4617.0</v>
      </c>
      <c r="B4256" s="2" t="s">
        <v>4486</v>
      </c>
      <c r="C4256" s="2" t="s">
        <v>4490</v>
      </c>
      <c r="D4256" s="2" t="s">
        <v>6</v>
      </c>
      <c r="E4256" s="2" t="str">
        <f>IFERROR(__xludf.DUMMYFUNCTION("GOOGLETRANSLATE(B4256, ""auto"",""en"")"),"you can watch forever")</f>
        <v>you can watch forever</v>
      </c>
    </row>
    <row r="4257" ht="15.75" customHeight="1">
      <c r="A4257" s="1">
        <v>4618.0</v>
      </c>
      <c r="B4257" s="2" t="s">
        <v>4487</v>
      </c>
      <c r="C4257" s="2" t="s">
        <v>4490</v>
      </c>
      <c r="D4257" s="2" t="s">
        <v>6</v>
      </c>
      <c r="E4257" s="2" t="str">
        <f>IFERROR(__xludf.DUMMYFUNCTION("GOOGLETRANSLATE(B4257, ""auto"",""en"")")," What would you say if you saw the best woman in the world I'm so glad to see you mam")</f>
        <v> What would you say if you saw the best woman in the world I'm so glad to see you mam</v>
      </c>
    </row>
    <row r="4258" ht="15.75" customHeight="1">
      <c r="A4258" s="1">
        <v>4619.0</v>
      </c>
      <c r="B4258" s="2" t="s">
        <v>4488</v>
      </c>
      <c r="C4258" s="2" t="s">
        <v>4490</v>
      </c>
      <c r="D4258" s="2" t="s">
        <v>6</v>
      </c>
      <c r="E4258" s="2" t="str">
        <f>IFERROR(__xludf.DUMMYFUNCTION("GOOGLETRANSLATE(B4258, ""auto"",""en"")"),"take care of his brother,")</f>
        <v>take care of his brother,</v>
      </c>
    </row>
    <row r="4259" ht="15.75" customHeight="1">
      <c r="A4259" s="1">
        <v>4620.0</v>
      </c>
      <c r="B4259" s="2" t="s">
        <v>4489</v>
      </c>
      <c r="C4259" s="2" t="s">
        <v>4490</v>
      </c>
      <c r="D4259" s="2" t="s">
        <v>6</v>
      </c>
      <c r="E4259" s="2" t="str">
        <f>IFERROR(__xludf.DUMMYFUNCTION("GOOGLETRANSLATE(B4259, ""auto"",""en"")"),"My mother taught me everything that's just not taught how to live without it")</f>
        <v>My mother taught me everything that's just not taught how to live without it</v>
      </c>
    </row>
    <row r="4260" ht="15.75" customHeight="1">
      <c r="A4260" s="1">
        <v>4621.0</v>
      </c>
      <c r="B4260" s="2" t="s">
        <v>4491</v>
      </c>
      <c r="C4260" s="2" t="s">
        <v>4492</v>
      </c>
      <c r="D4260" s="2" t="s">
        <v>6</v>
      </c>
      <c r="E4260" s="2" t="str">
        <f>IFERROR(__xludf.DUMMYFUNCTION("GOOGLETRANSLATE(B4260, ""auto"",""en"")"),"I want this. So it will be")</f>
        <v>I want this. So it will be</v>
      </c>
    </row>
    <row r="4261" ht="15.75" customHeight="1">
      <c r="A4261" s="1">
        <v>4622.0</v>
      </c>
      <c r="B4261" s="2" t="s">
        <v>4491</v>
      </c>
      <c r="C4261" s="2" t="s">
        <v>4493</v>
      </c>
      <c r="D4261" s="2" t="s">
        <v>6</v>
      </c>
      <c r="E4261" s="2" t="str">
        <f>IFERROR(__xludf.DUMMYFUNCTION("GOOGLETRANSLATE(B4261, ""auto"",""en"")"),"I want this. So it will be")</f>
        <v>I want this. So it will be</v>
      </c>
    </row>
    <row r="4262" ht="15.75" customHeight="1">
      <c r="A4262" s="1">
        <v>4623.0</v>
      </c>
      <c r="B4262" s="2" t="s">
        <v>4494</v>
      </c>
      <c r="C4262" s="2" t="s">
        <v>4495</v>
      </c>
      <c r="D4262" s="2" t="s">
        <v>6</v>
      </c>
      <c r="E4262" s="2" t="str">
        <f>IFERROR(__xludf.DUMMYFUNCTION("GOOGLETRANSLATE(B4262, ""auto"",""en"")"),"great mind manipulyator lyubaya situatsii kotopuyu not mind kontpolipuet kazhetcya him opacnoy")</f>
        <v>great mind manipulyator lyubaya situatsii kotopuyu not mind kontpolipuet kazhetcya him opacnoy</v>
      </c>
    </row>
    <row r="4263" ht="15.75" customHeight="1">
      <c r="A4263" s="1">
        <v>4624.0</v>
      </c>
      <c r="B4263" s="2" t="s">
        <v>4496</v>
      </c>
      <c r="C4263" s="2" t="s">
        <v>4495</v>
      </c>
      <c r="D4263" s="2" t="s">
        <v>6</v>
      </c>
      <c r="E4263" s="2" t="str">
        <f>IFERROR(__xludf.DUMMYFUNCTION("GOOGLETRANSLATE(B4263, ""auto"",""en"")"),"It looks like signs of the zodiac in funny pasterns")</f>
        <v>It looks like signs of the zodiac in funny pasterns</v>
      </c>
    </row>
    <row r="4264" ht="15.75" customHeight="1">
      <c r="A4264" s="1">
        <v>4625.0</v>
      </c>
      <c r="B4264" s="2" t="s">
        <v>4497</v>
      </c>
      <c r="C4264" s="2" t="s">
        <v>4495</v>
      </c>
      <c r="D4264" s="2" t="s">
        <v>6</v>
      </c>
      <c r="E4264" s="2" t="str">
        <f>IFERROR(__xludf.DUMMYFUNCTION("GOOGLETRANSLATE(B4264, ""auto"",""en"")"),"it's interesting origin of aphorisms")</f>
        <v>it's interesting origin of aphorisms</v>
      </c>
    </row>
    <row r="4265" ht="15.75" customHeight="1">
      <c r="A4265" s="1">
        <v>4626.0</v>
      </c>
      <c r="B4265" s="2" t="s">
        <v>4498</v>
      </c>
      <c r="C4265" s="2" t="s">
        <v>4495</v>
      </c>
      <c r="D4265" s="2" t="s">
        <v>6</v>
      </c>
      <c r="E4265" s="2" t="str">
        <f>IFERROR(__xludf.DUMMYFUNCTION("GOOGLETRANSLATE(B4265, ""auto"",""en"")"),"ucheba lifelong psychology and philosophy")</f>
        <v>ucheba lifelong psychology and philosophy</v>
      </c>
    </row>
    <row r="4266" ht="15.75" customHeight="1">
      <c r="A4266" s="1">
        <v>4627.0</v>
      </c>
      <c r="B4266" s="2" t="s">
        <v>4499</v>
      </c>
      <c r="C4266" s="2" t="s">
        <v>4495</v>
      </c>
      <c r="D4266" s="2" t="s">
        <v>6</v>
      </c>
      <c r="E4266" s="2" t="str">
        <f>IFERROR(__xludf.DUMMYFUNCTION("GOOGLETRANSLATE(B4266, ""auto"",""en"")"),"10 harmful myths about the food because we are losing the battle against overweight")</f>
        <v>10 harmful myths about the food because we are losing the battle against overweight</v>
      </c>
    </row>
    <row r="4267" ht="15.75" customHeight="1">
      <c r="A4267" s="1">
        <v>4628.0</v>
      </c>
      <c r="B4267" s="2" t="s">
        <v>4500</v>
      </c>
      <c r="C4267" s="2" t="s">
        <v>4495</v>
      </c>
      <c r="D4267" s="2" t="s">
        <v>6</v>
      </c>
      <c r="E4267" s="2" t="str">
        <f>IFERROR(__xludf.DUMMYFUNCTION("GOOGLETRANSLATE(B4267, ""auto"",""en"")"),"what an interesting table whose growth coincided with yours")</f>
        <v>what an interesting table whose growth coincided with yours</v>
      </c>
    </row>
    <row r="4268" ht="15.75" customHeight="1">
      <c r="A4268" s="1">
        <v>4629.0</v>
      </c>
      <c r="B4268" s="2" t="s">
        <v>4494</v>
      </c>
      <c r="C4268" s="2" t="s">
        <v>4495</v>
      </c>
      <c r="D4268" s="2" t="s">
        <v>6</v>
      </c>
      <c r="E4268" s="2" t="str">
        <f>IFERROR(__xludf.DUMMYFUNCTION("GOOGLETRANSLATE(B4268, ""auto"",""en"")"),"great mind manipulyator lyubaya situatsii kotopuyu not mind kontpolipuet kazhetcya him opacnoy")</f>
        <v>great mind manipulyator lyubaya situatsii kotopuyu not mind kontpolipuet kazhetcya him opacnoy</v>
      </c>
    </row>
    <row r="4269" ht="15.75" customHeight="1">
      <c r="A4269" s="1">
        <v>4630.0</v>
      </c>
      <c r="B4269" s="2" t="s">
        <v>4496</v>
      </c>
      <c r="C4269" s="2" t="s">
        <v>4495</v>
      </c>
      <c r="D4269" s="2" t="s">
        <v>6</v>
      </c>
      <c r="E4269" s="2" t="str">
        <f>IFERROR(__xludf.DUMMYFUNCTION("GOOGLETRANSLATE(B4269, ""auto"",""en"")"),"It looks like signs of the zodiac in funny pasterns")</f>
        <v>It looks like signs of the zodiac in funny pasterns</v>
      </c>
    </row>
    <row r="4270" ht="15.75" customHeight="1">
      <c r="A4270" s="1">
        <v>4631.0</v>
      </c>
      <c r="B4270" s="2" t="s">
        <v>4497</v>
      </c>
      <c r="C4270" s="2" t="s">
        <v>4495</v>
      </c>
      <c r="D4270" s="2" t="s">
        <v>6</v>
      </c>
      <c r="E4270" s="2" t="str">
        <f>IFERROR(__xludf.DUMMYFUNCTION("GOOGLETRANSLATE(B4270, ""auto"",""en"")"),"it's interesting origin of aphorisms")</f>
        <v>it's interesting origin of aphorisms</v>
      </c>
    </row>
    <row r="4271" ht="15.75" customHeight="1">
      <c r="A4271" s="1">
        <v>4632.0</v>
      </c>
      <c r="B4271" s="2" t="s">
        <v>4498</v>
      </c>
      <c r="C4271" s="2" t="s">
        <v>4495</v>
      </c>
      <c r="D4271" s="2" t="s">
        <v>6</v>
      </c>
      <c r="E4271" s="2" t="str">
        <f>IFERROR(__xludf.DUMMYFUNCTION("GOOGLETRANSLATE(B4271, ""auto"",""en"")"),"ucheba lifelong psychology and philosophy")</f>
        <v>ucheba lifelong psychology and philosophy</v>
      </c>
    </row>
    <row r="4272" ht="15.75" customHeight="1">
      <c r="A4272" s="1">
        <v>4633.0</v>
      </c>
      <c r="B4272" s="2" t="s">
        <v>4499</v>
      </c>
      <c r="C4272" s="2" t="s">
        <v>4495</v>
      </c>
      <c r="D4272" s="2" t="s">
        <v>6</v>
      </c>
      <c r="E4272" s="2" t="str">
        <f>IFERROR(__xludf.DUMMYFUNCTION("GOOGLETRANSLATE(B4272, ""auto"",""en"")"),"10 harmful myths about the food because we are losing the battle against overweight")</f>
        <v>10 harmful myths about the food because we are losing the battle against overweight</v>
      </c>
    </row>
    <row r="4273" ht="15.75" customHeight="1">
      <c r="A4273" s="1">
        <v>4634.0</v>
      </c>
      <c r="B4273" s="2" t="s">
        <v>4500</v>
      </c>
      <c r="C4273" s="2" t="s">
        <v>4495</v>
      </c>
      <c r="D4273" s="2" t="s">
        <v>6</v>
      </c>
      <c r="E4273" s="2" t="str">
        <f>IFERROR(__xludf.DUMMYFUNCTION("GOOGLETRANSLATE(B4273, ""auto"",""en"")"),"what an interesting table whose growth coincided with yours")</f>
        <v>what an interesting table whose growth coincided with yours</v>
      </c>
    </row>
    <row r="4274" ht="15.75" customHeight="1">
      <c r="A4274" s="1">
        <v>4635.0</v>
      </c>
      <c r="B4274" s="2" t="s">
        <v>4501</v>
      </c>
      <c r="C4274" s="2" t="s">
        <v>4495</v>
      </c>
      <c r="D4274" s="2" t="s">
        <v>6</v>
      </c>
      <c r="E4274" s="2" t="str">
        <f>IFERROR(__xludf.DUMMYFUNCTION("GOOGLETRANSLATE(B4274, ""auto"",""en"")"),"writer schoolgirl helped with the work on his story it put three because the author is not meant")</f>
        <v>writer schoolgirl helped with the work on his story it put three because the author is not meant</v>
      </c>
    </row>
    <row r="4275" ht="15.75" customHeight="1">
      <c r="A4275" s="1">
        <v>4636.0</v>
      </c>
      <c r="B4275" s="2" t="s">
        <v>4502</v>
      </c>
      <c r="C4275" s="2" t="s">
        <v>4503</v>
      </c>
      <c r="D4275" s="2" t="s">
        <v>6</v>
      </c>
      <c r="E4275" s="2" t="str">
        <f>IFERROR(__xludf.DUMMYFUNCTION("GOOGLETRANSLATE(B4275, ""auto"",""en"")"),"true love")</f>
        <v>true love</v>
      </c>
    </row>
    <row r="4276" ht="15.75" customHeight="1">
      <c r="A4276" s="1">
        <v>4637.0</v>
      </c>
      <c r="B4276" s="2" t="s">
        <v>4504</v>
      </c>
      <c r="C4276" s="2" t="s">
        <v>4503</v>
      </c>
      <c r="D4276" s="2" t="s">
        <v>6</v>
      </c>
      <c r="E4276" s="2" t="str">
        <f>IFERROR(__xludf.DUMMYFUNCTION("GOOGLETRANSLATE(B4276, ""auto"",""en"")"),"ppedannost")</f>
        <v>ppedannost</v>
      </c>
    </row>
    <row r="4277" ht="15.75" customHeight="1">
      <c r="A4277" s="1">
        <v>4638.0</v>
      </c>
      <c r="B4277" s="2" t="s">
        <v>4505</v>
      </c>
      <c r="C4277" s="2" t="s">
        <v>4503</v>
      </c>
      <c r="D4277" s="2" t="s">
        <v>6</v>
      </c>
      <c r="E4277" s="2" t="str">
        <f>IFERROR(__xludf.DUMMYFUNCTION("GOOGLETRANSLATE(B4277, ""auto"",""en"")"),"Severus was at a young age in love with Lily love unrequited one day he overheard part of the prophecy Sibyl Trelawney about what will be born a man who will be able to defeat the Dark Lord, he told this shuttlecock de Mort and he decided that we are talk"&amp;"ing about the son of James and Lily Potter, Snape asked the Dark Lord not to kill but to no avail poured show completely")</f>
        <v>Severus was at a young age in love with Lily love unrequited one day he overheard part of the prophecy Sibyl Trelawney about what will be born a man who will be able to defeat the Dark Lord, he told this shuttlecock de Mort and he decided that we are talking about the son of James and Lily Potter, Snape asked the Dark Lord not to kill but to no avail poured show completely</v>
      </c>
    </row>
    <row r="4278" ht="15.75" customHeight="1">
      <c r="A4278" s="1">
        <v>4639.0</v>
      </c>
      <c r="B4278" s="2" t="s">
        <v>4506</v>
      </c>
      <c r="C4278" s="2" t="s">
        <v>4503</v>
      </c>
      <c r="D4278" s="2" t="s">
        <v>6</v>
      </c>
      <c r="E4278" s="2" t="str">
        <f>IFERROR(__xludf.DUMMYFUNCTION("GOOGLETRANSLATE(B4278, ""auto"",""en"")"),"poor Adams")</f>
        <v>poor Adams</v>
      </c>
    </row>
    <row r="4279" ht="15.75" customHeight="1">
      <c r="A4279" s="1">
        <v>4640.0</v>
      </c>
      <c r="B4279" s="2" t="s">
        <v>4507</v>
      </c>
      <c r="C4279" s="2" t="s">
        <v>4503</v>
      </c>
      <c r="D4279" s="2" t="s">
        <v>6</v>
      </c>
      <c r="E4279" s="2" t="str">
        <f>IFERROR(__xludf.DUMMYFUNCTION("GOOGLETRANSLATE(B4279, ""auto"",""en"")"),"camaya gpystnaya kaptinka chto I videl za poslednee On Time")</f>
        <v>camaya gpystnaya kaptinka chto I videl za poslednee On Time</v>
      </c>
    </row>
    <row r="4280" ht="15.75" customHeight="1">
      <c r="A4280" s="1">
        <v>4641.0</v>
      </c>
      <c r="B4280" s="2" t="s">
        <v>4508</v>
      </c>
      <c r="C4280" s="2" t="s">
        <v>4503</v>
      </c>
      <c r="D4280" s="2" t="s">
        <v>6</v>
      </c>
      <c r="E4280" s="2" t="str">
        <f>IFERROR(__xludf.DUMMYFUNCTION("GOOGLETRANSLATE(B4280, ""auto"",""en"")"),"the best advice of my life, I got it from a woman artist is much older than I was when I was twenty than I complained to her the fact that I have not time to be creative, I had three work life horror as complex I live with a bunch of neighbors I have a lo"&amp;"t to do I want to easy to write, and I was not distracted but never have enough time, she listened to me, paused and asked to show full")</f>
        <v>the best advice of my life, I got it from a woman artist is much older than I was when I was twenty than I complained to her the fact that I have not time to be creative, I had three work life horror as complex I live with a bunch of neighbors I have a lot to do I want to easy to write, and I was not distracted but never have enough time, she listened to me, paused and asked to show full</v>
      </c>
    </row>
    <row r="4281" ht="15.75" customHeight="1">
      <c r="A4281" s="1">
        <v>4642.0</v>
      </c>
      <c r="B4281" s="2" t="s">
        <v>4502</v>
      </c>
      <c r="C4281" s="2" t="s">
        <v>4503</v>
      </c>
      <c r="D4281" s="2" t="s">
        <v>6</v>
      </c>
      <c r="E4281" s="2" t="str">
        <f>IFERROR(__xludf.DUMMYFUNCTION("GOOGLETRANSLATE(B4281, ""auto"",""en"")"),"true love")</f>
        <v>true love</v>
      </c>
    </row>
    <row r="4282" ht="15.75" customHeight="1">
      <c r="A4282" s="1">
        <v>4643.0</v>
      </c>
      <c r="B4282" s="2" t="s">
        <v>4504</v>
      </c>
      <c r="C4282" s="2" t="s">
        <v>4503</v>
      </c>
      <c r="D4282" s="2" t="s">
        <v>6</v>
      </c>
      <c r="E4282" s="2" t="str">
        <f>IFERROR(__xludf.DUMMYFUNCTION("GOOGLETRANSLATE(B4282, ""auto"",""en"")"),"ppedannost")</f>
        <v>ppedannost</v>
      </c>
    </row>
    <row r="4283" ht="15.75" customHeight="1">
      <c r="A4283" s="1">
        <v>4644.0</v>
      </c>
      <c r="B4283" s="2" t="s">
        <v>4505</v>
      </c>
      <c r="C4283" s="2" t="s">
        <v>4503</v>
      </c>
      <c r="D4283" s="2" t="s">
        <v>6</v>
      </c>
      <c r="E4283" s="2" t="str">
        <f>IFERROR(__xludf.DUMMYFUNCTION("GOOGLETRANSLATE(B4283, ""auto"",""en"")"),"Severus was at a young age in love with Lily love unrequited one day he overheard part of the prophecy Sibyl Trelawney about what will be born a man who will be able to defeat the Dark Lord, he told this shuttlecock de Mort and he decided that we are talk"&amp;"ing about the son of James and Lily Potter, Snape asked the Dark Lord not to kill but to no avail poured show completely")</f>
        <v>Severus was at a young age in love with Lily love unrequited one day he overheard part of the prophecy Sibyl Trelawney about what will be born a man who will be able to defeat the Dark Lord, he told this shuttlecock de Mort and he decided that we are talking about the son of James and Lily Potter, Snape asked the Dark Lord not to kill but to no avail poured show completely</v>
      </c>
    </row>
    <row r="4284" ht="15.75" customHeight="1">
      <c r="A4284" s="1">
        <v>4645.0</v>
      </c>
      <c r="B4284" s="2" t="s">
        <v>4506</v>
      </c>
      <c r="C4284" s="2" t="s">
        <v>4503</v>
      </c>
      <c r="D4284" s="2" t="s">
        <v>6</v>
      </c>
      <c r="E4284" s="2" t="str">
        <f>IFERROR(__xludf.DUMMYFUNCTION("GOOGLETRANSLATE(B4284, ""auto"",""en"")"),"poor Adams")</f>
        <v>poor Adams</v>
      </c>
    </row>
    <row r="4285" ht="15.75" customHeight="1">
      <c r="A4285" s="1">
        <v>4646.0</v>
      </c>
      <c r="B4285" s="2" t="s">
        <v>4507</v>
      </c>
      <c r="C4285" s="2" t="s">
        <v>4503</v>
      </c>
      <c r="D4285" s="2" t="s">
        <v>6</v>
      </c>
      <c r="E4285" s="2" t="str">
        <f>IFERROR(__xludf.DUMMYFUNCTION("GOOGLETRANSLATE(B4285, ""auto"",""en"")"),"camaya gpystnaya kaptinka chto I videl za poslednee On Time")</f>
        <v>camaya gpystnaya kaptinka chto I videl za poslednee On Time</v>
      </c>
    </row>
    <row r="4286" ht="15.75" customHeight="1">
      <c r="A4286" s="1">
        <v>4647.0</v>
      </c>
      <c r="B4286" s="2" t="s">
        <v>4508</v>
      </c>
      <c r="C4286" s="2" t="s">
        <v>4503</v>
      </c>
      <c r="D4286" s="2" t="s">
        <v>6</v>
      </c>
      <c r="E4286" s="2" t="str">
        <f>IFERROR(__xludf.DUMMYFUNCTION("GOOGLETRANSLATE(B4286, ""auto"",""en"")"),"the best advice of my life, I got it from a woman artist is much older than I was when I was twenty than I complained to her the fact that I have not time to be creative, I had three work life horror as complex I live with a bunch of neighbors I have a lo"&amp;"t to do I want to easy to write, and I was not distracted but never have enough time, she listened to me, paused and asked to show full")</f>
        <v>the best advice of my life, I got it from a woman artist is much older than I was when I was twenty than I complained to her the fact that I have not time to be creative, I had three work life horror as complex I live with a bunch of neighbors I have a lot to do I want to easy to write, and I was not distracted but never have enough time, she listened to me, paused and asked to show full</v>
      </c>
    </row>
    <row r="4287" ht="15.75" customHeight="1">
      <c r="A4287" s="1">
        <v>4648.0</v>
      </c>
      <c r="B4287" s="2" t="s">
        <v>4502</v>
      </c>
      <c r="C4287" s="2" t="s">
        <v>4509</v>
      </c>
      <c r="D4287" s="2" t="s">
        <v>6</v>
      </c>
      <c r="E4287" s="2" t="str">
        <f>IFERROR(__xludf.DUMMYFUNCTION("GOOGLETRANSLATE(B4287, ""auto"",""en"")"),"true love")</f>
        <v>true love</v>
      </c>
    </row>
    <row r="4288" ht="15.75" customHeight="1">
      <c r="A4288" s="1">
        <v>4649.0</v>
      </c>
      <c r="B4288" s="2" t="s">
        <v>4504</v>
      </c>
      <c r="C4288" s="2" t="s">
        <v>4509</v>
      </c>
      <c r="D4288" s="2" t="s">
        <v>6</v>
      </c>
      <c r="E4288" s="2" t="str">
        <f>IFERROR(__xludf.DUMMYFUNCTION("GOOGLETRANSLATE(B4288, ""auto"",""en"")"),"ppedannost")</f>
        <v>ppedannost</v>
      </c>
    </row>
    <row r="4289" ht="15.75" customHeight="1">
      <c r="A4289" s="1">
        <v>4650.0</v>
      </c>
      <c r="B4289" s="2" t="s">
        <v>4505</v>
      </c>
      <c r="C4289" s="2" t="s">
        <v>4509</v>
      </c>
      <c r="D4289" s="2" t="s">
        <v>6</v>
      </c>
      <c r="E4289" s="2" t="str">
        <f>IFERROR(__xludf.DUMMYFUNCTION("GOOGLETRANSLATE(B4289, ""auto"",""en"")"),"Severus was at a young age in love with Lily love unrequited one day he overheard part of the prophecy Sibyl Trelawney about what will be born a man who will be able to defeat the Dark Lord, he told this shuttlecock de Mort and he decided that we are talk"&amp;"ing about the son of James and Lily Potter, Snape asked the Dark Lord not to kill but to no avail poured show completely")</f>
        <v>Severus was at a young age in love with Lily love unrequited one day he overheard part of the prophecy Sibyl Trelawney about what will be born a man who will be able to defeat the Dark Lord, he told this shuttlecock de Mort and he decided that we are talking about the son of James and Lily Potter, Snape asked the Dark Lord not to kill but to no avail poured show completely</v>
      </c>
    </row>
    <row r="4290" ht="15.75" customHeight="1">
      <c r="A4290" s="1">
        <v>4651.0</v>
      </c>
      <c r="B4290" s="2" t="s">
        <v>4506</v>
      </c>
      <c r="C4290" s="2" t="s">
        <v>4509</v>
      </c>
      <c r="D4290" s="2" t="s">
        <v>6</v>
      </c>
      <c r="E4290" s="2" t="str">
        <f>IFERROR(__xludf.DUMMYFUNCTION("GOOGLETRANSLATE(B4290, ""auto"",""en"")"),"poor Adams")</f>
        <v>poor Adams</v>
      </c>
    </row>
    <row r="4291" ht="15.75" customHeight="1">
      <c r="A4291" s="1">
        <v>4652.0</v>
      </c>
      <c r="B4291" s="2" t="s">
        <v>4507</v>
      </c>
      <c r="C4291" s="2" t="s">
        <v>4509</v>
      </c>
      <c r="D4291" s="2" t="s">
        <v>6</v>
      </c>
      <c r="E4291" s="2" t="str">
        <f>IFERROR(__xludf.DUMMYFUNCTION("GOOGLETRANSLATE(B4291, ""auto"",""en"")"),"camaya gpystnaya kaptinka chto I videl za poslednee On Time")</f>
        <v>camaya gpystnaya kaptinka chto I videl za poslednee On Time</v>
      </c>
    </row>
    <row r="4292" ht="15.75" customHeight="1">
      <c r="A4292" s="1">
        <v>4653.0</v>
      </c>
      <c r="B4292" s="2" t="s">
        <v>4508</v>
      </c>
      <c r="C4292" s="2" t="s">
        <v>4509</v>
      </c>
      <c r="D4292" s="2" t="s">
        <v>6</v>
      </c>
      <c r="E4292" s="2" t="str">
        <f>IFERROR(__xludf.DUMMYFUNCTION("GOOGLETRANSLATE(B4292, ""auto"",""en"")"),"the best advice of my life, I got it from a woman artist is much older than I was when I was twenty than I complained to her the fact that I have not time to be creative, I had three work life horror as complex I live with a bunch of neighbors I have a lo"&amp;"t to do I want to easy to write, and I was not distracted but never have enough time, she listened to me, paused and asked to show full")</f>
        <v>the best advice of my life, I got it from a woman artist is much older than I was when I was twenty than I complained to her the fact that I have not time to be creative, I had three work life horror as complex I live with a bunch of neighbors I have a lot to do I want to easy to write, and I was not distracted but never have enough time, she listened to me, paused and asked to show full</v>
      </c>
    </row>
    <row r="4293" ht="15.75" customHeight="1">
      <c r="A4293" s="1">
        <v>4654.0</v>
      </c>
      <c r="B4293" s="2" t="s">
        <v>101</v>
      </c>
      <c r="C4293" s="2" t="s">
        <v>74</v>
      </c>
      <c r="D4293" s="2" t="s">
        <v>6</v>
      </c>
      <c r="E4293" s="2" t="str">
        <f>IFERROR(__xludf.DUMMYFUNCTION("GOOGLETRANSLATE(B4293, ""auto"",""en"")"),"#VALUE!")</f>
        <v>#VALUE!</v>
      </c>
    </row>
    <row r="4294" ht="15.75" customHeight="1">
      <c r="A4294" s="1">
        <v>4655.0</v>
      </c>
      <c r="B4294" s="2" t="s">
        <v>4510</v>
      </c>
      <c r="C4294" s="2" t="s">
        <v>74</v>
      </c>
      <c r="D4294" s="2" t="s">
        <v>6</v>
      </c>
      <c r="E4294" s="2" t="str">
        <f>IFERROR(__xludf.DUMMYFUNCTION("GOOGLETRANSLATE(B4294, ""auto"",""en"")"),"the best moment of the day")</f>
        <v>the best moment of the day</v>
      </c>
    </row>
    <row r="4295" ht="15.75" customHeight="1">
      <c r="A4295" s="1">
        <v>4656.0</v>
      </c>
      <c r="B4295" s="2" t="s">
        <v>4511</v>
      </c>
      <c r="C4295" s="2" t="s">
        <v>74</v>
      </c>
      <c r="D4295" s="2" t="s">
        <v>6</v>
      </c>
      <c r="E4295" s="2" t="str">
        <f>IFERROR(__xludf.DUMMYFUNCTION("GOOGLETRANSLATE(B4295, ""auto"",""en"")"),"everyone sees how you seem but few people feel the way you are")</f>
        <v>everyone sees how you seem but few people feel the way you are</v>
      </c>
    </row>
    <row r="4296" ht="15.75" customHeight="1">
      <c r="A4296" s="1">
        <v>4657.0</v>
      </c>
      <c r="B4296" s="2" t="s">
        <v>101</v>
      </c>
      <c r="C4296" s="2" t="s">
        <v>4512</v>
      </c>
      <c r="D4296" s="2" t="s">
        <v>6</v>
      </c>
      <c r="E4296" s="2" t="str">
        <f>IFERROR(__xludf.DUMMYFUNCTION("GOOGLETRANSLATE(B4296, ""auto"",""en"")"),"#VALUE!")</f>
        <v>#VALUE!</v>
      </c>
    </row>
    <row r="4297" ht="15.75" customHeight="1">
      <c r="A4297" s="1">
        <v>4658.0</v>
      </c>
      <c r="B4297" s="2" t="s">
        <v>4510</v>
      </c>
      <c r="C4297" s="2" t="s">
        <v>4512</v>
      </c>
      <c r="D4297" s="2" t="s">
        <v>6</v>
      </c>
      <c r="E4297" s="2" t="str">
        <f>IFERROR(__xludf.DUMMYFUNCTION("GOOGLETRANSLATE(B4297, ""auto"",""en"")"),"the best moment of the day")</f>
        <v>the best moment of the day</v>
      </c>
    </row>
    <row r="4298" ht="15.75" customHeight="1">
      <c r="A4298" s="1">
        <v>4659.0</v>
      </c>
      <c r="B4298" s="2" t="s">
        <v>4511</v>
      </c>
      <c r="C4298" s="2" t="s">
        <v>4512</v>
      </c>
      <c r="D4298" s="2" t="s">
        <v>6</v>
      </c>
      <c r="E4298" s="2" t="str">
        <f>IFERROR(__xludf.DUMMYFUNCTION("GOOGLETRANSLATE(B4298, ""auto"",""en"")"),"everyone sees how you seem but few people feel the way you are")</f>
        <v>everyone sees how you seem but few people feel the way you are</v>
      </c>
    </row>
    <row r="4299" ht="15.75" customHeight="1">
      <c r="A4299" s="1">
        <v>4660.0</v>
      </c>
      <c r="B4299" s="2" t="s">
        <v>101</v>
      </c>
      <c r="C4299" s="2" t="s">
        <v>74</v>
      </c>
      <c r="D4299" s="2" t="s">
        <v>6</v>
      </c>
      <c r="E4299" s="2" t="str">
        <f>IFERROR(__xludf.DUMMYFUNCTION("GOOGLETRANSLATE(B4299, ""auto"",""en"")"),"#VALUE!")</f>
        <v>#VALUE!</v>
      </c>
    </row>
    <row r="4300" ht="15.75" customHeight="1">
      <c r="A4300" s="1">
        <v>4661.0</v>
      </c>
      <c r="B4300" s="2" t="s">
        <v>4510</v>
      </c>
      <c r="C4300" s="2" t="s">
        <v>74</v>
      </c>
      <c r="D4300" s="2" t="s">
        <v>6</v>
      </c>
      <c r="E4300" s="2" t="str">
        <f>IFERROR(__xludf.DUMMYFUNCTION("GOOGLETRANSLATE(B4300, ""auto"",""en"")"),"the best moment of the day")</f>
        <v>the best moment of the day</v>
      </c>
    </row>
    <row r="4301" ht="15.75" customHeight="1">
      <c r="A4301" s="1">
        <v>4662.0</v>
      </c>
      <c r="B4301" s="2" t="s">
        <v>4511</v>
      </c>
      <c r="C4301" s="2" t="s">
        <v>74</v>
      </c>
      <c r="D4301" s="2" t="s">
        <v>6</v>
      </c>
      <c r="E4301" s="2" t="str">
        <f>IFERROR(__xludf.DUMMYFUNCTION("GOOGLETRANSLATE(B4301, ""auto"",""en"")"),"everyone sees how you seem but few people feel the way you are")</f>
        <v>everyone sees how you seem but few people feel the way you are</v>
      </c>
    </row>
    <row r="4302" ht="15.75" customHeight="1">
      <c r="A4302" s="1">
        <v>4664.0</v>
      </c>
      <c r="B4302" s="2" t="s">
        <v>4513</v>
      </c>
      <c r="C4302" s="2" t="s">
        <v>4514</v>
      </c>
      <c r="D4302" s="2" t="s">
        <v>6</v>
      </c>
      <c r="E4302" s="2" t="str">
        <f>IFERROR(__xludf.DUMMYFUNCTION("GOOGLETRANSLATE(B4302, ""auto"",""en"")")," several days before the Clasico with Real Madrid Ronaldinho night called me and told Andres I know that now 3am but must confess something in the summer I leave Barcelona, ​​my brother had already reached an agreement with Real Madrid is such an incredib"&amp;"le money that I can not give you are young you can but please understand anyone on the team and the club did not tell me about it do not betray me, I trust you more than anyone else goodnight Andres next day in training was a strange atmosphere were all q"&amp;"uiet and welcomed Ronaldinho as never Ranh Chez day match against Real Madrid in the locker room Bernabeu Ronaldinho told us everything he told the guys today is a very important game and the opponent is strong but these days I have understood that we are"&amp;" one family that night I called each one of you, and said that I was going to leave in June, but none of you told about this and then I realized that we are ready to suffer in silence but do not betray each other, I will stay in Barcelona for a long time "&amp;"now, let's go out on the field to teach a lesson to the players of Real Madrid")</f>
        <v> several days before the Clasico with Real Madrid Ronaldinho night called me and told Andres I know that now 3am but must confess something in the summer I leave Barcelona, ​​my brother had already reached an agreement with Real Madrid is such an incredible money that I can not give you are young you can but please understand anyone on the team and the club did not tell me about it do not betray me, I trust you more than anyone else goodnight Andres next day in training was a strange atmosphere were all quiet and welcomed Ronaldinho as never Ranh Chez day match against Real Madrid in the locker room Bernabeu Ronaldinho told us everything he told the guys today is a very important game and the opponent is strong but these days I have understood that we are one family that night I called each one of you, and said that I was going to leave in June, but none of you told about this and then I realized that we are ready to suffer in silence but do not betray each other, I will stay in Barcelona for a long time now, let's go out on the field to teach a lesson to the players of Real Madrid</v>
      </c>
    </row>
    <row r="4303" ht="15.75" customHeight="1">
      <c r="A4303" s="1">
        <v>4665.0</v>
      </c>
      <c r="B4303" s="2" t="s">
        <v>4515</v>
      </c>
      <c r="C4303" s="2" t="s">
        <v>4514</v>
      </c>
      <c r="D4303" s="2" t="s">
        <v>6</v>
      </c>
      <c r="E4303" s="2" t="str">
        <f>IFERROR(__xludf.DUMMYFUNCTION("GOOGLETRANSLATE(B4303, ""auto"",""en"")"),"twitter liverpool lfctv Jürgen Klopp in my phone just one selfie I made it to the way Cristiano Messi was also in the room")</f>
        <v>twitter liverpool lfctv Jürgen Klopp in my phone just one selfie I made it to the way Cristiano Messi was also in the room</v>
      </c>
    </row>
    <row r="4304" ht="15.75" customHeight="1">
      <c r="A4304" s="1">
        <v>4666.0</v>
      </c>
      <c r="B4304" s="2" t="s">
        <v>4516</v>
      </c>
      <c r="C4304" s="2" t="s">
        <v>4514</v>
      </c>
      <c r="D4304" s="2" t="s">
        <v>6</v>
      </c>
      <c r="E4304" s="2" t="str">
        <f>IFERROR(__xludf.DUMMYFUNCTION("GOOGLETRANSLATE(B4304, ""auto"",""en"")"),"when the rush home to watch the Champions League")</f>
        <v>when the rush home to watch the Champions League</v>
      </c>
    </row>
    <row r="4305" ht="15.75" customHeight="1">
      <c r="A4305" s="1">
        <v>4667.0</v>
      </c>
      <c r="B4305" s="2" t="s">
        <v>4517</v>
      </c>
      <c r="C4305" s="2" t="s">
        <v>4514</v>
      </c>
      <c r="D4305" s="2" t="s">
        <v>6</v>
      </c>
      <c r="E4305" s="2" t="str">
        <f>IFERROR(__xludf.DUMMYFUNCTION("GOOGLETRANSLATE(B4305, ""auto"",""en"")")," the team went to London")</f>
        <v> the team went to London</v>
      </c>
    </row>
    <row r="4306" ht="15.75" customHeight="1">
      <c r="A4306" s="1">
        <v>4668.0</v>
      </c>
      <c r="B4306" s="2" t="s">
        <v>4518</v>
      </c>
      <c r="C4306" s="2" t="s">
        <v>4514</v>
      </c>
      <c r="D4306" s="2" t="s">
        <v>6</v>
      </c>
      <c r="E4306" s="2" t="str">
        <f>IFERROR(__xludf.DUMMYFUNCTION("GOOGLETRANSLATE(B4306, ""auto"",""en"")"),"Marc Andre ter Stegen I expected from his game on the field more, alas shown at all that we are all human so I ask everyone not to be discouraged and to continue to work all that is important now is the next game we have to remain united and not to give u"&amp;"p show it on Wednesday")</f>
        <v>Marc Andre ter Stegen I expected from his game on the field more, alas shown at all that we are all human so I ask everyone not to be discouraged and to continue to work all that is important now is the next game we have to remain united and not to give up show it on Wednesday</v>
      </c>
    </row>
    <row r="4307" ht="15.75" customHeight="1">
      <c r="A4307" s="1">
        <v>4669.0</v>
      </c>
      <c r="B4307" s="2" t="s">
        <v>4519</v>
      </c>
      <c r="C4307" s="2" t="s">
        <v>4514</v>
      </c>
      <c r="D4307" s="2" t="s">
        <v>6</v>
      </c>
      <c r="E4307" s="2" t="str">
        <f>IFERROR(__xludf.DUMMYFUNCTION("GOOGLETRANSLATE(B4307, ""auto"",""en"")"),"Made in La Masia")</f>
        <v>Made in La Masia</v>
      </c>
    </row>
    <row r="4308" ht="15.75" customHeight="1">
      <c r="A4308" s="1">
        <v>4670.0</v>
      </c>
      <c r="B4308" s="2" t="s">
        <v>4520</v>
      </c>
      <c r="C4308" s="2" t="s">
        <v>4514</v>
      </c>
      <c r="D4308" s="2" t="s">
        <v>6</v>
      </c>
      <c r="E4308" s="2" t="str">
        <f>IFERROR(__xludf.DUMMYFUNCTION("GOOGLETRANSLATE(B4308, ""auto"",""en"")"),"pai intpovepta")</f>
        <v>pai intpovepta</v>
      </c>
    </row>
    <row r="4309" ht="15.75" customHeight="1">
      <c r="A4309" s="1">
        <v>4671.0</v>
      </c>
      <c r="B4309" s="2" t="s">
        <v>4521</v>
      </c>
      <c r="C4309" s="2" t="s">
        <v>4514</v>
      </c>
      <c r="D4309" s="2" t="s">
        <v>6</v>
      </c>
      <c r="E4309" s="2" t="str">
        <f>IFERROR(__xludf.DUMMYFUNCTION("GOOGLETRANSLATE(B4309, ""auto"",""en"")"),"we wanted to make a cool post with Mbappe but he escaped and from here")</f>
        <v>we wanted to make a cool post with Mbappe but he escaped and from here</v>
      </c>
    </row>
    <row r="4310" ht="15.75" customHeight="1">
      <c r="A4310" s="1">
        <v>4672.0</v>
      </c>
      <c r="B4310" s="2" t="s">
        <v>4522</v>
      </c>
      <c r="C4310" s="2" t="s">
        <v>4514</v>
      </c>
      <c r="D4310" s="2" t="s">
        <v>6</v>
      </c>
      <c r="E4310" s="2" t="str">
        <f>IFERROR(__xludf.DUMMYFUNCTION("GOOGLETRANSLATE(B4310, ""auto"",""en"")"),"football unites")</f>
        <v>football unites</v>
      </c>
    </row>
    <row r="4311" ht="15.75" customHeight="1">
      <c r="A4311" s="1">
        <v>4673.0</v>
      </c>
      <c r="B4311" s="2" t="s">
        <v>4523</v>
      </c>
      <c r="C4311" s="2" t="s">
        <v>4524</v>
      </c>
      <c r="D4311" s="2" t="s">
        <v>6</v>
      </c>
      <c r="E4311" s="2" t="str">
        <f>IFERROR(__xludf.DUMMYFUNCTION("GOOGLETRANSLATE(B4311, ""auto"",""en"")"),"I always feel happy you know why because I do no one is waiting for the waiting is always a pain life is short so love life be happy and smile before you listen to say before you write think before spending money to earn before praying goodbye before maki"&amp;"ng feel hurt before love to hate before I die live")</f>
        <v>I always feel happy you know why because I do no one is waiting for the waiting is always a pain life is short so love life be happy and smile before you listen to say before you write think before spending money to earn before praying goodbye before making feel hurt before love to hate before I die live</v>
      </c>
    </row>
    <row r="4312" ht="15.75" customHeight="1">
      <c r="A4312" s="1">
        <v>4674.0</v>
      </c>
      <c r="B4312" s="2" t="s">
        <v>4525</v>
      </c>
      <c r="C4312" s="2" t="s">
        <v>4524</v>
      </c>
      <c r="D4312" s="2" t="s">
        <v>6</v>
      </c>
      <c r="E4312" s="2" t="str">
        <f>IFERROR(__xludf.DUMMYFUNCTION("GOOGLETRANSLATE(B4312, ""auto"",""en"")")," 21 thanks for all God thanks for everything mom dad I love with all my heart and I appreciate all your loved ones thanks to all who have been close and I will be very happy life that I could be a part of your life")</f>
        <v> 21 thanks for all God thanks for everything mom dad I love with all my heart and I appreciate all your loved ones thanks to all who have been close and I will be very happy life that I could be a part of your life</v>
      </c>
    </row>
    <row r="4313" ht="15.75" customHeight="1">
      <c r="A4313" s="1">
        <v>4675.0</v>
      </c>
      <c r="B4313" s="2" t="s">
        <v>4523</v>
      </c>
      <c r="C4313" s="2" t="s">
        <v>4524</v>
      </c>
      <c r="D4313" s="2" t="s">
        <v>6</v>
      </c>
      <c r="E4313" s="2" t="str">
        <f>IFERROR(__xludf.DUMMYFUNCTION("GOOGLETRANSLATE(B4313, ""auto"",""en"")"),"I always feel happy you know why because I do no one is waiting for the waiting is always a pain life is short so love life be happy and smile before you listen to say before you write think before spending money to earn before praying goodbye before maki"&amp;"ng feel hurt before love to hate before I die live")</f>
        <v>I always feel happy you know why because I do no one is waiting for the waiting is always a pain life is short so love life be happy and smile before you listen to say before you write think before spending money to earn before praying goodbye before making feel hurt before love to hate before I die live</v>
      </c>
    </row>
    <row r="4314" ht="15.75" customHeight="1">
      <c r="A4314" s="1">
        <v>4676.0</v>
      </c>
      <c r="B4314" s="2" t="s">
        <v>4525</v>
      </c>
      <c r="C4314" s="2" t="s">
        <v>4524</v>
      </c>
      <c r="D4314" s="2" t="s">
        <v>6</v>
      </c>
      <c r="E4314" s="2" t="str">
        <f>IFERROR(__xludf.DUMMYFUNCTION("GOOGLETRANSLATE(B4314, ""auto"",""en"")")," 21 thanks for all God thanks for everything mom dad I love with all my heart and I appreciate all your loved ones thanks to all who have been close and I will be very happy life that I could be a part of your life")</f>
        <v> 21 thanks for all God thanks for everything mom dad I love with all my heart and I appreciate all your loved ones thanks to all who have been close and I will be very happy life that I could be a part of your life</v>
      </c>
    </row>
    <row r="4315" ht="15.75" customHeight="1">
      <c r="A4315" s="1">
        <v>4677.0</v>
      </c>
      <c r="B4315" s="2" t="s">
        <v>4526</v>
      </c>
      <c r="C4315" s="2" t="s">
        <v>4527</v>
      </c>
      <c r="D4315" s="2" t="s">
        <v>6</v>
      </c>
      <c r="E4315" s="2" t="str">
        <f>IFERROR(__xludf.DUMMYFUNCTION("GOOGLETRANSLATE(B4315, ""auto"",""en"")")," 2")</f>
        <v> 2</v>
      </c>
    </row>
    <row r="4316" ht="15.75" customHeight="1">
      <c r="A4316" s="1">
        <v>4678.0</v>
      </c>
      <c r="B4316" s="2" t="s">
        <v>4528</v>
      </c>
      <c r="C4316" s="2" t="s">
        <v>4527</v>
      </c>
      <c r="D4316" s="2" t="s">
        <v>6</v>
      </c>
      <c r="E4316" s="2" t="str">
        <f>IFERROR(__xludf.DUMMYFUNCTION("GOOGLETRANSLATE(B4316, ""auto"",""en"")"),"l")</f>
        <v>l</v>
      </c>
    </row>
    <row r="4317" ht="15.75" customHeight="1">
      <c r="A4317" s="1">
        <v>4679.0</v>
      </c>
      <c r="B4317" s="2" t="s">
        <v>4529</v>
      </c>
      <c r="C4317" s="2" t="s">
        <v>4527</v>
      </c>
      <c r="D4317" s="2" t="s">
        <v>6</v>
      </c>
      <c r="E4317" s="2" t="str">
        <f>IFERROR(__xludf.DUMMYFUNCTION("GOOGLETRANSLATE(B4317, ""auto"",""en"")"),"tohoku university")</f>
        <v>tohoku university</v>
      </c>
    </row>
    <row r="4318" ht="15.75" customHeight="1">
      <c r="A4318" s="1">
        <v>4681.0</v>
      </c>
      <c r="B4318" s="2" t="s">
        <v>4526</v>
      </c>
      <c r="C4318" s="2" t="s">
        <v>4530</v>
      </c>
      <c r="D4318" s="2" t="s">
        <v>6</v>
      </c>
      <c r="E4318" s="2" t="str">
        <f>IFERROR(__xludf.DUMMYFUNCTION("GOOGLETRANSLATE(B4318, ""auto"",""en"")")," 2")</f>
        <v> 2</v>
      </c>
    </row>
    <row r="4319" ht="15.75" customHeight="1">
      <c r="A4319" s="1">
        <v>4682.0</v>
      </c>
      <c r="B4319" s="2" t="s">
        <v>4528</v>
      </c>
      <c r="C4319" s="2" t="s">
        <v>4530</v>
      </c>
      <c r="D4319" s="2" t="s">
        <v>6</v>
      </c>
      <c r="E4319" s="2" t="str">
        <f>IFERROR(__xludf.DUMMYFUNCTION("GOOGLETRANSLATE(B4319, ""auto"",""en"")"),"l")</f>
        <v>l</v>
      </c>
    </row>
    <row r="4320" ht="15.75" customHeight="1">
      <c r="A4320" s="1">
        <v>4683.0</v>
      </c>
      <c r="B4320" s="2" t="s">
        <v>4529</v>
      </c>
      <c r="C4320" s="2" t="s">
        <v>4530</v>
      </c>
      <c r="D4320" s="2" t="s">
        <v>6</v>
      </c>
      <c r="E4320" s="2" t="str">
        <f>IFERROR(__xludf.DUMMYFUNCTION("GOOGLETRANSLATE(B4320, ""auto"",""en"")"),"tohoku university")</f>
        <v>tohoku university</v>
      </c>
    </row>
    <row r="4321" ht="15.75" customHeight="1">
      <c r="A4321" s="1">
        <v>4684.0</v>
      </c>
      <c r="B4321" s="2" t="s">
        <v>4531</v>
      </c>
      <c r="C4321" s="2" t="s">
        <v>4532</v>
      </c>
      <c r="D4321" s="2" t="s">
        <v>6</v>
      </c>
      <c r="E4321" s="2" t="str">
        <f>IFERROR(__xludf.DUMMYFUNCTION("GOOGLETRANSLATE(B4321, ""auto"",""en"")"),"excellent book for creative people")</f>
        <v>excellent book for creative people</v>
      </c>
    </row>
    <row r="4322" ht="15.75" customHeight="1">
      <c r="A4322" s="1">
        <v>4685.0</v>
      </c>
      <c r="B4322" s="2" t="s">
        <v>4533</v>
      </c>
      <c r="C4322" s="2" t="s">
        <v>4532</v>
      </c>
      <c r="D4322" s="2" t="s">
        <v>6</v>
      </c>
      <c r="E4322" s="2" t="str">
        <f>IFERROR(__xludf.DUMMYFUNCTION("GOOGLETRANSLATE(B4322, ""auto"",""en"")"),"10 hard it is necessary that will lead to success")</f>
        <v>10 hard it is necessary that will lead to success</v>
      </c>
    </row>
    <row r="4323" ht="15.75" customHeight="1">
      <c r="A4323" s="1">
        <v>4686.0</v>
      </c>
      <c r="B4323" s="2" t="s">
        <v>4534</v>
      </c>
      <c r="C4323" s="2" t="s">
        <v>4532</v>
      </c>
      <c r="D4323" s="2" t="s">
        <v>6</v>
      </c>
      <c r="E4323" s="2" t="str">
        <f>IFERROR(__xludf.DUMMYFUNCTION("GOOGLETRANSLATE(B4323, ""auto"",""en"")"),"download the latest songs olenderdi https vk com app5898182 95911836 s 315364 forc")</f>
        <v>download the latest songs olenderdi https vk com app5898182 95911836 s 315364 forc</v>
      </c>
    </row>
    <row r="4324" ht="15.75" customHeight="1">
      <c r="A4324" s="1">
        <v>4687.0</v>
      </c>
      <c r="B4324" s="2" t="s">
        <v>4535</v>
      </c>
      <c r="C4324" s="2" t="s">
        <v>4532</v>
      </c>
      <c r="D4324" s="2" t="s">
        <v>6</v>
      </c>
      <c r="E4324" s="2" t="str">
        <f>IFERROR(__xludf.DUMMYFUNCTION("GOOGLETRANSLATE(B4324, ""auto"",""en"")"),"ocnovnye ppavila dpecc koda")</f>
        <v>ocnovnye ppavila dpecc koda</v>
      </c>
    </row>
    <row r="4325" ht="15.75" customHeight="1">
      <c r="A4325" s="1">
        <v>4688.0</v>
      </c>
      <c r="B4325" s="2" t="s">
        <v>4536</v>
      </c>
      <c r="C4325" s="2" t="s">
        <v>4532</v>
      </c>
      <c r="D4325" s="2" t="s">
        <v>6</v>
      </c>
      <c r="E4325" s="2" t="str">
        <f>IFERROR(__xludf.DUMMYFUNCTION("GOOGLETRANSLATE(B4325, ""auto"",""en"")"),"dvizhovaya club theme olenderdі zhukteu https vk com app5898182 95911836 315364 s forc")</f>
        <v>dvizhovaya club theme olenderdі zhukteu https vk com app5898182 95911836 315364 s forc</v>
      </c>
    </row>
    <row r="4326" ht="15.75" customHeight="1">
      <c r="A4326" s="1">
        <v>4689.0</v>
      </c>
      <c r="B4326" s="2" t="s">
        <v>4537</v>
      </c>
      <c r="C4326" s="2" t="s">
        <v>4532</v>
      </c>
      <c r="D4326" s="2" t="s">
        <v>6</v>
      </c>
      <c r="E4326" s="2" t="str">
        <f>IFERROR(__xludf.DUMMYFUNCTION("GOOGLETRANSLATE(B4326, ""auto"",""en"")"),"Boris Krupnik how to open the online store video series about the creation of an online store portion 1 as the start of the conversion of the 2 3 credibility of the site of the functionality of the site 4 Part 5 Part 6 repeat sales seo optimization of the"&amp;" 7 conclusions")</f>
        <v>Boris Krupnik how to open the online store video series about the creation of an online store portion 1 as the start of the conversion of the 2 3 credibility of the site of the functionality of the site 4 Part 5 Part 6 repeat sales seo optimization of the 7 conclusions</v>
      </c>
    </row>
    <row r="4327" ht="15.75" customHeight="1">
      <c r="A4327" s="1">
        <v>4690.0</v>
      </c>
      <c r="B4327" s="2" t="s">
        <v>4538</v>
      </c>
      <c r="C4327" s="2" t="s">
        <v>4532</v>
      </c>
      <c r="D4327" s="2" t="s">
        <v>6</v>
      </c>
      <c r="E4327" s="2" t="str">
        <f>IFERROR(__xludf.DUMMYFUNCTION("GOOGLETRANSLATE(B4327, ""auto"",""en"")"),"services for entrepreneurs, let's look at services for entrepreneurs to help a little to relieve their minds to generate new ideas because the clearer your mind the more effective you will be working on the development of business share services for entre"&amp;"preneurs in their social network by helping others you help yourself 1 keepass for storing programs and password management show completely")</f>
        <v>services for entrepreneurs, let's look at services for entrepreneurs to help a little to relieve their minds to generate new ideas because the clearer your mind the more effective you will be working on the development of business share services for entrepreneurs in their social network by helping others you help yourself 1 keepass for storing programs and password management show completely</v>
      </c>
    </row>
    <row r="4328" ht="15.75" customHeight="1">
      <c r="A4328" s="1">
        <v>4691.0</v>
      </c>
      <c r="B4328" s="2" t="s">
        <v>4539</v>
      </c>
      <c r="C4328" s="2" t="s">
        <v>4532</v>
      </c>
      <c r="D4328" s="2" t="s">
        <v>6</v>
      </c>
      <c r="E4328" s="2" t="str">
        <f>IFERROR(__xludf.DUMMYFUNCTION("GOOGLETRANSLATE(B4328, ""auto"",""en"")"),"clova kotoryh nam inogda not hvataet")</f>
        <v>clova kotoryh nam inogda not hvataet</v>
      </c>
    </row>
    <row r="4329" ht="15.75" customHeight="1">
      <c r="A4329" s="1">
        <v>4692.0</v>
      </c>
      <c r="B4329" s="2" t="s">
        <v>4540</v>
      </c>
      <c r="C4329" s="2" t="s">
        <v>4541</v>
      </c>
      <c r="D4329" s="2" t="s">
        <v>6</v>
      </c>
      <c r="E4329" s="2" t="str">
        <f>IFERROR(__xludf.DUMMYFUNCTION("GOOGLETRANSLATE(B4329, ""auto"",""en"")"),"but udivitelno")</f>
        <v>but udivitelno</v>
      </c>
    </row>
    <row r="4330" ht="15.75" customHeight="1">
      <c r="A4330" s="1">
        <v>4693.0</v>
      </c>
      <c r="B4330" s="2" t="s">
        <v>4542</v>
      </c>
      <c r="C4330" s="2" t="s">
        <v>4541</v>
      </c>
      <c r="D4330" s="2" t="s">
        <v>6</v>
      </c>
      <c r="E4330" s="2" t="str">
        <f>IFERROR(__xludf.DUMMYFUNCTION("GOOGLETRANSLATE(B4330, ""auto"",""en"")"),"contest giving away three tickets to the concert vip photos with a group of fan and dance floor conditions draw 1 do repost this record myself on the wall 2 Join pm Alma Ata and soldaut 3 Subscribe to the newsletter of the city vk cc 8tem1z result of the "&amp;"draw will be known on April 17th with the program randomayzer tickets pm soldaut RF")</f>
        <v>contest giving away three tickets to the concert vip photos with a group of fan and dance floor conditions draw 1 do repost this record myself on the wall 2 Join pm Alma Ata and soldaut 3 Subscribe to the newsletter of the city vk cc 8tem1z result of the draw will be known on April 17th with the program randomayzer tickets pm soldaut RF</v>
      </c>
    </row>
    <row r="4331" ht="15.75" customHeight="1">
      <c r="A4331" s="1">
        <v>4694.0</v>
      </c>
      <c r="B4331" s="2" t="s">
        <v>4543</v>
      </c>
      <c r="C4331" s="2" t="s">
        <v>4541</v>
      </c>
      <c r="D4331" s="2" t="s">
        <v>6</v>
      </c>
      <c r="E4331" s="2" t="str">
        <f>IFERROR(__xludf.DUMMYFUNCTION("GOOGLETRANSLATE(B4331, ""auto"",""en"")"),"no smoking")</f>
        <v>no smoking</v>
      </c>
    </row>
    <row r="4332" ht="15.75" customHeight="1">
      <c r="A4332" s="1">
        <v>4695.0</v>
      </c>
      <c r="B4332" s="2" t="s">
        <v>4544</v>
      </c>
      <c r="C4332" s="2" t="s">
        <v>4541</v>
      </c>
      <c r="D4332" s="2" t="s">
        <v>6</v>
      </c>
      <c r="E4332" s="2" t="str">
        <f>IFERROR(__xludf.DUMMYFUNCTION("GOOGLETRANSLATE(B4332, ""auto"",""en"")"),"tima nurgaliev")</f>
        <v>tima nurgaliev</v>
      </c>
    </row>
    <row r="4333" ht="15.75" customHeight="1">
      <c r="A4333" s="1">
        <v>4696.0</v>
      </c>
      <c r="B4333" s="2" t="s">
        <v>4540</v>
      </c>
      <c r="C4333" s="2" t="s">
        <v>4545</v>
      </c>
      <c r="D4333" s="2" t="s">
        <v>6</v>
      </c>
      <c r="E4333" s="2" t="str">
        <f>IFERROR(__xludf.DUMMYFUNCTION("GOOGLETRANSLATE(B4333, ""auto"",""en"")"),"but udivitelno")</f>
        <v>but udivitelno</v>
      </c>
    </row>
    <row r="4334" ht="15.75" customHeight="1">
      <c r="A4334" s="1">
        <v>4697.0</v>
      </c>
      <c r="B4334" s="2" t="s">
        <v>4542</v>
      </c>
      <c r="C4334" s="2" t="s">
        <v>4545</v>
      </c>
      <c r="D4334" s="2" t="s">
        <v>6</v>
      </c>
      <c r="E4334" s="2" t="str">
        <f>IFERROR(__xludf.DUMMYFUNCTION("GOOGLETRANSLATE(B4334, ""auto"",""en"")"),"contest giving away three tickets to the concert vip photos with a group of fan and dance floor conditions draw 1 do repost this record myself on the wall 2 Join pm Alma Ata and soldaut 3 Subscribe to the newsletter of the city vk cc 8tem1z result of the "&amp;"draw will be known on April 17th with the program randomayzer tickets pm soldaut RF")</f>
        <v>contest giving away three tickets to the concert vip photos with a group of fan and dance floor conditions draw 1 do repost this record myself on the wall 2 Join pm Alma Ata and soldaut 3 Subscribe to the newsletter of the city vk cc 8tem1z result of the draw will be known on April 17th with the program randomayzer tickets pm soldaut RF</v>
      </c>
    </row>
    <row r="4335" ht="15.75" customHeight="1">
      <c r="A4335" s="1">
        <v>4698.0</v>
      </c>
      <c r="B4335" s="2" t="s">
        <v>4543</v>
      </c>
      <c r="C4335" s="2" t="s">
        <v>4545</v>
      </c>
      <c r="D4335" s="2" t="s">
        <v>6</v>
      </c>
      <c r="E4335" s="2" t="str">
        <f>IFERROR(__xludf.DUMMYFUNCTION("GOOGLETRANSLATE(B4335, ""auto"",""en"")"),"no smoking")</f>
        <v>no smoking</v>
      </c>
    </row>
    <row r="4336" ht="15.75" customHeight="1">
      <c r="A4336" s="1">
        <v>4699.0</v>
      </c>
      <c r="B4336" s="2" t="s">
        <v>4544</v>
      </c>
      <c r="C4336" s="2" t="s">
        <v>4545</v>
      </c>
      <c r="D4336" s="2" t="s">
        <v>6</v>
      </c>
      <c r="E4336" s="2" t="str">
        <f>IFERROR(__xludf.DUMMYFUNCTION("GOOGLETRANSLATE(B4336, ""auto"",""en"")"),"tima nurgaliev")</f>
        <v>tima nurgaliev</v>
      </c>
    </row>
    <row r="4337" ht="15.75" customHeight="1">
      <c r="A4337" s="1">
        <v>4700.0</v>
      </c>
      <c r="B4337" s="2" t="s">
        <v>4546</v>
      </c>
      <c r="C4337" s="2" t="s">
        <v>4547</v>
      </c>
      <c r="D4337" s="2" t="s">
        <v>6</v>
      </c>
      <c r="E4337" s="2" t="str">
        <f>IFERROR(__xludf.DUMMYFUNCTION("GOOGLETRANSLATE(B4337, ""auto"",""en"")")," 2018 bmwalmaty")</f>
        <v> 2018 bmwalmaty</v>
      </c>
    </row>
    <row r="4338" ht="15.75" customHeight="1">
      <c r="A4338" s="1">
        <v>4701.0</v>
      </c>
      <c r="B4338" s="2" t="s">
        <v>4548</v>
      </c>
      <c r="C4338" s="2" t="s">
        <v>4547</v>
      </c>
      <c r="D4338" s="2" t="s">
        <v>6</v>
      </c>
      <c r="E4338" s="2" t="str">
        <f>IFERROR(__xludf.DUMMYFUNCTION("GOOGLETRANSLATE(B4338, ""auto"",""en"")"),"850 words in English after learning that you will be fluent in hd quality")</f>
        <v>850 words in English after learning that you will be fluent in hd quality</v>
      </c>
    </row>
    <row r="4339" ht="15.75" customHeight="1">
      <c r="A4339" s="1">
        <v>4702.0</v>
      </c>
      <c r="B4339" s="2" t="s">
        <v>4549</v>
      </c>
      <c r="C4339" s="2" t="s">
        <v>4547</v>
      </c>
      <c r="D4339" s="2" t="s">
        <v>6</v>
      </c>
      <c r="E4339" s="2" t="str">
        <f>IFERROR(__xludf.DUMMYFUNCTION("GOOGLETRANSLATE(B4339, ""auto"",""en"")"),"400 words that cover all 75 English texts")</f>
        <v>400 words that cover all 75 English texts</v>
      </c>
    </row>
    <row r="4340" ht="15.75" customHeight="1">
      <c r="A4340" s="1">
        <v>4703.0</v>
      </c>
      <c r="B4340" s="2" t="s">
        <v>4546</v>
      </c>
      <c r="C4340" s="2" t="s">
        <v>4550</v>
      </c>
      <c r="D4340" s="2" t="s">
        <v>6</v>
      </c>
      <c r="E4340" s="2" t="str">
        <f>IFERROR(__xludf.DUMMYFUNCTION("GOOGLETRANSLATE(B4340, ""auto"",""en"")")," 2018 bmwalmaty")</f>
        <v> 2018 bmwalmaty</v>
      </c>
    </row>
    <row r="4341" ht="15.75" customHeight="1">
      <c r="A4341" s="1">
        <v>4704.0</v>
      </c>
      <c r="B4341" s="2" t="s">
        <v>4548</v>
      </c>
      <c r="C4341" s="2" t="s">
        <v>4550</v>
      </c>
      <c r="D4341" s="2" t="s">
        <v>6</v>
      </c>
      <c r="E4341" s="2" t="str">
        <f>IFERROR(__xludf.DUMMYFUNCTION("GOOGLETRANSLATE(B4341, ""auto"",""en"")"),"850 words in English after learning that you will be fluent in hd quality")</f>
        <v>850 words in English after learning that you will be fluent in hd quality</v>
      </c>
    </row>
    <row r="4342" ht="15.75" customHeight="1">
      <c r="A4342" s="1">
        <v>4705.0</v>
      </c>
      <c r="B4342" s="2" t="s">
        <v>4549</v>
      </c>
      <c r="C4342" s="2" t="s">
        <v>4550</v>
      </c>
      <c r="D4342" s="2" t="s">
        <v>6</v>
      </c>
      <c r="E4342" s="2" t="str">
        <f>IFERROR(__xludf.DUMMYFUNCTION("GOOGLETRANSLATE(B4342, ""auto"",""en"")"),"400 words that cover all 75 English texts")</f>
        <v>400 words that cover all 75 English texts</v>
      </c>
    </row>
    <row r="4343" ht="15.75" customHeight="1">
      <c r="A4343" s="1">
        <v>4706.0</v>
      </c>
      <c r="B4343" s="2" t="s">
        <v>4551</v>
      </c>
      <c r="C4343" s="2" t="s">
        <v>4552</v>
      </c>
      <c r="D4343" s="2" t="s">
        <v>6</v>
      </c>
      <c r="E4343" s="2" t="str">
        <f>IFERROR(__xludf.DUMMYFUNCTION("GOOGLETRANSLATE(B4343, ""auto"",""en"")"),"all the moments next to you I call happiness kara sevda")</f>
        <v>all the moments next to you I call happiness kara sevda</v>
      </c>
    </row>
    <row r="4344" ht="15.75" customHeight="1">
      <c r="A4344" s="1">
        <v>4707.0</v>
      </c>
      <c r="B4344" s="2" t="s">
        <v>4553</v>
      </c>
      <c r="C4344" s="2" t="s">
        <v>4552</v>
      </c>
      <c r="D4344" s="2" t="s">
        <v>6</v>
      </c>
      <c r="E4344" s="2" t="str">
        <f>IFERROR(__xludf.DUMMYFUNCTION("GOOGLETRANSLATE(B4344, ""auto"",""en"")"),"and you're still a few minutes before meeting with me")</f>
        <v>and you're still a few minutes before meeting with me</v>
      </c>
    </row>
    <row r="4345" ht="15.75" customHeight="1">
      <c r="A4345" s="1">
        <v>4708.0</v>
      </c>
      <c r="B4345" s="2" t="s">
        <v>4554</v>
      </c>
      <c r="C4345" s="2" t="s">
        <v>4552</v>
      </c>
      <c r="D4345" s="2" t="s">
        <v>6</v>
      </c>
      <c r="E4345" s="2" t="str">
        <f>IFERROR(__xludf.DUMMYFUNCTION("GOOGLETRANSLATE(B4345, ""auto"",""en"")"),"you can endlessly watch")</f>
        <v>you can endlessly watch</v>
      </c>
    </row>
    <row r="4346" ht="15.75" customHeight="1">
      <c r="A4346" s="1">
        <v>4709.0</v>
      </c>
      <c r="B4346" s="2" t="s">
        <v>2093</v>
      </c>
      <c r="C4346" s="2" t="s">
        <v>4552</v>
      </c>
      <c r="D4346" s="2" t="s">
        <v>6</v>
      </c>
      <c r="E4346" s="2" t="str">
        <f>IFERROR(__xludf.DUMMYFUNCTION("GOOGLETRANSLATE(B4346, ""auto"",""en"")"),"love")</f>
        <v>love</v>
      </c>
    </row>
    <row r="4347" ht="15.75" customHeight="1">
      <c r="A4347" s="1">
        <v>4710.0</v>
      </c>
      <c r="B4347" s="2" t="s">
        <v>4555</v>
      </c>
      <c r="C4347" s="2" t="s">
        <v>4552</v>
      </c>
      <c r="D4347" s="2" t="s">
        <v>6</v>
      </c>
      <c r="E4347" s="2" t="str">
        <f>IFERROR(__xludf.DUMMYFUNCTION("GOOGLETRANSLATE(B4347, ""auto"",""en"")")," if destined to meet again then but for now, goodbye")</f>
        <v> if destined to meet again then but for now, goodbye</v>
      </c>
    </row>
    <row r="4348" ht="15.75" customHeight="1">
      <c r="A4348" s="1">
        <v>4711.0</v>
      </c>
      <c r="B4348" s="2" t="s">
        <v>4556</v>
      </c>
      <c r="C4348" s="2" t="s">
        <v>4552</v>
      </c>
      <c r="D4348" s="2" t="s">
        <v>6</v>
      </c>
      <c r="E4348" s="2" t="str">
        <f>IFERROR(__xludf.DUMMYFUNCTION("GOOGLETRANSLATE(B4348, ""auto"",""en"")"),"I DO NOT nikomy vepyu in cepdtse xolodno kak in apktike")</f>
        <v>I DO NOT nikomy vepyu in cepdtse xolodno kak in apktike</v>
      </c>
    </row>
    <row r="4349" ht="15.75" customHeight="1">
      <c r="A4349" s="1">
        <v>4712.0</v>
      </c>
      <c r="B4349" s="2" t="s">
        <v>4557</v>
      </c>
      <c r="C4349" s="2" t="s">
        <v>4552</v>
      </c>
      <c r="D4349" s="2" t="s">
        <v>6</v>
      </c>
      <c r="E4349" s="2" t="str">
        <f>IFERROR(__xludf.DUMMYFUNCTION("GOOGLETRANSLATE(B4349, ""auto"",""en"")"),"never pay any attention to gossip about myself that monkeys learned to talk does not mean that they need to listen")</f>
        <v>never pay any attention to gossip about myself that monkeys learned to talk does not mean that they need to listen</v>
      </c>
    </row>
    <row r="4350" ht="15.75" customHeight="1">
      <c r="A4350" s="1">
        <v>4713.0</v>
      </c>
      <c r="B4350" s="2" t="s">
        <v>4558</v>
      </c>
      <c r="C4350" s="2" t="s">
        <v>4552</v>
      </c>
      <c r="D4350" s="2" t="s">
        <v>6</v>
      </c>
      <c r="E4350" s="2" t="str">
        <f>IFERROR(__xludf.DUMMYFUNCTION("GOOGLETRANSLATE(B4350, ""auto"",""en"")"),"ppekpacna gopda and kpaciva takix Lo ne love takix nenavidyat")</f>
        <v>ppekpacna gopda and kpaciva takix Lo ne love takix nenavidyat</v>
      </c>
    </row>
    <row r="4351" ht="15.75" customHeight="1">
      <c r="A4351" s="1">
        <v>4714.0</v>
      </c>
      <c r="B4351" s="2" t="s">
        <v>4559</v>
      </c>
      <c r="C4351" s="2" t="s">
        <v>4552</v>
      </c>
      <c r="D4351" s="2" t="s">
        <v>6</v>
      </c>
      <c r="E4351" s="2" t="str">
        <f>IFERROR(__xludf.DUMMYFUNCTION("GOOGLETRANSLATE(B4351, ""auto"",""en"")")," vchepa I pochyvctvovala you polyubil chto menya kak you touch different than usual net I prikasalsya to tebe as always, I have long loved you yesterday and you felt like love me")</f>
        <v> vchepa I pochyvctvovala you polyubil chto menya kak you touch different than usual net I prikasalsya to tebe as always, I have long loved you yesterday and you felt like love me</v>
      </c>
    </row>
    <row r="4352" ht="15.75" customHeight="1">
      <c r="A4352" s="1">
        <v>4715.0</v>
      </c>
      <c r="B4352" s="2" t="s">
        <v>4560</v>
      </c>
      <c r="C4352" s="2" t="s">
        <v>4552</v>
      </c>
      <c r="D4352" s="2" t="s">
        <v>6</v>
      </c>
      <c r="E4352" s="2" t="str">
        <f>IFERROR(__xludf.DUMMYFUNCTION("GOOGLETRANSLATE(B4352, ""auto"",""en"")"),"girl on my background you just poteryaeshsya")</f>
        <v>girl on my background you just poteryaeshsya</v>
      </c>
    </row>
    <row r="4353" ht="15.75" customHeight="1">
      <c r="A4353" s="1">
        <v>4716.0</v>
      </c>
      <c r="B4353" s="2" t="s">
        <v>4551</v>
      </c>
      <c r="C4353" s="2" t="s">
        <v>4561</v>
      </c>
      <c r="D4353" s="2" t="s">
        <v>6</v>
      </c>
      <c r="E4353" s="2" t="str">
        <f>IFERROR(__xludf.DUMMYFUNCTION("GOOGLETRANSLATE(B4353, ""auto"",""en"")"),"all the moments next to you I call happiness kara sevda")</f>
        <v>all the moments next to you I call happiness kara sevda</v>
      </c>
    </row>
    <row r="4354" ht="15.75" customHeight="1">
      <c r="A4354" s="1">
        <v>4717.0</v>
      </c>
      <c r="B4354" s="2" t="s">
        <v>4553</v>
      </c>
      <c r="C4354" s="2" t="s">
        <v>4561</v>
      </c>
      <c r="D4354" s="2" t="s">
        <v>6</v>
      </c>
      <c r="E4354" s="2" t="str">
        <f>IFERROR(__xludf.DUMMYFUNCTION("GOOGLETRANSLATE(B4354, ""auto"",""en"")"),"and you're still a few minutes before meeting with me")</f>
        <v>and you're still a few minutes before meeting with me</v>
      </c>
    </row>
    <row r="4355" ht="15.75" customHeight="1">
      <c r="A4355" s="1">
        <v>4718.0</v>
      </c>
      <c r="B4355" s="2" t="s">
        <v>4554</v>
      </c>
      <c r="C4355" s="2" t="s">
        <v>4561</v>
      </c>
      <c r="D4355" s="2" t="s">
        <v>6</v>
      </c>
      <c r="E4355" s="2" t="str">
        <f>IFERROR(__xludf.DUMMYFUNCTION("GOOGLETRANSLATE(B4355, ""auto"",""en"")"),"you can endlessly watch")</f>
        <v>you can endlessly watch</v>
      </c>
    </row>
    <row r="4356" ht="15.75" customHeight="1">
      <c r="A4356" s="1">
        <v>4719.0</v>
      </c>
      <c r="B4356" s="2" t="s">
        <v>2093</v>
      </c>
      <c r="C4356" s="2" t="s">
        <v>4561</v>
      </c>
      <c r="D4356" s="2" t="s">
        <v>6</v>
      </c>
      <c r="E4356" s="2" t="str">
        <f>IFERROR(__xludf.DUMMYFUNCTION("GOOGLETRANSLATE(B4356, ""auto"",""en"")"),"love")</f>
        <v>love</v>
      </c>
    </row>
    <row r="4357" ht="15.75" customHeight="1">
      <c r="A4357" s="1">
        <v>4720.0</v>
      </c>
      <c r="B4357" s="2" t="s">
        <v>4555</v>
      </c>
      <c r="C4357" s="2" t="s">
        <v>4561</v>
      </c>
      <c r="D4357" s="2" t="s">
        <v>6</v>
      </c>
      <c r="E4357" s="2" t="str">
        <f>IFERROR(__xludf.DUMMYFUNCTION("GOOGLETRANSLATE(B4357, ""auto"",""en"")")," if destined to meet again then but for now, goodbye")</f>
        <v> if destined to meet again then but for now, goodbye</v>
      </c>
    </row>
    <row r="4358" ht="15.75" customHeight="1">
      <c r="A4358" s="1">
        <v>4721.0</v>
      </c>
      <c r="B4358" s="2" t="s">
        <v>4556</v>
      </c>
      <c r="C4358" s="2" t="s">
        <v>4561</v>
      </c>
      <c r="D4358" s="2" t="s">
        <v>6</v>
      </c>
      <c r="E4358" s="2" t="str">
        <f>IFERROR(__xludf.DUMMYFUNCTION("GOOGLETRANSLATE(B4358, ""auto"",""en"")"),"I DO NOT nikomy vepyu in cepdtse xolodno kak in apktike")</f>
        <v>I DO NOT nikomy vepyu in cepdtse xolodno kak in apktike</v>
      </c>
    </row>
    <row r="4359" ht="15.75" customHeight="1">
      <c r="A4359" s="1">
        <v>4722.0</v>
      </c>
      <c r="B4359" s="2" t="s">
        <v>4557</v>
      </c>
      <c r="C4359" s="2" t="s">
        <v>4561</v>
      </c>
      <c r="D4359" s="2" t="s">
        <v>6</v>
      </c>
      <c r="E4359" s="2" t="str">
        <f>IFERROR(__xludf.DUMMYFUNCTION("GOOGLETRANSLATE(B4359, ""auto"",""en"")"),"never pay any attention to gossip about myself that monkeys learned to talk does not mean that they need to listen")</f>
        <v>never pay any attention to gossip about myself that monkeys learned to talk does not mean that they need to listen</v>
      </c>
    </row>
    <row r="4360" ht="15.75" customHeight="1">
      <c r="A4360" s="1">
        <v>4723.0</v>
      </c>
      <c r="B4360" s="2" t="s">
        <v>4558</v>
      </c>
      <c r="C4360" s="2" t="s">
        <v>4561</v>
      </c>
      <c r="D4360" s="2" t="s">
        <v>6</v>
      </c>
      <c r="E4360" s="2" t="str">
        <f>IFERROR(__xludf.DUMMYFUNCTION("GOOGLETRANSLATE(B4360, ""auto"",""en"")"),"ppekpacna gopda and kpaciva takix Lo ne love takix nenavidyat")</f>
        <v>ppekpacna gopda and kpaciva takix Lo ne love takix nenavidyat</v>
      </c>
    </row>
    <row r="4361" ht="15.75" customHeight="1">
      <c r="A4361" s="1">
        <v>4724.0</v>
      </c>
      <c r="B4361" s="2" t="s">
        <v>4559</v>
      </c>
      <c r="C4361" s="2" t="s">
        <v>4561</v>
      </c>
      <c r="D4361" s="2" t="s">
        <v>6</v>
      </c>
      <c r="E4361" s="2" t="str">
        <f>IFERROR(__xludf.DUMMYFUNCTION("GOOGLETRANSLATE(B4361, ""auto"",""en"")")," vchepa I pochyvctvovala you polyubil chto menya kak you touch different than usual net I prikasalsya to tebe as always, I have long loved you yesterday and you felt like love me")</f>
        <v> vchepa I pochyvctvovala you polyubil chto menya kak you touch different than usual net I prikasalsya to tebe as always, I have long loved you yesterday and you felt like love me</v>
      </c>
    </row>
    <row r="4362" ht="15.75" customHeight="1">
      <c r="A4362" s="1">
        <v>4725.0</v>
      </c>
      <c r="B4362" s="2" t="s">
        <v>4560</v>
      </c>
      <c r="C4362" s="2" t="s">
        <v>4561</v>
      </c>
      <c r="D4362" s="2" t="s">
        <v>6</v>
      </c>
      <c r="E4362" s="2" t="str">
        <f>IFERROR(__xludf.DUMMYFUNCTION("GOOGLETRANSLATE(B4362, ""auto"",""en"")"),"girl on my background you just poteryaeshsya")</f>
        <v>girl on my background you just poteryaeshsya</v>
      </c>
    </row>
    <row r="4363" ht="15.75" customHeight="1">
      <c r="A4363" s="1">
        <v>4726.0</v>
      </c>
      <c r="B4363" s="2" t="s">
        <v>4551</v>
      </c>
      <c r="C4363" s="2" t="s">
        <v>4552</v>
      </c>
      <c r="D4363" s="2" t="s">
        <v>6</v>
      </c>
      <c r="E4363" s="2" t="str">
        <f>IFERROR(__xludf.DUMMYFUNCTION("GOOGLETRANSLATE(B4363, ""auto"",""en"")"),"all the moments next to you I call happiness kara sevda")</f>
        <v>all the moments next to you I call happiness kara sevda</v>
      </c>
    </row>
    <row r="4364" ht="15.75" customHeight="1">
      <c r="A4364" s="1">
        <v>4727.0</v>
      </c>
      <c r="B4364" s="2" t="s">
        <v>4553</v>
      </c>
      <c r="C4364" s="2" t="s">
        <v>4552</v>
      </c>
      <c r="D4364" s="2" t="s">
        <v>6</v>
      </c>
      <c r="E4364" s="2" t="str">
        <f>IFERROR(__xludf.DUMMYFUNCTION("GOOGLETRANSLATE(B4364, ""auto"",""en"")"),"and you're still a few minutes before meeting with me")</f>
        <v>and you're still a few minutes before meeting with me</v>
      </c>
    </row>
    <row r="4365" ht="15.75" customHeight="1">
      <c r="A4365" s="1">
        <v>4728.0</v>
      </c>
      <c r="B4365" s="2" t="s">
        <v>4554</v>
      </c>
      <c r="C4365" s="2" t="s">
        <v>4552</v>
      </c>
      <c r="D4365" s="2" t="s">
        <v>6</v>
      </c>
      <c r="E4365" s="2" t="str">
        <f>IFERROR(__xludf.DUMMYFUNCTION("GOOGLETRANSLATE(B4365, ""auto"",""en"")"),"you can endlessly watch")</f>
        <v>you can endlessly watch</v>
      </c>
    </row>
    <row r="4366" ht="15.75" customHeight="1">
      <c r="A4366" s="1">
        <v>4729.0</v>
      </c>
      <c r="B4366" s="2" t="s">
        <v>2093</v>
      </c>
      <c r="C4366" s="2" t="s">
        <v>4552</v>
      </c>
      <c r="D4366" s="2" t="s">
        <v>6</v>
      </c>
      <c r="E4366" s="2" t="str">
        <f>IFERROR(__xludf.DUMMYFUNCTION("GOOGLETRANSLATE(B4366, ""auto"",""en"")"),"love")</f>
        <v>love</v>
      </c>
    </row>
    <row r="4367" ht="15.75" customHeight="1">
      <c r="A4367" s="1">
        <v>4730.0</v>
      </c>
      <c r="B4367" s="2" t="s">
        <v>4555</v>
      </c>
      <c r="C4367" s="2" t="s">
        <v>4552</v>
      </c>
      <c r="D4367" s="2" t="s">
        <v>6</v>
      </c>
      <c r="E4367" s="2" t="str">
        <f>IFERROR(__xludf.DUMMYFUNCTION("GOOGLETRANSLATE(B4367, ""auto"",""en"")")," if destined to meet again then but for now, goodbye")</f>
        <v> if destined to meet again then but for now, goodbye</v>
      </c>
    </row>
    <row r="4368" ht="15.75" customHeight="1">
      <c r="A4368" s="1">
        <v>4731.0</v>
      </c>
      <c r="B4368" s="2" t="s">
        <v>4556</v>
      </c>
      <c r="C4368" s="2" t="s">
        <v>4552</v>
      </c>
      <c r="D4368" s="2" t="s">
        <v>6</v>
      </c>
      <c r="E4368" s="2" t="str">
        <f>IFERROR(__xludf.DUMMYFUNCTION("GOOGLETRANSLATE(B4368, ""auto"",""en"")"),"I DO NOT nikomy vepyu in cepdtse xolodno kak in apktike")</f>
        <v>I DO NOT nikomy vepyu in cepdtse xolodno kak in apktike</v>
      </c>
    </row>
    <row r="4369" ht="15.75" customHeight="1">
      <c r="A4369" s="1">
        <v>4732.0</v>
      </c>
      <c r="B4369" s="2" t="s">
        <v>4557</v>
      </c>
      <c r="C4369" s="2" t="s">
        <v>4552</v>
      </c>
      <c r="D4369" s="2" t="s">
        <v>6</v>
      </c>
      <c r="E4369" s="2" t="str">
        <f>IFERROR(__xludf.DUMMYFUNCTION("GOOGLETRANSLATE(B4369, ""auto"",""en"")"),"never pay any attention to gossip about myself that monkeys learned to talk does not mean that they need to listen")</f>
        <v>never pay any attention to gossip about myself that monkeys learned to talk does not mean that they need to listen</v>
      </c>
    </row>
    <row r="4370" ht="15.75" customHeight="1">
      <c r="A4370" s="1">
        <v>4733.0</v>
      </c>
      <c r="B4370" s="2" t="s">
        <v>4558</v>
      </c>
      <c r="C4370" s="2" t="s">
        <v>4552</v>
      </c>
      <c r="D4370" s="2" t="s">
        <v>6</v>
      </c>
      <c r="E4370" s="2" t="str">
        <f>IFERROR(__xludf.DUMMYFUNCTION("GOOGLETRANSLATE(B4370, ""auto"",""en"")"),"ppekpacna gopda and kpaciva takix Lo ne love takix nenavidyat")</f>
        <v>ppekpacna gopda and kpaciva takix Lo ne love takix nenavidyat</v>
      </c>
    </row>
    <row r="4371" ht="15.75" customHeight="1">
      <c r="A4371" s="1">
        <v>4734.0</v>
      </c>
      <c r="B4371" s="2" t="s">
        <v>4559</v>
      </c>
      <c r="C4371" s="2" t="s">
        <v>4552</v>
      </c>
      <c r="D4371" s="2" t="s">
        <v>6</v>
      </c>
      <c r="E4371" s="2" t="str">
        <f>IFERROR(__xludf.DUMMYFUNCTION("GOOGLETRANSLATE(B4371, ""auto"",""en"")")," vchepa I pochyvctvovala you polyubil chto menya kak you touch different than usual net I prikasalsya to tebe as always, I have long loved you yesterday and you felt like love me")</f>
        <v> vchepa I pochyvctvovala you polyubil chto menya kak you touch different than usual net I prikasalsya to tebe as always, I have long loved you yesterday and you felt like love me</v>
      </c>
    </row>
    <row r="4372" ht="15.75" customHeight="1">
      <c r="A4372" s="1">
        <v>4735.0</v>
      </c>
      <c r="B4372" s="2" t="s">
        <v>4560</v>
      </c>
      <c r="C4372" s="2" t="s">
        <v>4552</v>
      </c>
      <c r="D4372" s="2" t="s">
        <v>6</v>
      </c>
      <c r="E4372" s="2" t="str">
        <f>IFERROR(__xludf.DUMMYFUNCTION("GOOGLETRANSLATE(B4372, ""auto"",""en"")"),"girl on my background you just poteryaeshsya")</f>
        <v>girl on my background you just poteryaeshsya</v>
      </c>
    </row>
    <row r="4373" ht="15.75" customHeight="1">
      <c r="A4373" s="1">
        <v>4736.0</v>
      </c>
      <c r="B4373" s="2" t="s">
        <v>4562</v>
      </c>
      <c r="C4373" s="2" t="s">
        <v>4563</v>
      </c>
      <c r="D4373" s="2" t="s">
        <v>6</v>
      </c>
      <c r="E4373" s="2" t="str">
        <f>IFERROR(__xludf.DUMMYFUNCTION("GOOGLETRANSLATE(B4373, ""auto"",""en"")"),"This punctuation mistakes without which life as well as the text does not make sense")</f>
        <v>This punctuation mistakes without which life as well as the text does not make sense</v>
      </c>
    </row>
    <row r="4374" ht="15.75" customHeight="1">
      <c r="A4374" s="1">
        <v>4737.0</v>
      </c>
      <c r="B4374" s="2" t="s">
        <v>4564</v>
      </c>
      <c r="C4374" s="2" t="s">
        <v>4563</v>
      </c>
      <c r="D4374" s="2" t="s">
        <v>6</v>
      </c>
      <c r="E4374" s="2" t="str">
        <f>IFERROR(__xludf.DUMMYFUNCTION("GOOGLETRANSLATE(B4374, ""auto"",""en"")"),"love is not difficult to difficult to find someone who is really needed")</f>
        <v>love is not difficult to difficult to find someone who is really needed</v>
      </c>
    </row>
    <row r="4375" ht="15.75" customHeight="1">
      <c r="A4375" s="1">
        <v>4738.0</v>
      </c>
      <c r="B4375" s="2" t="s">
        <v>4565</v>
      </c>
      <c r="C4375" s="2" t="s">
        <v>4563</v>
      </c>
      <c r="D4375" s="2" t="s">
        <v>6</v>
      </c>
      <c r="E4375" s="2" t="str">
        <f>IFERROR(__xludf.DUMMYFUNCTION("GOOGLETRANSLATE(B4375, ""auto"",""en"")"),"the most important people in life are at the heart")</f>
        <v>the most important people in life are at the heart</v>
      </c>
    </row>
    <row r="4376" ht="15.75" customHeight="1">
      <c r="A4376" s="1">
        <v>4739.0</v>
      </c>
      <c r="B4376" s="2" t="s">
        <v>4566</v>
      </c>
      <c r="C4376" s="2" t="s">
        <v>4567</v>
      </c>
      <c r="D4376" s="2" t="s">
        <v>6</v>
      </c>
      <c r="E4376" s="2" t="str">
        <f>IFERROR(__xludf.DUMMYFUNCTION("GOOGLETRANSLATE(B4376, ""auto"",""en"")")," everything is not right do not believe in this ebashte get along all at once p s wait for the last case c")</f>
        <v> everything is not right do not believe in this ebashte get along all at once p s wait for the last case c</v>
      </c>
    </row>
    <row r="4377" ht="15.75" customHeight="1">
      <c r="A4377" s="1">
        <v>4741.0</v>
      </c>
      <c r="B4377" s="2" t="s">
        <v>4568</v>
      </c>
      <c r="C4377" s="2" t="s">
        <v>4567</v>
      </c>
      <c r="D4377" s="2" t="s">
        <v>6</v>
      </c>
      <c r="E4377" s="2" t="str">
        <f>IFERROR(__xludf.DUMMYFUNCTION("GOOGLETRANSLATE(B4377, ""auto"",""en"")"),"It is there in the history of 15 year old male and 30 year olds cowards would not it clever children and stupid adults Look at the nature of the character and deeds")</f>
        <v>It is there in the history of 15 year old male and 30 year olds cowards would not it clever children and stupid adults Look at the nature of the character and deeds</v>
      </c>
    </row>
    <row r="4378" ht="15.75" customHeight="1">
      <c r="A4378" s="1">
        <v>4742.0</v>
      </c>
      <c r="B4378" s="2" t="s">
        <v>4569</v>
      </c>
      <c r="C4378" s="2" t="s">
        <v>4567</v>
      </c>
      <c r="D4378" s="2" t="s">
        <v>6</v>
      </c>
      <c r="E4378" s="2" t="str">
        <f>IFERROR(__xludf.DUMMYFUNCTION("GOOGLETRANSLATE(B4378, ""auto"",""en"")"),"My wife and reasonable whose temper is not spiteful poor king becomes like")</f>
        <v>My wife and reasonable whose temper is not spiteful poor king becomes like</v>
      </c>
    </row>
    <row r="4379" ht="15.75" customHeight="1">
      <c r="A4379" s="1">
        <v>4743.0</v>
      </c>
      <c r="B4379" s="2" t="s">
        <v>4570</v>
      </c>
      <c r="C4379" s="2" t="s">
        <v>4567</v>
      </c>
      <c r="D4379" s="2" t="s">
        <v>6</v>
      </c>
      <c r="E4379" s="2" t="str">
        <f>IFERROR(__xludf.DUMMYFUNCTION("GOOGLETRANSLATE(B4379, ""auto"",""en"")"),"7 billion people to 14 billion people")</f>
        <v>7 billion people to 14 billion people</v>
      </c>
    </row>
    <row r="4380" ht="15.75" customHeight="1">
      <c r="A4380" s="1">
        <v>4744.0</v>
      </c>
      <c r="B4380" s="2" t="s">
        <v>4571</v>
      </c>
      <c r="C4380" s="2" t="s">
        <v>4567</v>
      </c>
      <c r="D4380" s="2" t="s">
        <v>6</v>
      </c>
      <c r="E4380" s="2" t="str">
        <f>IFERROR(__xludf.DUMMYFUNCTION("GOOGLETRANSLATE(B4380, ""auto"",""en"")"),"I want you and mercedes is not kidding you")</f>
        <v>I want you and mercedes is not kidding you</v>
      </c>
    </row>
    <row r="4381" ht="15.75" customHeight="1">
      <c r="A4381" s="1">
        <v>4745.0</v>
      </c>
      <c r="B4381" s="2" t="s">
        <v>4572</v>
      </c>
      <c r="C4381" s="2" t="s">
        <v>4573</v>
      </c>
      <c r="D4381" s="2" t="s">
        <v>6</v>
      </c>
      <c r="E4381" s="2" t="str">
        <f>IFERROR(__xludf.DUMMYFUNCTION("GOOGLETRANSLATE(B4381, ""auto"",""en"")"),"perhaps")</f>
        <v>perhaps</v>
      </c>
    </row>
    <row r="4382" ht="15.75" customHeight="1">
      <c r="A4382" s="1">
        <v>4746.0</v>
      </c>
      <c r="B4382" s="2" t="s">
        <v>4574</v>
      </c>
      <c r="C4382" s="2" t="s">
        <v>4573</v>
      </c>
      <c r="D4382" s="2" t="s">
        <v>6</v>
      </c>
      <c r="E4382" s="2" t="str">
        <f>IFERROR(__xludf.DUMMYFUNCTION("GOOGLETRANSLATE(B4382, ""auto"",""en"")")," Do you remember the old cartoon about a coyote that was chasing a bird there coyote rushing on the top of the ridge reaches the cliff, and for some time continues to run and then suddenly looks down and finds that runs through the air you know he says I "&amp;"always wondered what would not look at it down the air would remain all the same firm until it run so far to the opposite edge, I think would have remained, and I also think that with all of us the same thing happens, we rush forward through open his eyes"&amp;" fixed on those things that have value but n is something which the fears of insecurity is forcing us to look down, and then we realize that running the air we panic and we turn around and headlong bear back if it were not looked down then just run across"&amp;" to the other side to where is what has Jonathan Tropper book value of jo")</f>
        <v> Do you remember the old cartoon about a coyote that was chasing a bird there coyote rushing on the top of the ridge reaches the cliff, and for some time continues to run and then suddenly looks down and finds that runs through the air you know he says I always wondered what would not look at it down the air would remain all the same firm until it run so far to the opposite edge, I think would have remained, and I also think that with all of us the same thing happens, we rush forward through open his eyes fixed on those things that have value but n is something which the fears of insecurity is forcing us to look down, and then we realize that running the air we panic and we turn around and headlong bear back if it were not looked down then just run across to the other side to where is what has Jonathan Tropper book value of jo</v>
      </c>
    </row>
    <row r="4383" ht="15.75" customHeight="1">
      <c r="A4383" s="1">
        <v>4747.0</v>
      </c>
      <c r="B4383" s="2" t="s">
        <v>4575</v>
      </c>
      <c r="C4383" s="2" t="s">
        <v>4573</v>
      </c>
      <c r="D4383" s="2" t="s">
        <v>6</v>
      </c>
      <c r="E4383" s="2" t="str">
        <f>IFERROR(__xludf.DUMMYFUNCTION("GOOGLETRANSLATE(B4383, ""auto"",""en"")"),"finally goodbye to school life hello student years")</f>
        <v>finally goodbye to school life hello student years</v>
      </c>
    </row>
    <row r="4384" ht="15.75" customHeight="1">
      <c r="A4384" s="1">
        <v>4749.0</v>
      </c>
      <c r="B4384" s="2" t="s">
        <v>4576</v>
      </c>
      <c r="C4384" s="2" t="s">
        <v>4577</v>
      </c>
      <c r="D4384" s="2" t="s">
        <v>6</v>
      </c>
      <c r="E4384" s="2" t="str">
        <f>IFERROR(__xludf.DUMMYFUNCTION("GOOGLETRANSLATE(B4384, ""auto"",""en"")"),"come to me hug ℒℴνℯℒℴνℯ")</f>
        <v>come to me hug ℒℴνℯℒℴνℯ</v>
      </c>
    </row>
    <row r="4385" ht="15.75" customHeight="1">
      <c r="A4385" s="1">
        <v>4750.0</v>
      </c>
      <c r="B4385" s="2" t="s">
        <v>4578</v>
      </c>
      <c r="C4385" s="2" t="s">
        <v>4577</v>
      </c>
      <c r="D4385" s="2" t="s">
        <v>6</v>
      </c>
      <c r="E4385" s="2" t="str">
        <f>IFERROR(__xludf.DUMMYFUNCTION("GOOGLETRANSLATE(B4385, ""auto"",""en"")"),"There is no need to wait for a good guy raises his hand to the girl")</f>
        <v>There is no need to wait for a good guy raises his hand to the girl</v>
      </c>
    </row>
    <row r="4386" ht="15.75" customHeight="1">
      <c r="A4386" s="1">
        <v>4751.0</v>
      </c>
      <c r="B4386" s="2" t="s">
        <v>4579</v>
      </c>
      <c r="C4386" s="2" t="s">
        <v>4577</v>
      </c>
      <c r="D4386" s="2" t="s">
        <v>6</v>
      </c>
      <c r="E4386" s="2" t="str">
        <f>IFERROR(__xludf.DUMMYFUNCTION("GOOGLETRANSLATE(B4386, ""auto"",""en"")"),"my princess is the most beautiful ℒℴνℯℒℴνℯ")</f>
        <v>my princess is the most beautiful ℒℴνℯℒℴνℯ</v>
      </c>
    </row>
    <row r="4387" ht="15.75" customHeight="1">
      <c r="A4387" s="1">
        <v>4752.0</v>
      </c>
      <c r="B4387" s="2" t="s">
        <v>4580</v>
      </c>
      <c r="C4387" s="2" t="s">
        <v>4577</v>
      </c>
      <c r="D4387" s="2" t="s">
        <v>6</v>
      </c>
      <c r="E4387" s="2" t="str">
        <f>IFERROR(__xludf.DUMMYFUNCTION("GOOGLETRANSLATE(B4387, ""auto"",""en"")"),"life is just a comedy")</f>
        <v>life is just a comedy</v>
      </c>
    </row>
    <row r="4388" ht="15.75" customHeight="1">
      <c r="A4388" s="1">
        <v>4753.0</v>
      </c>
      <c r="B4388" s="2" t="s">
        <v>4581</v>
      </c>
      <c r="C4388" s="2" t="s">
        <v>4577</v>
      </c>
      <c r="D4388" s="2" t="s">
        <v>6</v>
      </c>
      <c r="E4388" s="2" t="str">
        <f>IFERROR(__xludf.DUMMYFUNCTION("GOOGLETRANSLATE(B4388, ""auto"",""en"")"),"that is not available to him by the wife drop'm into you soul Many people who do not have enough")</f>
        <v>that is not available to him by the wife drop'm into you soul Many people who do not have enough</v>
      </c>
    </row>
    <row r="4389" ht="15.75" customHeight="1">
      <c r="A4389" s="1">
        <v>4754.0</v>
      </c>
      <c r="B4389" s="2" t="s">
        <v>4582</v>
      </c>
      <c r="C4389" s="2" t="s">
        <v>4577</v>
      </c>
      <c r="D4389" s="2" t="s">
        <v>6</v>
      </c>
      <c r="E4389" s="2" t="str">
        <f>IFERROR(__xludf.DUMMYFUNCTION("GOOGLETRANSLATE(B4389, ""auto"",""en"")")," I am rather marry negeee loved cousin, my parents jäääy")</f>
        <v> I am rather marry negeee loved cousin, my parents jäääy</v>
      </c>
    </row>
    <row r="4390" ht="15.75" customHeight="1">
      <c r="A4390" s="1">
        <v>4756.0</v>
      </c>
      <c r="B4390" s="2" t="s">
        <v>4576</v>
      </c>
      <c r="C4390" s="2" t="s">
        <v>4577</v>
      </c>
      <c r="D4390" s="2" t="s">
        <v>6</v>
      </c>
      <c r="E4390" s="2" t="str">
        <f>IFERROR(__xludf.DUMMYFUNCTION("GOOGLETRANSLATE(B4390, ""auto"",""en"")"),"come to me hug ℒℴνℯℒℴνℯ")</f>
        <v>come to me hug ℒℴνℯℒℴνℯ</v>
      </c>
    </row>
    <row r="4391" ht="15.75" customHeight="1">
      <c r="A4391" s="1">
        <v>4757.0</v>
      </c>
      <c r="B4391" s="2" t="s">
        <v>4578</v>
      </c>
      <c r="C4391" s="2" t="s">
        <v>4577</v>
      </c>
      <c r="D4391" s="2" t="s">
        <v>6</v>
      </c>
      <c r="E4391" s="2" t="str">
        <f>IFERROR(__xludf.DUMMYFUNCTION("GOOGLETRANSLATE(B4391, ""auto"",""en"")"),"There is no need to wait for a good guy raises his hand to the girl")</f>
        <v>There is no need to wait for a good guy raises his hand to the girl</v>
      </c>
    </row>
    <row r="4392" ht="15.75" customHeight="1">
      <c r="A4392" s="1">
        <v>4758.0</v>
      </c>
      <c r="B4392" s="2" t="s">
        <v>4579</v>
      </c>
      <c r="C4392" s="2" t="s">
        <v>4577</v>
      </c>
      <c r="D4392" s="2" t="s">
        <v>6</v>
      </c>
      <c r="E4392" s="2" t="str">
        <f>IFERROR(__xludf.DUMMYFUNCTION("GOOGLETRANSLATE(B4392, ""auto"",""en"")"),"my princess is the most beautiful ℒℴνℯℒℴνℯ")</f>
        <v>my princess is the most beautiful ℒℴνℯℒℴνℯ</v>
      </c>
    </row>
    <row r="4393" ht="15.75" customHeight="1">
      <c r="A4393" s="1">
        <v>4759.0</v>
      </c>
      <c r="B4393" s="2" t="s">
        <v>4580</v>
      </c>
      <c r="C4393" s="2" t="s">
        <v>4577</v>
      </c>
      <c r="D4393" s="2" t="s">
        <v>6</v>
      </c>
      <c r="E4393" s="2" t="str">
        <f>IFERROR(__xludf.DUMMYFUNCTION("GOOGLETRANSLATE(B4393, ""auto"",""en"")"),"life is just a comedy")</f>
        <v>life is just a comedy</v>
      </c>
    </row>
    <row r="4394" ht="15.75" customHeight="1">
      <c r="A4394" s="1">
        <v>4760.0</v>
      </c>
      <c r="B4394" s="2" t="s">
        <v>4581</v>
      </c>
      <c r="C4394" s="2" t="s">
        <v>4577</v>
      </c>
      <c r="D4394" s="2" t="s">
        <v>6</v>
      </c>
      <c r="E4394" s="2" t="str">
        <f>IFERROR(__xludf.DUMMYFUNCTION("GOOGLETRANSLATE(B4394, ""auto"",""en"")"),"that is not available to him by the wife drop'm into you soul Many people who do not have enough")</f>
        <v>that is not available to him by the wife drop'm into you soul Many people who do not have enough</v>
      </c>
    </row>
    <row r="4395" ht="15.75" customHeight="1">
      <c r="A4395" s="1">
        <v>4761.0</v>
      </c>
      <c r="B4395" s="2" t="s">
        <v>4582</v>
      </c>
      <c r="C4395" s="2" t="s">
        <v>4577</v>
      </c>
      <c r="D4395" s="2" t="s">
        <v>6</v>
      </c>
      <c r="E4395" s="2" t="str">
        <f>IFERROR(__xludf.DUMMYFUNCTION("GOOGLETRANSLATE(B4395, ""auto"",""en"")")," I am rather marry negeee loved cousin, my parents jäääy")</f>
        <v> I am rather marry negeee loved cousin, my parents jäääy</v>
      </c>
    </row>
    <row r="4396" ht="15.75" customHeight="1">
      <c r="A4396" s="1">
        <v>4763.0</v>
      </c>
      <c r="B4396" s="2" t="s">
        <v>4576</v>
      </c>
      <c r="C4396" s="2" t="s">
        <v>4583</v>
      </c>
      <c r="D4396" s="2" t="s">
        <v>6</v>
      </c>
      <c r="E4396" s="2" t="str">
        <f>IFERROR(__xludf.DUMMYFUNCTION("GOOGLETRANSLATE(B4396, ""auto"",""en"")"),"come to me hug ℒℴνℯℒℴνℯ")</f>
        <v>come to me hug ℒℴνℯℒℴνℯ</v>
      </c>
    </row>
    <row r="4397" ht="15.75" customHeight="1">
      <c r="A4397" s="1">
        <v>4764.0</v>
      </c>
      <c r="B4397" s="2" t="s">
        <v>4578</v>
      </c>
      <c r="C4397" s="2" t="s">
        <v>4583</v>
      </c>
      <c r="D4397" s="2" t="s">
        <v>6</v>
      </c>
      <c r="E4397" s="2" t="str">
        <f>IFERROR(__xludf.DUMMYFUNCTION("GOOGLETRANSLATE(B4397, ""auto"",""en"")"),"There is no need to wait for a good guy raises his hand to the girl")</f>
        <v>There is no need to wait for a good guy raises his hand to the girl</v>
      </c>
    </row>
    <row r="4398" ht="15.75" customHeight="1">
      <c r="A4398" s="1">
        <v>4765.0</v>
      </c>
      <c r="B4398" s="2" t="s">
        <v>4579</v>
      </c>
      <c r="C4398" s="2" t="s">
        <v>4583</v>
      </c>
      <c r="D4398" s="2" t="s">
        <v>6</v>
      </c>
      <c r="E4398" s="2" t="str">
        <f>IFERROR(__xludf.DUMMYFUNCTION("GOOGLETRANSLATE(B4398, ""auto"",""en"")"),"my princess is the most beautiful ℒℴνℯℒℴνℯ")</f>
        <v>my princess is the most beautiful ℒℴνℯℒℴνℯ</v>
      </c>
    </row>
    <row r="4399" ht="15.75" customHeight="1">
      <c r="A4399" s="1">
        <v>4766.0</v>
      </c>
      <c r="B4399" s="2" t="s">
        <v>4580</v>
      </c>
      <c r="C4399" s="2" t="s">
        <v>4583</v>
      </c>
      <c r="D4399" s="2" t="s">
        <v>6</v>
      </c>
      <c r="E4399" s="2" t="str">
        <f>IFERROR(__xludf.DUMMYFUNCTION("GOOGLETRANSLATE(B4399, ""auto"",""en"")"),"life is just a comedy")</f>
        <v>life is just a comedy</v>
      </c>
    </row>
    <row r="4400" ht="15.75" customHeight="1">
      <c r="A4400" s="1">
        <v>4767.0</v>
      </c>
      <c r="B4400" s="2" t="s">
        <v>4581</v>
      </c>
      <c r="C4400" s="2" t="s">
        <v>4583</v>
      </c>
      <c r="D4400" s="2" t="s">
        <v>6</v>
      </c>
      <c r="E4400" s="2" t="str">
        <f>IFERROR(__xludf.DUMMYFUNCTION("GOOGLETRANSLATE(B4400, ""auto"",""en"")"),"that is not available to him by the wife drop'm into you soul Many people who do not have enough")</f>
        <v>that is not available to him by the wife drop'm into you soul Many people who do not have enough</v>
      </c>
    </row>
    <row r="4401" ht="15.75" customHeight="1">
      <c r="A4401" s="1">
        <v>4768.0</v>
      </c>
      <c r="B4401" s="2" t="s">
        <v>4582</v>
      </c>
      <c r="C4401" s="2" t="s">
        <v>4583</v>
      </c>
      <c r="D4401" s="2" t="s">
        <v>6</v>
      </c>
      <c r="E4401" s="2" t="str">
        <f>IFERROR(__xludf.DUMMYFUNCTION("GOOGLETRANSLATE(B4401, ""auto"",""en"")")," I am rather marry negeee loved cousin, my parents jäääy")</f>
        <v> I am rather marry negeee loved cousin, my parents jäääy</v>
      </c>
    </row>
    <row r="4402" ht="15.75" customHeight="1">
      <c r="A4402" s="1">
        <v>4769.0</v>
      </c>
      <c r="B4402" s="2" t="s">
        <v>4584</v>
      </c>
      <c r="C4402" s="2" t="s">
        <v>4585</v>
      </c>
      <c r="D4402" s="2" t="s">
        <v>6</v>
      </c>
      <c r="E4402" s="2" t="str">
        <f>IFERROR(__xludf.DUMMYFUNCTION("GOOGLETRANSLATE(B4402, ""auto"",""en"")"),"I like this one, I")</f>
        <v>I like this one, I</v>
      </c>
    </row>
    <row r="4403" ht="15.75" customHeight="1">
      <c r="A4403" s="1">
        <v>4770.0</v>
      </c>
      <c r="B4403" s="2" t="s">
        <v>4586</v>
      </c>
      <c r="C4403" s="2" t="s">
        <v>4585</v>
      </c>
      <c r="D4403" s="2" t="s">
        <v>6</v>
      </c>
      <c r="E4403" s="2" t="str">
        <f>IFERROR(__xludf.DUMMYFUNCTION("GOOGLETRANSLATE(B4403, ""auto"",""en"")"),"Family is happiness that is available for everybody not everyone will become a director of the factory or institution or the owner of the store at all department stores is not enough but everyone can be a good family man who will live basking in the love "&amp;"of his wife, their children and their grandchildren, and that's this simple idea that lies at the the surface can give a man the meaning of his life")</f>
        <v>Family is happiness that is available for everybody not everyone will become a director of the factory or institution or the owner of the store at all department stores is not enough but everyone can be a good family man who will live basking in the love of his wife, their children and their grandchildren, and that's this simple idea that lies at the the surface can give a man the meaning of his life</v>
      </c>
    </row>
    <row r="4404" ht="15.75" customHeight="1">
      <c r="A4404" s="1">
        <v>4771.0</v>
      </c>
      <c r="B4404" s="2" t="s">
        <v>4587</v>
      </c>
      <c r="C4404" s="2" t="s">
        <v>4585</v>
      </c>
      <c r="D4404" s="2" t="s">
        <v>6</v>
      </c>
      <c r="E4404" s="2" t="str">
        <f>IFERROR(__xludf.DUMMYFUNCTION("GOOGLETRANSLATE(B4404, ""auto"",""en"")"),"I'll always be alone against all, many say one is a warrior and with faith in the shower I'm not one Shukhrat Nasirov")</f>
        <v>I'll always be alone against all, many say one is a warrior and with faith in the shower I'm not one Shukhrat Nasirov</v>
      </c>
    </row>
    <row r="4405" ht="15.75" customHeight="1">
      <c r="A4405" s="1">
        <v>4772.0</v>
      </c>
      <c r="B4405" s="2" t="s">
        <v>4588</v>
      </c>
      <c r="C4405" s="2" t="s">
        <v>4585</v>
      </c>
      <c r="D4405" s="2" t="s">
        <v>6</v>
      </c>
      <c r="E4405" s="2" t="str">
        <f>IFERROR(__xludf.DUMMYFUNCTION("GOOGLETRANSLATE(B4405, ""auto"",""en"")"),"no coincidence that in life there are such situations where you start to see the true attitude of men towards you")</f>
        <v>no coincidence that in life there are such situations where you start to see the true attitude of men towards you</v>
      </c>
    </row>
    <row r="4406" ht="15.75" customHeight="1">
      <c r="A4406" s="1">
        <v>4773.0</v>
      </c>
      <c r="B4406" s="2" t="s">
        <v>4589</v>
      </c>
      <c r="C4406" s="2" t="s">
        <v>4585</v>
      </c>
      <c r="D4406" s="2" t="s">
        <v>6</v>
      </c>
      <c r="E4406" s="2" t="str">
        <f>IFERROR(__xludf.DUMMYFUNCTION("GOOGLETRANSLATE(B4406, ""auto"",""en"")"),"Only one person out of a thousand people will be closer to you brother and the house is worth to look for it until the end of time that he did not get the other nine hundred ninety nine others see in you what he sees the whole world and thousand not give "&amp;"up in the arms of his, even when the whole world says you do not have it with you if you are right and if wrong should or should not stand on the protection of everyone's eyes only that you do not fall nine hundred ninety nine left you could not stand the"&amp;" ridicule and anger and infinitely loving thousand will be there")</f>
        <v>Only one person out of a thousand people will be closer to you brother and the house is worth to look for it until the end of time that he did not get the other nine hundred ninety nine others see in you what he sees the whole world and thousand not give up in the arms of his, even when the whole world says you do not have it with you if you are right and if wrong should or should not stand on the protection of everyone's eyes only that you do not fall nine hundred ninety nine left you could not stand the ridicule and anger and infinitely loving thousand will be there</v>
      </c>
    </row>
    <row r="4407" ht="15.75" customHeight="1">
      <c r="A4407" s="1">
        <v>4774.0</v>
      </c>
      <c r="B4407" s="2" t="s">
        <v>4590</v>
      </c>
      <c r="C4407" s="2" t="s">
        <v>4585</v>
      </c>
      <c r="D4407" s="2" t="s">
        <v>6</v>
      </c>
      <c r="E4407" s="2" t="str">
        <f>IFERROR(__xludf.DUMMYFUNCTION("GOOGLETRANSLATE(B4407, ""auto"",""en"")"),"That came a time when I felt good from those who had once been dear to me you are well and without you even better")</f>
        <v>That came a time when I felt good from those who had once been dear to me you are well and without you even better</v>
      </c>
    </row>
    <row r="4408" ht="15.75" customHeight="1">
      <c r="A4408" s="1">
        <v>4775.0</v>
      </c>
      <c r="B4408" s="2" t="s">
        <v>4591</v>
      </c>
      <c r="C4408" s="2" t="s">
        <v>4585</v>
      </c>
      <c r="D4408" s="2" t="s">
        <v>6</v>
      </c>
      <c r="E4408" s="2" t="str">
        <f>IFERROR(__xludf.DUMMYFUNCTION("GOOGLETRANSLATE(B4408, ""auto"",""en"")"),"when you have a v12 you stop to prove their superiority at the traffic lights you just know it when everything turns you stop to show off when you are strong you become calmer and do not climb into the fray when the love of the then stopped screaming abou"&amp;"t this person becomes self-sufficient only when he is sure in himself and knows what he is capable of not making others believe it")</f>
        <v>when you have a v12 you stop to prove their superiority at the traffic lights you just know it when everything turns you stop to show off when you are strong you become calmer and do not climb into the fray when the love of the then stopped screaming about this person becomes self-sufficient only when he is sure in himself and knows what he is capable of not making others believe it</v>
      </c>
    </row>
    <row r="4409" ht="15.75" customHeight="1">
      <c r="A4409" s="1">
        <v>4776.0</v>
      </c>
      <c r="B4409" s="2" t="s">
        <v>4592</v>
      </c>
      <c r="C4409" s="2" t="s">
        <v>4585</v>
      </c>
      <c r="D4409" s="2" t="s">
        <v>6</v>
      </c>
      <c r="E4409" s="2" t="str">
        <f>IFERROR(__xludf.DUMMYFUNCTION("GOOGLETRANSLATE(B4409, ""auto"",""en"")"),"those to whom you tell me tell me about you")</f>
        <v>those to whom you tell me tell me about you</v>
      </c>
    </row>
    <row r="4410" ht="15.75" customHeight="1">
      <c r="A4410" s="1">
        <v>4777.0</v>
      </c>
      <c r="B4410" s="2" t="s">
        <v>4593</v>
      </c>
      <c r="C4410" s="2" t="s">
        <v>4585</v>
      </c>
      <c r="D4410" s="2" t="s">
        <v>6</v>
      </c>
      <c r="E4410" s="2" t="str">
        <f>IFERROR(__xludf.DUMMYFUNCTION("GOOGLETRANSLATE(B4410, ""auto"",""en"")"),"it does not matter what family the girl does not matter from rich or poor it is important to raise the important thing which you can build family with her wife for my mountain will not rise and friends but I did not give birth to children cherish the love"&amp;" and friendship")</f>
        <v>it does not matter what family the girl does not matter from rich or poor it is important to raise the important thing which you can build family with her wife for my mountain will not rise and friends but I did not give birth to children cherish the love and friendship</v>
      </c>
    </row>
    <row r="4411" ht="15.75" customHeight="1">
      <c r="A4411" s="1">
        <v>4778.0</v>
      </c>
      <c r="B4411" s="2" t="s">
        <v>4594</v>
      </c>
      <c r="C4411" s="2" t="s">
        <v>4595</v>
      </c>
      <c r="D4411" s="2" t="s">
        <v>6</v>
      </c>
      <c r="E4411" s="2" t="str">
        <f>IFERROR(__xludf.DUMMYFUNCTION("GOOGLETRANSLATE(B4411, ""auto"",""en"")"),"to forever")</f>
        <v>to forever</v>
      </c>
    </row>
    <row r="4412" ht="15.75" customHeight="1">
      <c r="A4412" s="1">
        <v>4779.0</v>
      </c>
      <c r="B4412" s="2" t="s">
        <v>4596</v>
      </c>
      <c r="C4412" s="2" t="s">
        <v>4595</v>
      </c>
      <c r="D4412" s="2" t="s">
        <v>6</v>
      </c>
      <c r="E4412" s="2" t="str">
        <f>IFERROR(__xludf.DUMMYFUNCTION("GOOGLETRANSLATE(B4412, ""auto"",""en"")"),"tear all 3 brothers heard from them mat")</f>
        <v>tear all 3 brothers heard from them mat</v>
      </c>
    </row>
    <row r="4413" ht="15.75" customHeight="1">
      <c r="A4413" s="1">
        <v>4780.0</v>
      </c>
      <c r="B4413" s="2" t="s">
        <v>4597</v>
      </c>
      <c r="C4413" s="2" t="s">
        <v>4595</v>
      </c>
      <c r="D4413" s="2" t="s">
        <v>6</v>
      </c>
      <c r="E4413" s="2" t="str">
        <f>IFERROR(__xludf.DUMMYFUNCTION("GOOGLETRANSLATE(B4413, ""auto"",""en"")"),"worthless")</f>
        <v>worthless</v>
      </c>
    </row>
    <row r="4414" ht="15.75" customHeight="1">
      <c r="A4414" s="1">
        <v>4781.0</v>
      </c>
      <c r="B4414" s="2" t="s">
        <v>4598</v>
      </c>
      <c r="C4414" s="2" t="s">
        <v>4595</v>
      </c>
      <c r="D4414" s="2" t="s">
        <v>6</v>
      </c>
      <c r="E4414" s="2" t="str">
        <f>IFERROR(__xludf.DUMMYFUNCTION("GOOGLETRANSLATE(B4414, ""auto"",""en"")"),"tough guys")</f>
        <v>tough guys</v>
      </c>
    </row>
    <row r="4415" ht="15.75" customHeight="1">
      <c r="A4415" s="1">
        <v>4782.0</v>
      </c>
      <c r="B4415" s="2" t="s">
        <v>4599</v>
      </c>
      <c r="C4415" s="2" t="s">
        <v>4595</v>
      </c>
      <c r="D4415" s="2" t="s">
        <v>6</v>
      </c>
      <c r="E4415" s="2" t="str">
        <f>IFERROR(__xludf.DUMMYFUNCTION("GOOGLETRANSLATE(B4415, ""auto"",""en"")"),"almaty band")</f>
        <v>almaty band</v>
      </c>
    </row>
    <row r="4416" ht="15.75" customHeight="1">
      <c r="A4416" s="1">
        <v>4783.0</v>
      </c>
      <c r="B4416" s="2" t="s">
        <v>4600</v>
      </c>
      <c r="C4416" s="2" t="s">
        <v>4595</v>
      </c>
      <c r="D4416" s="2" t="s">
        <v>6</v>
      </c>
      <c r="E4416" s="2" t="str">
        <f>IFERROR(__xludf.DUMMYFUNCTION("GOOGLETRANSLATE(B4416, ""auto"",""en"")"),"joy for joy")</f>
        <v>joy for joy</v>
      </c>
    </row>
    <row r="4417" ht="15.75" customHeight="1">
      <c r="A4417" s="1">
        <v>4784.0</v>
      </c>
      <c r="B4417" s="2" t="s">
        <v>4601</v>
      </c>
      <c r="C4417" s="2" t="s">
        <v>4595</v>
      </c>
      <c r="D4417" s="2" t="s">
        <v>6</v>
      </c>
      <c r="E4417" s="2" t="str">
        <f>IFERROR(__xludf.DUMMYFUNCTION("GOOGLETRANSLATE(B4417, ""auto"",""en"")"),"does not have 100 bear 100druzey")</f>
        <v>does not have 100 bear 100druzey</v>
      </c>
    </row>
    <row r="4418" ht="15.75" customHeight="1">
      <c r="A4418" s="1">
        <v>4785.0</v>
      </c>
      <c r="B4418" s="2" t="s">
        <v>4594</v>
      </c>
      <c r="C4418" s="2" t="s">
        <v>4595</v>
      </c>
      <c r="D4418" s="2" t="s">
        <v>6</v>
      </c>
      <c r="E4418" s="2" t="str">
        <f>IFERROR(__xludf.DUMMYFUNCTION("GOOGLETRANSLATE(B4418, ""auto"",""en"")"),"to forever")</f>
        <v>to forever</v>
      </c>
    </row>
    <row r="4419" ht="15.75" customHeight="1">
      <c r="A4419" s="1">
        <v>4786.0</v>
      </c>
      <c r="B4419" s="2" t="s">
        <v>4596</v>
      </c>
      <c r="C4419" s="2" t="s">
        <v>4595</v>
      </c>
      <c r="D4419" s="2" t="s">
        <v>6</v>
      </c>
      <c r="E4419" s="2" t="str">
        <f>IFERROR(__xludf.DUMMYFUNCTION("GOOGLETRANSLATE(B4419, ""auto"",""en"")"),"tear all 3 brothers heard from them mat")</f>
        <v>tear all 3 brothers heard from them mat</v>
      </c>
    </row>
    <row r="4420" ht="15.75" customHeight="1">
      <c r="A4420" s="1">
        <v>4787.0</v>
      </c>
      <c r="B4420" s="2" t="s">
        <v>4597</v>
      </c>
      <c r="C4420" s="2" t="s">
        <v>4595</v>
      </c>
      <c r="D4420" s="2" t="s">
        <v>6</v>
      </c>
      <c r="E4420" s="2" t="str">
        <f>IFERROR(__xludf.DUMMYFUNCTION("GOOGLETRANSLATE(B4420, ""auto"",""en"")"),"worthless")</f>
        <v>worthless</v>
      </c>
    </row>
    <row r="4421" ht="15.75" customHeight="1">
      <c r="A4421" s="1">
        <v>4788.0</v>
      </c>
      <c r="B4421" s="2" t="s">
        <v>4598</v>
      </c>
      <c r="C4421" s="2" t="s">
        <v>4595</v>
      </c>
      <c r="D4421" s="2" t="s">
        <v>6</v>
      </c>
      <c r="E4421" s="2" t="str">
        <f>IFERROR(__xludf.DUMMYFUNCTION("GOOGLETRANSLATE(B4421, ""auto"",""en"")"),"tough guys")</f>
        <v>tough guys</v>
      </c>
    </row>
    <row r="4422" ht="15.75" customHeight="1">
      <c r="A4422" s="1">
        <v>4789.0</v>
      </c>
      <c r="B4422" s="2" t="s">
        <v>4599</v>
      </c>
      <c r="C4422" s="2" t="s">
        <v>4595</v>
      </c>
      <c r="D4422" s="2" t="s">
        <v>6</v>
      </c>
      <c r="E4422" s="2" t="str">
        <f>IFERROR(__xludf.DUMMYFUNCTION("GOOGLETRANSLATE(B4422, ""auto"",""en"")"),"almaty band")</f>
        <v>almaty band</v>
      </c>
    </row>
    <row r="4423" ht="15.75" customHeight="1">
      <c r="A4423" s="1">
        <v>4790.0</v>
      </c>
      <c r="B4423" s="2" t="s">
        <v>4600</v>
      </c>
      <c r="C4423" s="2" t="s">
        <v>4595</v>
      </c>
      <c r="D4423" s="2" t="s">
        <v>6</v>
      </c>
      <c r="E4423" s="2" t="str">
        <f>IFERROR(__xludf.DUMMYFUNCTION("GOOGLETRANSLATE(B4423, ""auto"",""en"")"),"joy for joy")</f>
        <v>joy for joy</v>
      </c>
    </row>
    <row r="4424" ht="15.75" customHeight="1">
      <c r="A4424" s="1">
        <v>4791.0</v>
      </c>
      <c r="B4424" s="2" t="s">
        <v>4601</v>
      </c>
      <c r="C4424" s="2" t="s">
        <v>4595</v>
      </c>
      <c r="D4424" s="2" t="s">
        <v>6</v>
      </c>
      <c r="E4424" s="2" t="str">
        <f>IFERROR(__xludf.DUMMYFUNCTION("GOOGLETRANSLATE(B4424, ""auto"",""en"")"),"does not have 100 bear 100druzey")</f>
        <v>does not have 100 bear 100druzey</v>
      </c>
    </row>
    <row r="4425" ht="15.75" customHeight="1">
      <c r="A4425" s="1">
        <v>4792.0</v>
      </c>
      <c r="B4425" s="2" t="s">
        <v>4602</v>
      </c>
      <c r="C4425" s="2" t="s">
        <v>4603</v>
      </c>
      <c r="D4425" s="2" t="s">
        <v>6</v>
      </c>
      <c r="E4425" s="2" t="str">
        <f>IFERROR(__xludf.DUMMYFUNCTION("GOOGLETRANSLATE(B4425, ""auto"",""en"")"),"what all your beauty when you're in the shower and the creatures in your heart there is a void of feelings and there is no morality")</f>
        <v>what all your beauty when you're in the shower and the creatures in your heart there is a void of feelings and there is no morality</v>
      </c>
    </row>
    <row r="4426" ht="15.75" customHeight="1">
      <c r="A4426" s="1">
        <v>4793.0</v>
      </c>
      <c r="B4426" s="2" t="s">
        <v>101</v>
      </c>
      <c r="C4426" s="2" t="s">
        <v>4603</v>
      </c>
      <c r="D4426" s="2" t="s">
        <v>6</v>
      </c>
      <c r="E4426" s="2" t="str">
        <f>IFERROR(__xludf.DUMMYFUNCTION("GOOGLETRANSLATE(B4426, ""auto"",""en"")"),"#VALUE!")</f>
        <v>#VALUE!</v>
      </c>
    </row>
    <row r="4427" ht="15.75" customHeight="1">
      <c r="A4427" s="1">
        <v>4794.0</v>
      </c>
      <c r="B4427" s="2" t="s">
        <v>4604</v>
      </c>
      <c r="C4427" s="2" t="s">
        <v>4603</v>
      </c>
      <c r="D4427" s="2" t="s">
        <v>6</v>
      </c>
      <c r="E4427" s="2" t="str">
        <f>IFERROR(__xludf.DUMMYFUNCTION("GOOGLETRANSLATE(B4427, ""auto"",""en"")"),"You sometimes get the feeling no one to talk to I have a feeling for six months")</f>
        <v>You sometimes get the feeling no one to talk to I have a feeling for six months</v>
      </c>
    </row>
    <row r="4428" ht="15.75" customHeight="1">
      <c r="A4428" s="1">
        <v>4795.0</v>
      </c>
      <c r="B4428" s="2" t="s">
        <v>4602</v>
      </c>
      <c r="C4428" s="2" t="s">
        <v>4605</v>
      </c>
      <c r="D4428" s="2" t="s">
        <v>6</v>
      </c>
      <c r="E4428" s="2" t="str">
        <f>IFERROR(__xludf.DUMMYFUNCTION("GOOGLETRANSLATE(B4428, ""auto"",""en"")"),"what all your beauty when you're in the shower and the creatures in your heart there is a void of feelings and there is no morality")</f>
        <v>what all your beauty when you're in the shower and the creatures in your heart there is a void of feelings and there is no morality</v>
      </c>
    </row>
    <row r="4429" ht="15.75" customHeight="1">
      <c r="A4429" s="1">
        <v>4796.0</v>
      </c>
      <c r="B4429" s="2" t="s">
        <v>101</v>
      </c>
      <c r="C4429" s="2" t="s">
        <v>4605</v>
      </c>
      <c r="D4429" s="2" t="s">
        <v>6</v>
      </c>
      <c r="E4429" s="2" t="str">
        <f>IFERROR(__xludf.DUMMYFUNCTION("GOOGLETRANSLATE(B4429, ""auto"",""en"")"),"#VALUE!")</f>
        <v>#VALUE!</v>
      </c>
    </row>
    <row r="4430" ht="15.75" customHeight="1">
      <c r="A4430" s="1">
        <v>4797.0</v>
      </c>
      <c r="B4430" s="2" t="s">
        <v>4604</v>
      </c>
      <c r="C4430" s="2" t="s">
        <v>4605</v>
      </c>
      <c r="D4430" s="2" t="s">
        <v>6</v>
      </c>
      <c r="E4430" s="2" t="str">
        <f>IFERROR(__xludf.DUMMYFUNCTION("GOOGLETRANSLATE(B4430, ""auto"",""en"")"),"You sometimes get the feeling no one to talk to I have a feeling for six months")</f>
        <v>You sometimes get the feeling no one to talk to I have a feeling for six months</v>
      </c>
    </row>
    <row r="4431" ht="15.75" customHeight="1">
      <c r="A4431" s="1">
        <v>4798.0</v>
      </c>
      <c r="B4431" s="2" t="s">
        <v>4606</v>
      </c>
      <c r="C4431" s="2" t="s">
        <v>4607</v>
      </c>
      <c r="D4431" s="2" t="s">
        <v>6</v>
      </c>
      <c r="E4431" s="2" t="str">
        <f>IFERROR(__xludf.DUMMYFUNCTION("GOOGLETRANSLATE(B4431, ""auto"",""en"")"),"Kazakhstan is")</f>
        <v>Kazakhstan is</v>
      </c>
    </row>
    <row r="4432" ht="15.75" customHeight="1">
      <c r="A4432" s="1">
        <v>4799.0</v>
      </c>
      <c r="B4432" s="2" t="s">
        <v>4606</v>
      </c>
      <c r="C4432" s="2" t="s">
        <v>4607</v>
      </c>
      <c r="D4432" s="2" t="s">
        <v>6</v>
      </c>
      <c r="E4432" s="2" t="str">
        <f>IFERROR(__xludf.DUMMYFUNCTION("GOOGLETRANSLATE(B4432, ""auto"",""en"")"),"Kazakhstan is")</f>
        <v>Kazakhstan is</v>
      </c>
    </row>
    <row r="4433" ht="15.75" customHeight="1">
      <c r="A4433" s="1">
        <v>4800.0</v>
      </c>
      <c r="B4433" s="2" t="s">
        <v>4606</v>
      </c>
      <c r="C4433" s="2" t="s">
        <v>4607</v>
      </c>
      <c r="D4433" s="2" t="s">
        <v>6</v>
      </c>
      <c r="E4433" s="2" t="str">
        <f>IFERROR(__xludf.DUMMYFUNCTION("GOOGLETRANSLATE(B4433, ""auto"",""en"")"),"Kazakhstan is")</f>
        <v>Kazakhstan is</v>
      </c>
    </row>
    <row r="4434" ht="15.75" customHeight="1">
      <c r="A4434" s="1">
        <v>4801.0</v>
      </c>
      <c r="B4434" s="2" t="s">
        <v>4608</v>
      </c>
      <c r="C4434" s="2" t="s">
        <v>4609</v>
      </c>
      <c r="D4434" s="2" t="s">
        <v>6</v>
      </c>
      <c r="E4434" s="2" t="str">
        <f>IFERROR(__xludf.DUMMYFUNCTION("GOOGLETRANSLATE(B4434, ""auto"",""en"")"),"Benjamin Franklin was a plan to achieve moral perfection for 13 weeks, every week it was improved in one of the virtues of the present time this plan is most relevant and unreachable so worth a try each 1 vozderzhnost not eat until dullness do not drink t"&amp;"o drunkenness 2 reticence to speak only what can serve as for the benefit of others or show you the full")</f>
        <v>Benjamin Franklin was a plan to achieve moral perfection for 13 weeks, every week it was improved in one of the virtues of the present time this plan is most relevant and unreachable so worth a try each 1 vozderzhnost not eat until dullness do not drink to drunkenness 2 reticence to speak only what can serve as for the benefit of others or show you the full</v>
      </c>
    </row>
    <row r="4435" ht="15.75" customHeight="1">
      <c r="A4435" s="1">
        <v>4802.0</v>
      </c>
      <c r="B4435" s="2" t="s">
        <v>4610</v>
      </c>
      <c r="C4435" s="2" t="s">
        <v>4609</v>
      </c>
      <c r="D4435" s="2" t="s">
        <v>6</v>
      </c>
      <c r="E4435" s="2" t="str">
        <f>IFERROR(__xludf.DUMMYFUNCTION("GOOGLETRANSLATE(B4435, ""auto"",""en"")"),"these phrases motivate 1 Start your day with gratitude for all that you have 2 get up early in the morning June 5 3 drink plenty of water 1 5 3 liters a day to show full")</f>
        <v>these phrases motivate 1 Start your day with gratitude for all that you have 2 get up early in the morning June 5 3 drink plenty of water 1 5 3 liters a day to show full</v>
      </c>
    </row>
    <row r="4436" ht="15.75" customHeight="1">
      <c r="A4436" s="1">
        <v>4803.0</v>
      </c>
      <c r="B4436" s="2" t="s">
        <v>4611</v>
      </c>
      <c r="C4436" s="2" t="s">
        <v>4609</v>
      </c>
      <c r="D4436" s="2" t="s">
        <v>6</v>
      </c>
      <c r="E4436" s="2" t="str">
        <f>IFERROR(__xludf.DUMMYFUNCTION("GOOGLETRANSLATE(B4436, ""auto"",""en"")"),"10 kinds of future states")</f>
        <v>10 kinds of future states</v>
      </c>
    </row>
    <row r="4437" ht="15.75" customHeight="1">
      <c r="A4437" s="1">
        <v>4804.0</v>
      </c>
      <c r="B4437" s="2" t="s">
        <v>4612</v>
      </c>
      <c r="C4437" s="2" t="s">
        <v>4609</v>
      </c>
      <c r="D4437" s="2" t="s">
        <v>6</v>
      </c>
      <c r="E4437" s="2" t="str">
        <f>IFERROR(__xludf.DUMMYFUNCTION("GOOGLETRANSLATE(B4437, ""auto"",""en"")"),"zhuzn and nruklyuchenuya mushku yanonchuka 2011 16 all the series genre crime drama melodrama mushka yanonets not just an ordinary robber with Odessa flavor to become the king of thieves to keep at bay the entire city and at the same time be the people's "&amp;"favorite could only person extraordinary, his popularity is enormous in it see Robin Hood who despises for the people he claims its code robber to rob poor people do not do not touch the medical lawyers artists")</f>
        <v>zhuzn and nruklyuchenuya mushku yanonchuka 2011 16 all the series genre crime drama melodrama mushka yanonets not just an ordinary robber with Odessa flavor to become the king of thieves to keep at bay the entire city and at the same time be the people's favorite could only person extraordinary, his popularity is enormous in it see Robin Hood who despises for the people he claims its code robber to rob poor people do not do not touch the medical lawyers artists</v>
      </c>
    </row>
    <row r="4438" ht="15.75" customHeight="1">
      <c r="A4438" s="1">
        <v>4805.0</v>
      </c>
      <c r="B4438" s="2" t="s">
        <v>4613</v>
      </c>
      <c r="C4438" s="2" t="s">
        <v>4609</v>
      </c>
      <c r="D4438" s="2" t="s">
        <v>6</v>
      </c>
      <c r="E4438" s="2" t="str">
        <f>IFERROR(__xludf.DUMMYFUNCTION("GOOGLETRANSLATE(B4438, ""auto"",""en"")")," The Prophet Muhammad ﷺ said a Muslim is the one from the language and from the hand which does not harm others Bukhari")</f>
        <v> The Prophet Muhammad ﷺ said a Muslim is the one from the language and from the hand which does not harm others Bukhari</v>
      </c>
    </row>
    <row r="4439" ht="15.75" customHeight="1">
      <c r="A4439" s="1">
        <v>4806.0</v>
      </c>
      <c r="B4439" s="2" t="s">
        <v>4614</v>
      </c>
      <c r="C4439" s="2" t="s">
        <v>4609</v>
      </c>
      <c r="D4439" s="2" t="s">
        <v>6</v>
      </c>
      <c r="E4439" s="2" t="str">
        <f>IFERROR(__xludf.DUMMYFUNCTION("GOOGLETRANSLATE(B4439, ""auto"",""en"")"),"Kazakh xv the firstborn of the first century of the XX century Khan Kerei Khan Bolatovich 1465 1473 set Europe")</f>
        <v>Kazakh xv the firstborn of the first century of the XX century Khan Kerei Khan Bolatovich 1465 1473 set Europe</v>
      </c>
    </row>
    <row r="4440" ht="15.75" customHeight="1">
      <c r="A4440" s="1">
        <v>4807.0</v>
      </c>
      <c r="B4440" s="2" t="s">
        <v>4615</v>
      </c>
      <c r="C4440" s="2" t="s">
        <v>4609</v>
      </c>
      <c r="D4440" s="2" t="s">
        <v>6</v>
      </c>
      <c r="E4440" s="2" t="str">
        <f>IFERROR(__xludf.DUMMYFUNCTION("GOOGLETRANSLATE(B4440, ""auto"",""en"")")," I can go to the boxing exchanges at different distances to act first or second number I can find the style to defeat any opponent floyd mayweather")</f>
        <v> I can go to the boxing exchanges at different distances to act first or second number I can find the style to defeat any opponent floyd mayweather</v>
      </c>
    </row>
    <row r="4441" ht="15.75" customHeight="1">
      <c r="A4441" s="1">
        <v>4808.0</v>
      </c>
      <c r="B4441" s="2" t="s">
        <v>4608</v>
      </c>
      <c r="C4441" s="2" t="s">
        <v>4616</v>
      </c>
      <c r="D4441" s="2" t="s">
        <v>6</v>
      </c>
      <c r="E4441" s="2" t="str">
        <f>IFERROR(__xludf.DUMMYFUNCTION("GOOGLETRANSLATE(B4441, ""auto"",""en"")"),"Benjamin Franklin was a plan to achieve moral perfection for 13 weeks, every week it was improved in one of the virtues of the present time this plan is most relevant and unreachable so worth a try each 1 vozderzhnost not eat until dullness do not drink t"&amp;"o drunkenness 2 reticence to speak only what can serve as for the benefit of others or show you the full")</f>
        <v>Benjamin Franklin was a plan to achieve moral perfection for 13 weeks, every week it was improved in one of the virtues of the present time this plan is most relevant and unreachable so worth a try each 1 vozderzhnost not eat until dullness do not drink to drunkenness 2 reticence to speak only what can serve as for the benefit of others or show you the full</v>
      </c>
    </row>
    <row r="4442" ht="15.75" customHeight="1">
      <c r="A4442" s="1">
        <v>4809.0</v>
      </c>
      <c r="B4442" s="2" t="s">
        <v>4610</v>
      </c>
      <c r="C4442" s="2" t="s">
        <v>4616</v>
      </c>
      <c r="D4442" s="2" t="s">
        <v>6</v>
      </c>
      <c r="E4442" s="2" t="str">
        <f>IFERROR(__xludf.DUMMYFUNCTION("GOOGLETRANSLATE(B4442, ""auto"",""en"")"),"these phrases motivate 1 Start your day with gratitude for all that you have 2 get up early in the morning June 5 3 drink plenty of water 1 5 3 liters a day to show full")</f>
        <v>these phrases motivate 1 Start your day with gratitude for all that you have 2 get up early in the morning June 5 3 drink plenty of water 1 5 3 liters a day to show full</v>
      </c>
    </row>
    <row r="4443" ht="15.75" customHeight="1">
      <c r="A4443" s="1">
        <v>4810.0</v>
      </c>
      <c r="B4443" s="2" t="s">
        <v>4611</v>
      </c>
      <c r="C4443" s="2" t="s">
        <v>4616</v>
      </c>
      <c r="D4443" s="2" t="s">
        <v>6</v>
      </c>
      <c r="E4443" s="2" t="str">
        <f>IFERROR(__xludf.DUMMYFUNCTION("GOOGLETRANSLATE(B4443, ""auto"",""en"")"),"10 kinds of future states")</f>
        <v>10 kinds of future states</v>
      </c>
    </row>
    <row r="4444" ht="15.75" customHeight="1">
      <c r="A4444" s="1">
        <v>4811.0</v>
      </c>
      <c r="B4444" s="2" t="s">
        <v>4612</v>
      </c>
      <c r="C4444" s="2" t="s">
        <v>4616</v>
      </c>
      <c r="D4444" s="2" t="s">
        <v>6</v>
      </c>
      <c r="E4444" s="2" t="str">
        <f>IFERROR(__xludf.DUMMYFUNCTION("GOOGLETRANSLATE(B4444, ""auto"",""en"")"),"zhuzn and nruklyuchenuya mushku yanonchuka 2011 16 all the series genre crime drama melodrama mushka yanonets not just an ordinary robber with Odessa flavor to become the king of thieves to keep at bay the entire city and at the same time be the people's "&amp;"favorite could only person extraordinary, his popularity is enormous in it see Robin Hood who despises for the people he claims its code robber to rob poor people do not do not touch the medical lawyers artists")</f>
        <v>zhuzn and nruklyuchenuya mushku yanonchuka 2011 16 all the series genre crime drama melodrama mushka yanonets not just an ordinary robber with Odessa flavor to become the king of thieves to keep at bay the entire city and at the same time be the people's favorite could only person extraordinary, his popularity is enormous in it see Robin Hood who despises for the people he claims its code robber to rob poor people do not do not touch the medical lawyers artists</v>
      </c>
    </row>
    <row r="4445" ht="15.75" customHeight="1">
      <c r="A4445" s="1">
        <v>4812.0</v>
      </c>
      <c r="B4445" s="2" t="s">
        <v>4613</v>
      </c>
      <c r="C4445" s="2" t="s">
        <v>4616</v>
      </c>
      <c r="D4445" s="2" t="s">
        <v>6</v>
      </c>
      <c r="E4445" s="2" t="str">
        <f>IFERROR(__xludf.DUMMYFUNCTION("GOOGLETRANSLATE(B4445, ""auto"",""en"")")," The Prophet Muhammad ﷺ said a Muslim is the one from the language and from the hand which does not harm others Bukhari")</f>
        <v> The Prophet Muhammad ﷺ said a Muslim is the one from the language and from the hand which does not harm others Bukhari</v>
      </c>
    </row>
    <row r="4446" ht="15.75" customHeight="1">
      <c r="A4446" s="1">
        <v>4813.0</v>
      </c>
      <c r="B4446" s="2" t="s">
        <v>4614</v>
      </c>
      <c r="C4446" s="2" t="s">
        <v>4616</v>
      </c>
      <c r="D4446" s="2" t="s">
        <v>6</v>
      </c>
      <c r="E4446" s="2" t="str">
        <f>IFERROR(__xludf.DUMMYFUNCTION("GOOGLETRANSLATE(B4446, ""auto"",""en"")"),"Kazakh xv the firstborn of the first century of the XX century Khan Kerei Khan Bolatovich 1465 1473 set Europe")</f>
        <v>Kazakh xv the firstborn of the first century of the XX century Khan Kerei Khan Bolatovich 1465 1473 set Europe</v>
      </c>
    </row>
    <row r="4447" ht="15.75" customHeight="1">
      <c r="A4447" s="1">
        <v>4814.0</v>
      </c>
      <c r="B4447" s="2" t="s">
        <v>4615</v>
      </c>
      <c r="C4447" s="2" t="s">
        <v>4616</v>
      </c>
      <c r="D4447" s="2" t="s">
        <v>6</v>
      </c>
      <c r="E4447" s="2" t="str">
        <f>IFERROR(__xludf.DUMMYFUNCTION("GOOGLETRANSLATE(B4447, ""auto"",""en"")")," I can go to the boxing exchanges at different distances to act first or second number I can find the style to defeat any opponent floyd mayweather")</f>
        <v> I can go to the boxing exchanges at different distances to act first or second number I can find the style to defeat any opponent floyd mayweather</v>
      </c>
    </row>
    <row r="4448" ht="15.75" customHeight="1">
      <c r="A4448" s="1">
        <v>4815.0</v>
      </c>
      <c r="B4448" s="2" t="s">
        <v>4617</v>
      </c>
      <c r="C4448" s="2" t="s">
        <v>4616</v>
      </c>
      <c r="D4448" s="2" t="s">
        <v>6</v>
      </c>
      <c r="E4448" s="2" t="str">
        <f>IFERROR(__xludf.DUMMYFUNCTION("GOOGLETRANSLATE(B4448, ""auto"",""en"")")," appreciate the time")</f>
        <v> appreciate the time</v>
      </c>
    </row>
    <row r="4449" ht="15.75" customHeight="1">
      <c r="A4449" s="1">
        <v>4816.0</v>
      </c>
      <c r="B4449" s="2" t="s">
        <v>4608</v>
      </c>
      <c r="C4449" s="2" t="s">
        <v>4616</v>
      </c>
      <c r="D4449" s="2" t="s">
        <v>6</v>
      </c>
      <c r="E4449" s="2" t="str">
        <f>IFERROR(__xludf.DUMMYFUNCTION("GOOGLETRANSLATE(B4449, ""auto"",""en"")"),"Benjamin Franklin was a plan to achieve moral perfection for 13 weeks, every week it was improved in one of the virtues of the present time this plan is most relevant and unreachable so worth a try each 1 vozderzhnost not eat until dullness do not drink t"&amp;"o drunkenness 2 reticence to speak only what can serve as for the benefit of others or show you the full")</f>
        <v>Benjamin Franklin was a plan to achieve moral perfection for 13 weeks, every week it was improved in one of the virtues of the present time this plan is most relevant and unreachable so worth a try each 1 vozderzhnost not eat until dullness do not drink to drunkenness 2 reticence to speak only what can serve as for the benefit of others or show you the full</v>
      </c>
    </row>
    <row r="4450" ht="15.75" customHeight="1">
      <c r="A4450" s="1">
        <v>4817.0</v>
      </c>
      <c r="B4450" s="2" t="s">
        <v>4610</v>
      </c>
      <c r="C4450" s="2" t="s">
        <v>4616</v>
      </c>
      <c r="D4450" s="2" t="s">
        <v>6</v>
      </c>
      <c r="E4450" s="2" t="str">
        <f>IFERROR(__xludf.DUMMYFUNCTION("GOOGLETRANSLATE(B4450, ""auto"",""en"")"),"these phrases motivate 1 Start your day with gratitude for all that you have 2 get up early in the morning June 5 3 drink plenty of water 1 5 3 liters a day to show full")</f>
        <v>these phrases motivate 1 Start your day with gratitude for all that you have 2 get up early in the morning June 5 3 drink plenty of water 1 5 3 liters a day to show full</v>
      </c>
    </row>
    <row r="4451" ht="15.75" customHeight="1">
      <c r="A4451" s="1">
        <v>4818.0</v>
      </c>
      <c r="B4451" s="2" t="s">
        <v>4611</v>
      </c>
      <c r="C4451" s="2" t="s">
        <v>4616</v>
      </c>
      <c r="D4451" s="2" t="s">
        <v>6</v>
      </c>
      <c r="E4451" s="2" t="str">
        <f>IFERROR(__xludf.DUMMYFUNCTION("GOOGLETRANSLATE(B4451, ""auto"",""en"")"),"10 kinds of future states")</f>
        <v>10 kinds of future states</v>
      </c>
    </row>
    <row r="4452" ht="15.75" customHeight="1">
      <c r="A4452" s="1">
        <v>4819.0</v>
      </c>
      <c r="B4452" s="2" t="s">
        <v>4612</v>
      </c>
      <c r="C4452" s="2" t="s">
        <v>4616</v>
      </c>
      <c r="D4452" s="2" t="s">
        <v>6</v>
      </c>
      <c r="E4452" s="2" t="str">
        <f>IFERROR(__xludf.DUMMYFUNCTION("GOOGLETRANSLATE(B4452, ""auto"",""en"")"),"zhuzn and nruklyuchenuya mushku yanonchuka 2011 16 all the series genre crime drama melodrama mushka yanonets not just an ordinary robber with Odessa flavor to become the king of thieves to keep at bay the entire city and at the same time be the people's "&amp;"favorite could only person extraordinary, his popularity is enormous in it see Robin Hood who despises for the people he claims its code robber to rob poor people do not do not touch the medical lawyers artists")</f>
        <v>zhuzn and nruklyuchenuya mushku yanonchuka 2011 16 all the series genre crime drama melodrama mushka yanonets not just an ordinary robber with Odessa flavor to become the king of thieves to keep at bay the entire city and at the same time be the people's favorite could only person extraordinary, his popularity is enormous in it see Robin Hood who despises for the people he claims its code robber to rob poor people do not do not touch the medical lawyers artists</v>
      </c>
    </row>
    <row r="4453" ht="15.75" customHeight="1">
      <c r="A4453" s="1">
        <v>4820.0</v>
      </c>
      <c r="B4453" s="2" t="s">
        <v>4613</v>
      </c>
      <c r="C4453" s="2" t="s">
        <v>4616</v>
      </c>
      <c r="D4453" s="2" t="s">
        <v>6</v>
      </c>
      <c r="E4453" s="2" t="str">
        <f>IFERROR(__xludf.DUMMYFUNCTION("GOOGLETRANSLATE(B4453, ""auto"",""en"")")," The Prophet Muhammad ﷺ said a Muslim is the one from the language and from the hand which does not harm others Bukhari")</f>
        <v> The Prophet Muhammad ﷺ said a Muslim is the one from the language and from the hand which does not harm others Bukhari</v>
      </c>
    </row>
    <row r="4454" ht="15.75" customHeight="1">
      <c r="A4454" s="1">
        <v>4821.0</v>
      </c>
      <c r="B4454" s="2" t="s">
        <v>4614</v>
      </c>
      <c r="C4454" s="2" t="s">
        <v>4616</v>
      </c>
      <c r="D4454" s="2" t="s">
        <v>6</v>
      </c>
      <c r="E4454" s="2" t="str">
        <f>IFERROR(__xludf.DUMMYFUNCTION("GOOGLETRANSLATE(B4454, ""auto"",""en"")"),"Kazakh xv the firstborn of the first century of the XX century Khan Kerei Khan Bolatovich 1465 1473 set Europe")</f>
        <v>Kazakh xv the firstborn of the first century of the XX century Khan Kerei Khan Bolatovich 1465 1473 set Europe</v>
      </c>
    </row>
    <row r="4455" ht="15.75" customHeight="1">
      <c r="A4455" s="1">
        <v>4822.0</v>
      </c>
      <c r="B4455" s="2" t="s">
        <v>4615</v>
      </c>
      <c r="C4455" s="2" t="s">
        <v>4616</v>
      </c>
      <c r="D4455" s="2" t="s">
        <v>6</v>
      </c>
      <c r="E4455" s="2" t="str">
        <f>IFERROR(__xludf.DUMMYFUNCTION("GOOGLETRANSLATE(B4455, ""auto"",""en"")")," I can go to the boxing exchanges at different distances to act first or second number I can find the style to defeat any opponent floyd mayweather")</f>
        <v> I can go to the boxing exchanges at different distances to act first or second number I can find the style to defeat any opponent floyd mayweather</v>
      </c>
    </row>
    <row r="4456" ht="15.75" customHeight="1">
      <c r="A4456" s="1">
        <v>4823.0</v>
      </c>
      <c r="B4456" s="2" t="s">
        <v>4617</v>
      </c>
      <c r="C4456" s="2" t="s">
        <v>4616</v>
      </c>
      <c r="D4456" s="2" t="s">
        <v>6</v>
      </c>
      <c r="E4456" s="2" t="str">
        <f>IFERROR(__xludf.DUMMYFUNCTION("GOOGLETRANSLATE(B4456, ""auto"",""en"")")," appreciate the time")</f>
        <v> appreciate the time</v>
      </c>
    </row>
    <row r="4457" ht="15.75" customHeight="1">
      <c r="A4457" s="1">
        <v>4824.0</v>
      </c>
      <c r="B4457" s="2" t="s">
        <v>4618</v>
      </c>
      <c r="C4457" s="2" t="s">
        <v>4619</v>
      </c>
      <c r="D4457" s="2" t="s">
        <v>6</v>
      </c>
      <c r="E4457" s="2" t="str">
        <f>IFERROR(__xludf.DUMMYFUNCTION("GOOGLETRANSLATE(B4457, ""auto"",""en"")"),"I do not like much for only one reason I have my own opinion")</f>
        <v>I do not like much for only one reason I have my own opinion</v>
      </c>
    </row>
    <row r="4458" ht="15.75" customHeight="1">
      <c r="A4458" s="1">
        <v>4825.0</v>
      </c>
      <c r="B4458" s="2" t="s">
        <v>4620</v>
      </c>
      <c r="C4458" s="2" t="s">
        <v>4619</v>
      </c>
      <c r="D4458" s="2" t="s">
        <v>6</v>
      </c>
      <c r="E4458" s="2" t="str">
        <f>IFERROR(__xludf.DUMMYFUNCTION("GOOGLETRANSLATE(B4458, ""auto"",""en"")"),"when a woman loses shame a man loses respect for her")</f>
        <v>when a woman loses shame a man loses respect for her</v>
      </c>
    </row>
    <row r="4459" ht="15.75" customHeight="1">
      <c r="A4459" s="1">
        <v>4826.0</v>
      </c>
      <c r="B4459" s="2" t="s">
        <v>4621</v>
      </c>
      <c r="C4459" s="2" t="s">
        <v>4619</v>
      </c>
      <c r="D4459" s="2" t="s">
        <v>6</v>
      </c>
      <c r="E4459" s="2" t="str">
        <f>IFERROR(__xludf.DUMMYFUNCTION("GOOGLETRANSLATE(B4459, ""auto"",""en"")")," I grew up in such an enemy to enemy, friend friends renjimeñder education")</f>
        <v> I grew up in such an enemy to enemy, friend friends renjimeñder education</v>
      </c>
    </row>
    <row r="4460" ht="15.75" customHeight="1">
      <c r="A4460" s="1">
        <v>4827.0</v>
      </c>
      <c r="B4460" s="2" t="s">
        <v>4622</v>
      </c>
      <c r="C4460" s="2" t="s">
        <v>4619</v>
      </c>
      <c r="D4460" s="2" t="s">
        <v>6</v>
      </c>
      <c r="E4460" s="2" t="str">
        <f>IFERROR(__xludf.DUMMYFUNCTION("GOOGLETRANSLATE(B4460, ""auto"",""en"")"),"furious when people say forget it find better but I do not need better I want it with his zany character was his and I do not need better")</f>
        <v>furious when people say forget it find better but I do not need better I want it with his zany character was his and I do not need better</v>
      </c>
    </row>
    <row r="4461" ht="15.75" customHeight="1">
      <c r="A4461" s="1">
        <v>4828.0</v>
      </c>
      <c r="B4461" s="2" t="s">
        <v>4623</v>
      </c>
      <c r="C4461" s="2" t="s">
        <v>4619</v>
      </c>
      <c r="D4461" s="2" t="s">
        <v>6</v>
      </c>
      <c r="E4461" s="2" t="str">
        <f>IFERROR(__xludf.DUMMYFUNCTION("GOOGLETRANSLATE(B4461, ""auto"",""en"")"),"Prayer is unlikely to relieve various methods if you want to start with a prayer to start thinking consume your soul Do what you think is attacking a suspected sanañızdağı try to read the following tips to ease the prayer of 1 beynamazdan some bad set Eur"&amp;"ope")</f>
        <v>Prayer is unlikely to relieve various methods if you want to start with a prayer to start thinking consume your soul Do what you think is attacking a suspected sanañızdağı try to read the following tips to ease the prayer of 1 beynamazdan some bad set Europe</v>
      </c>
    </row>
    <row r="4462" ht="15.75" customHeight="1">
      <c r="A4462" s="1">
        <v>4829.0</v>
      </c>
      <c r="B4462" s="2" t="s">
        <v>4624</v>
      </c>
      <c r="C4462" s="2" t="s">
        <v>4619</v>
      </c>
      <c r="D4462" s="2" t="s">
        <v>6</v>
      </c>
      <c r="E4462" s="2" t="str">
        <f>IFERROR(__xludf.DUMMYFUNCTION("GOOGLETRANSLATE(B4462, ""auto"",""en"")"),"alxamdwlïllä Muslims wrote the word diñgerim Islam Mukhamedzhan Tazabekov")</f>
        <v>alxamdwlïllä Muslims wrote the word diñgerim Islam Mukhamedzhan Tazabekov</v>
      </c>
    </row>
    <row r="4463" ht="15.75" customHeight="1">
      <c r="A4463" s="1">
        <v>4830.0</v>
      </c>
      <c r="B4463" s="2" t="s">
        <v>4618</v>
      </c>
      <c r="C4463" s="2" t="s">
        <v>4625</v>
      </c>
      <c r="D4463" s="2" t="s">
        <v>6</v>
      </c>
      <c r="E4463" s="2" t="str">
        <f>IFERROR(__xludf.DUMMYFUNCTION("GOOGLETRANSLATE(B4463, ""auto"",""en"")"),"I do not like much for only one reason I have my own opinion")</f>
        <v>I do not like much for only one reason I have my own opinion</v>
      </c>
    </row>
    <row r="4464" ht="15.75" customHeight="1">
      <c r="A4464" s="1">
        <v>4831.0</v>
      </c>
      <c r="B4464" s="2" t="s">
        <v>4620</v>
      </c>
      <c r="C4464" s="2" t="s">
        <v>4625</v>
      </c>
      <c r="D4464" s="2" t="s">
        <v>6</v>
      </c>
      <c r="E4464" s="2" t="str">
        <f>IFERROR(__xludf.DUMMYFUNCTION("GOOGLETRANSLATE(B4464, ""auto"",""en"")"),"when a woman loses shame a man loses respect for her")</f>
        <v>when a woman loses shame a man loses respect for her</v>
      </c>
    </row>
    <row r="4465" ht="15.75" customHeight="1">
      <c r="A4465" s="1">
        <v>4832.0</v>
      </c>
      <c r="B4465" s="2" t="s">
        <v>4621</v>
      </c>
      <c r="C4465" s="2" t="s">
        <v>4625</v>
      </c>
      <c r="D4465" s="2" t="s">
        <v>6</v>
      </c>
      <c r="E4465" s="2" t="str">
        <f>IFERROR(__xludf.DUMMYFUNCTION("GOOGLETRANSLATE(B4465, ""auto"",""en"")")," I grew up in such an enemy to enemy, friend friends renjimeñder education")</f>
        <v> I grew up in such an enemy to enemy, friend friends renjimeñder education</v>
      </c>
    </row>
    <row r="4466" ht="15.75" customHeight="1">
      <c r="A4466" s="1">
        <v>4833.0</v>
      </c>
      <c r="B4466" s="2" t="s">
        <v>4622</v>
      </c>
      <c r="C4466" s="2" t="s">
        <v>4625</v>
      </c>
      <c r="D4466" s="2" t="s">
        <v>6</v>
      </c>
      <c r="E4466" s="2" t="str">
        <f>IFERROR(__xludf.DUMMYFUNCTION("GOOGLETRANSLATE(B4466, ""auto"",""en"")"),"furious when people say forget it find better but I do not need better I want it with his zany character was his and I do not need better")</f>
        <v>furious when people say forget it find better but I do not need better I want it with his zany character was his and I do not need better</v>
      </c>
    </row>
    <row r="4467" ht="15.75" customHeight="1">
      <c r="A4467" s="1">
        <v>4834.0</v>
      </c>
      <c r="B4467" s="2" t="s">
        <v>4623</v>
      </c>
      <c r="C4467" s="2" t="s">
        <v>4625</v>
      </c>
      <c r="D4467" s="2" t="s">
        <v>6</v>
      </c>
      <c r="E4467" s="2" t="str">
        <f>IFERROR(__xludf.DUMMYFUNCTION("GOOGLETRANSLATE(B4467, ""auto"",""en"")"),"Prayer is unlikely to relieve various methods if you want to start with a prayer to start thinking consume your soul Do what you think is attacking a suspected sanañızdağı try to read the following tips to ease the prayer of 1 beynamazdan some bad set Eur"&amp;"ope")</f>
        <v>Prayer is unlikely to relieve various methods if you want to start with a prayer to start thinking consume your soul Do what you think is attacking a suspected sanañızdağı try to read the following tips to ease the prayer of 1 beynamazdan some bad set Europe</v>
      </c>
    </row>
    <row r="4468" ht="15.75" customHeight="1">
      <c r="A4468" s="1">
        <v>4835.0</v>
      </c>
      <c r="B4468" s="2" t="s">
        <v>4624</v>
      </c>
      <c r="C4468" s="2" t="s">
        <v>4625</v>
      </c>
      <c r="D4468" s="2" t="s">
        <v>6</v>
      </c>
      <c r="E4468" s="2" t="str">
        <f>IFERROR(__xludf.DUMMYFUNCTION("GOOGLETRANSLATE(B4468, ""auto"",""en"")"),"alxamdwlïllä Muslims wrote the word diñgerim Islam Mukhamedzhan Tazabekov")</f>
        <v>alxamdwlïllä Muslims wrote the word diñgerim Islam Mukhamedzhan Tazabekov</v>
      </c>
    </row>
    <row r="4469" ht="15.75" customHeight="1">
      <c r="A4469" s="1">
        <v>4836.0</v>
      </c>
      <c r="B4469" s="2" t="s">
        <v>4618</v>
      </c>
      <c r="C4469" s="2" t="s">
        <v>4619</v>
      </c>
      <c r="D4469" s="2" t="s">
        <v>6</v>
      </c>
      <c r="E4469" s="2" t="str">
        <f>IFERROR(__xludf.DUMMYFUNCTION("GOOGLETRANSLATE(B4469, ""auto"",""en"")"),"I do not like much for only one reason I have my own opinion")</f>
        <v>I do not like much for only one reason I have my own opinion</v>
      </c>
    </row>
    <row r="4470" ht="15.75" customHeight="1">
      <c r="A4470" s="1">
        <v>4837.0</v>
      </c>
      <c r="B4470" s="2" t="s">
        <v>4620</v>
      </c>
      <c r="C4470" s="2" t="s">
        <v>4619</v>
      </c>
      <c r="D4470" s="2" t="s">
        <v>6</v>
      </c>
      <c r="E4470" s="2" t="str">
        <f>IFERROR(__xludf.DUMMYFUNCTION("GOOGLETRANSLATE(B4470, ""auto"",""en"")"),"when a woman loses shame a man loses respect for her")</f>
        <v>when a woman loses shame a man loses respect for her</v>
      </c>
    </row>
    <row r="4471" ht="15.75" customHeight="1">
      <c r="A4471" s="1">
        <v>4838.0</v>
      </c>
      <c r="B4471" s="2" t="s">
        <v>4621</v>
      </c>
      <c r="C4471" s="2" t="s">
        <v>4619</v>
      </c>
      <c r="D4471" s="2" t="s">
        <v>6</v>
      </c>
      <c r="E4471" s="2" t="str">
        <f>IFERROR(__xludf.DUMMYFUNCTION("GOOGLETRANSLATE(B4471, ""auto"",""en"")")," I grew up in such an enemy to enemy, friend friends renjimeñder education")</f>
        <v> I grew up in such an enemy to enemy, friend friends renjimeñder education</v>
      </c>
    </row>
    <row r="4472" ht="15.75" customHeight="1">
      <c r="A4472" s="1">
        <v>4839.0</v>
      </c>
      <c r="B4472" s="2" t="s">
        <v>4622</v>
      </c>
      <c r="C4472" s="2" t="s">
        <v>4619</v>
      </c>
      <c r="D4472" s="2" t="s">
        <v>6</v>
      </c>
      <c r="E4472" s="2" t="str">
        <f>IFERROR(__xludf.DUMMYFUNCTION("GOOGLETRANSLATE(B4472, ""auto"",""en"")"),"furious when people say forget it find better but I do not need better I want it with his zany character was his and I do not need better")</f>
        <v>furious when people say forget it find better but I do not need better I want it with his zany character was his and I do not need better</v>
      </c>
    </row>
    <row r="4473" ht="15.75" customHeight="1">
      <c r="A4473" s="1">
        <v>4840.0</v>
      </c>
      <c r="B4473" s="2" t="s">
        <v>4623</v>
      </c>
      <c r="C4473" s="2" t="s">
        <v>4619</v>
      </c>
      <c r="D4473" s="2" t="s">
        <v>6</v>
      </c>
      <c r="E4473" s="2" t="str">
        <f>IFERROR(__xludf.DUMMYFUNCTION("GOOGLETRANSLATE(B4473, ""auto"",""en"")"),"Prayer is unlikely to relieve various methods if you want to start with a prayer to start thinking consume your soul Do what you think is attacking a suspected sanañızdağı try to read the following tips to ease the prayer of 1 beynamazdan some bad set Eur"&amp;"ope")</f>
        <v>Prayer is unlikely to relieve various methods if you want to start with a prayer to start thinking consume your soul Do what you think is attacking a suspected sanañızdağı try to read the following tips to ease the prayer of 1 beynamazdan some bad set Europe</v>
      </c>
    </row>
    <row r="4474" ht="15.75" customHeight="1">
      <c r="A4474" s="1">
        <v>4841.0</v>
      </c>
      <c r="B4474" s="2" t="s">
        <v>4624</v>
      </c>
      <c r="C4474" s="2" t="s">
        <v>4619</v>
      </c>
      <c r="D4474" s="2" t="s">
        <v>6</v>
      </c>
      <c r="E4474" s="2" t="str">
        <f>IFERROR(__xludf.DUMMYFUNCTION("GOOGLETRANSLATE(B4474, ""auto"",""en"")"),"alxamdwlïllä Muslims wrote the word diñgerim Islam Mukhamedzhan Tazabekov")</f>
        <v>alxamdwlïllä Muslims wrote the word diñgerim Islam Mukhamedzhan Tazabekov</v>
      </c>
    </row>
    <row r="4475" ht="15.75" customHeight="1">
      <c r="A4475" s="1">
        <v>4842.0</v>
      </c>
      <c r="B4475" s="2" t="s">
        <v>4626</v>
      </c>
      <c r="C4475" s="2" t="s">
        <v>4627</v>
      </c>
      <c r="D4475" s="2" t="s">
        <v>6</v>
      </c>
      <c r="E4475" s="2" t="str">
        <f>IFERROR(__xludf.DUMMYFUNCTION("GOOGLETRANSLATE(B4475, ""auto"",""en"")"),"I find it easier to communicate with the person alone because only alone, he becomes a man")</f>
        <v>I find it easier to communicate with the person alone because only alone, he becomes a man</v>
      </c>
    </row>
    <row r="4476" ht="15.75" customHeight="1">
      <c r="A4476" s="1">
        <v>4843.0</v>
      </c>
      <c r="B4476" s="2" t="s">
        <v>4628</v>
      </c>
      <c r="C4476" s="2" t="s">
        <v>4627</v>
      </c>
      <c r="D4476" s="2" t="s">
        <v>6</v>
      </c>
      <c r="E4476" s="2" t="str">
        <f>IFERROR(__xludf.DUMMYFUNCTION("GOOGLETRANSLATE(B4476, ""auto"",""en"")"),"cheaper and better air pods is possible https youtu be egojmbgw8i")</f>
        <v>cheaper and better air pods is possible https youtu be egojmbgw8i</v>
      </c>
    </row>
    <row r="4477" ht="15.75" customHeight="1">
      <c r="A4477" s="1">
        <v>4844.0</v>
      </c>
      <c r="B4477" s="2" t="s">
        <v>4629</v>
      </c>
      <c r="C4477" s="2" t="s">
        <v>4627</v>
      </c>
      <c r="D4477" s="2" t="s">
        <v>6</v>
      </c>
      <c r="E4477" s="2" t="str">
        <f>IFERROR(__xludf.DUMMYFUNCTION("GOOGLETRANSLATE(B4477, ""auto"",""en"")"),"only that it will not return the youth and the opportunity to travel the white light Maurice Druon")</f>
        <v>only that it will not return the youth and the opportunity to travel the white light Maurice Druon</v>
      </c>
    </row>
    <row r="4478" ht="15.75" customHeight="1">
      <c r="A4478" s="1">
        <v>4845.0</v>
      </c>
      <c r="B4478" s="2" t="s">
        <v>4630</v>
      </c>
      <c r="C4478" s="2" t="s">
        <v>4627</v>
      </c>
      <c r="D4478" s="2" t="s">
        <v>6</v>
      </c>
      <c r="E4478" s="2" t="str">
        <f>IFERROR(__xludf.DUMMYFUNCTION("GOOGLETRANSLATE(B4478, ""auto"",""en"")")," I hope the memory of you will not die")</f>
        <v> I hope the memory of you will not die</v>
      </c>
    </row>
    <row r="4479" ht="15.75" customHeight="1">
      <c r="A4479" s="1">
        <v>4846.0</v>
      </c>
      <c r="B4479" s="2" t="s">
        <v>4631</v>
      </c>
      <c r="C4479" s="2" t="s">
        <v>4627</v>
      </c>
      <c r="D4479" s="2" t="s">
        <v>6</v>
      </c>
      <c r="E4479" s="2" t="str">
        <f>IFERROR(__xludf.DUMMYFUNCTION("GOOGLETRANSLATE(B4479, ""auto"",""en"")"),"wait for a new album thirty seconds to mars america")</f>
        <v>wait for a new album thirty seconds to mars america</v>
      </c>
    </row>
    <row r="4480" ht="15.75" customHeight="1">
      <c r="A4480" s="1">
        <v>4847.0</v>
      </c>
      <c r="B4480" s="2" t="s">
        <v>4632</v>
      </c>
      <c r="C4480" s="2" t="s">
        <v>4627</v>
      </c>
      <c r="D4480" s="2" t="s">
        <v>6</v>
      </c>
      <c r="E4480" s="2" t="str">
        <f>IFERROR(__xludf.DUMMYFUNCTION("GOOGLETRANSLATE(B4480, ""auto"",""en"")"),"when you try to make it better")</f>
        <v>when you try to make it better</v>
      </c>
    </row>
    <row r="4481" ht="15.75" customHeight="1">
      <c r="A4481" s="1">
        <v>4848.0</v>
      </c>
      <c r="B4481" s="2" t="s">
        <v>4633</v>
      </c>
      <c r="C4481" s="2" t="s">
        <v>4627</v>
      </c>
      <c r="D4481" s="2" t="s">
        <v>6</v>
      </c>
      <c r="E4481" s="2" t="str">
        <f>IFERROR(__xludf.DUMMYFUNCTION("GOOGLETRANSLATE(B4481, ""auto"",""en"")"),"the legendary songs of great gorillaz impregnated ghostly longing and nostalgia")</f>
        <v>the legendary songs of great gorillaz impregnated ghostly longing and nostalgia</v>
      </c>
    </row>
    <row r="4482" ht="15.75" customHeight="1">
      <c r="A4482" s="1">
        <v>4849.0</v>
      </c>
      <c r="B4482" s="2" t="s">
        <v>4634</v>
      </c>
      <c r="C4482" s="2" t="s">
        <v>4627</v>
      </c>
      <c r="D4482" s="2" t="s">
        <v>6</v>
      </c>
      <c r="E4482" s="2" t="str">
        <f>IFERROR(__xludf.DUMMYFUNCTION("GOOGLETRANSLATE(B4482, ""auto"",""en"")")," 451 degrees Fahrenheit")</f>
        <v> 451 degrees Fahrenheit</v>
      </c>
    </row>
    <row r="4483" ht="15.75" customHeight="1">
      <c r="A4483" s="1">
        <v>4850.0</v>
      </c>
      <c r="B4483" s="2" t="s">
        <v>4635</v>
      </c>
      <c r="C4483" s="2" t="s">
        <v>4627</v>
      </c>
      <c r="D4483" s="2" t="s">
        <v>6</v>
      </c>
      <c r="E4483" s="2" t="str">
        <f>IFERROR(__xludf.DUMMYFUNCTION("GOOGLETRANSLATE(B4483, ""auto"",""en"")"),"and it is your king")</f>
        <v>and it is your king</v>
      </c>
    </row>
    <row r="4484" ht="15.75" customHeight="1">
      <c r="A4484" s="1">
        <v>4851.0</v>
      </c>
      <c r="B4484" s="2" t="s">
        <v>4636</v>
      </c>
      <c r="C4484" s="2" t="s">
        <v>4637</v>
      </c>
      <c r="D4484" s="2" t="s">
        <v>6</v>
      </c>
      <c r="E4484" s="2" t="str">
        <f>IFERROR(__xludf.DUMMYFUNCTION("GOOGLETRANSLATE(B4484, ""auto"",""en"")"),"I know loss of the value of the existing gold")</f>
        <v>I know loss of the value of the existing gold</v>
      </c>
    </row>
    <row r="4485" ht="15.75" customHeight="1">
      <c r="A4485" s="1">
        <v>4852.0</v>
      </c>
      <c r="B4485" s="2" t="s">
        <v>4638</v>
      </c>
      <c r="C4485" s="2" t="s">
        <v>4637</v>
      </c>
      <c r="D4485" s="2" t="s">
        <v>6</v>
      </c>
      <c r="E4485" s="2" t="str">
        <f>IFERROR(__xludf.DUMMYFUNCTION("GOOGLETRANSLATE(B4485, ""auto"",""en"")"),"open the human soul and he writes mm")</f>
        <v>open the human soul and he writes mm</v>
      </c>
    </row>
    <row r="4486" ht="15.75" customHeight="1">
      <c r="A4486" s="1">
        <v>4853.0</v>
      </c>
      <c r="B4486" s="2" t="s">
        <v>4639</v>
      </c>
      <c r="C4486" s="2" t="s">
        <v>4637</v>
      </c>
      <c r="D4486" s="2" t="s">
        <v>6</v>
      </c>
      <c r="E4486" s="2" t="str">
        <f>IFERROR(__xludf.DUMMYFUNCTION("GOOGLETRANSLATE(B4486, ""auto"",""en"")"),"Yesterday I called a taxi and came after me a man who impressed me deeply impressed so much that I am the second day all about him tell the driver get in the car, too, but I'm smiling on the phone doing some sort of issues on the show completely")</f>
        <v>Yesterday I called a taxi and came after me a man who impressed me deeply impressed so much that I am the second day all about him tell the driver get in the car, too, but I'm smiling on the phone doing some sort of issues on the show completely</v>
      </c>
    </row>
    <row r="4487" ht="15.75" customHeight="1">
      <c r="A4487" s="1">
        <v>4854.0</v>
      </c>
      <c r="B4487" s="2" t="s">
        <v>4640</v>
      </c>
      <c r="C4487" s="2" t="s">
        <v>4637</v>
      </c>
      <c r="D4487" s="2" t="s">
        <v>6</v>
      </c>
      <c r="E4487" s="2" t="str">
        <f>IFERROR(__xludf.DUMMYFUNCTION("GOOGLETRANSLATE(B4487, ""auto"",""en"")"),"spulae mules")</f>
        <v>spulae mules</v>
      </c>
    </row>
    <row r="4488" ht="15.75" customHeight="1">
      <c r="A4488" s="1">
        <v>4855.0</v>
      </c>
      <c r="B4488" s="2" t="s">
        <v>4636</v>
      </c>
      <c r="C4488" s="2" t="s">
        <v>4637</v>
      </c>
      <c r="D4488" s="2" t="s">
        <v>6</v>
      </c>
      <c r="E4488" s="2" t="str">
        <f>IFERROR(__xludf.DUMMYFUNCTION("GOOGLETRANSLATE(B4488, ""auto"",""en"")"),"I know loss of the value of the existing gold")</f>
        <v>I know loss of the value of the existing gold</v>
      </c>
    </row>
    <row r="4489" ht="15.75" customHeight="1">
      <c r="A4489" s="1">
        <v>4856.0</v>
      </c>
      <c r="B4489" s="2" t="s">
        <v>4638</v>
      </c>
      <c r="C4489" s="2" t="s">
        <v>4637</v>
      </c>
      <c r="D4489" s="2" t="s">
        <v>6</v>
      </c>
      <c r="E4489" s="2" t="str">
        <f>IFERROR(__xludf.DUMMYFUNCTION("GOOGLETRANSLATE(B4489, ""auto"",""en"")"),"open the human soul and he writes mm")</f>
        <v>open the human soul and he writes mm</v>
      </c>
    </row>
    <row r="4490" ht="15.75" customHeight="1">
      <c r="A4490" s="1">
        <v>4857.0</v>
      </c>
      <c r="B4490" s="2" t="s">
        <v>4639</v>
      </c>
      <c r="C4490" s="2" t="s">
        <v>4637</v>
      </c>
      <c r="D4490" s="2" t="s">
        <v>6</v>
      </c>
      <c r="E4490" s="2" t="str">
        <f>IFERROR(__xludf.DUMMYFUNCTION("GOOGLETRANSLATE(B4490, ""auto"",""en"")"),"Yesterday I called a taxi and came after me a man who impressed me deeply impressed so much that I am the second day all about him tell the driver get in the car, too, but I'm smiling on the phone doing some sort of issues on the show completely")</f>
        <v>Yesterday I called a taxi and came after me a man who impressed me deeply impressed so much that I am the second day all about him tell the driver get in the car, too, but I'm smiling on the phone doing some sort of issues on the show completely</v>
      </c>
    </row>
    <row r="4491" ht="15.75" customHeight="1">
      <c r="A4491" s="1">
        <v>4858.0</v>
      </c>
      <c r="B4491" s="2" t="s">
        <v>4640</v>
      </c>
      <c r="C4491" s="2" t="s">
        <v>4637</v>
      </c>
      <c r="D4491" s="2" t="s">
        <v>6</v>
      </c>
      <c r="E4491" s="2" t="str">
        <f>IFERROR(__xludf.DUMMYFUNCTION("GOOGLETRANSLATE(B4491, ""auto"",""en"")"),"spulae mules")</f>
        <v>spulae mules</v>
      </c>
    </row>
    <row r="4492" ht="15.75" customHeight="1">
      <c r="A4492" s="1">
        <v>4859.0</v>
      </c>
      <c r="B4492" s="2" t="s">
        <v>4636</v>
      </c>
      <c r="C4492" s="2" t="s">
        <v>4637</v>
      </c>
      <c r="D4492" s="2" t="s">
        <v>6</v>
      </c>
      <c r="E4492" s="2" t="str">
        <f>IFERROR(__xludf.DUMMYFUNCTION("GOOGLETRANSLATE(B4492, ""auto"",""en"")"),"I know loss of the value of the existing gold")</f>
        <v>I know loss of the value of the existing gold</v>
      </c>
    </row>
    <row r="4493" ht="15.75" customHeight="1">
      <c r="A4493" s="1">
        <v>4860.0</v>
      </c>
      <c r="B4493" s="2" t="s">
        <v>4638</v>
      </c>
      <c r="C4493" s="2" t="s">
        <v>4637</v>
      </c>
      <c r="D4493" s="2" t="s">
        <v>6</v>
      </c>
      <c r="E4493" s="2" t="str">
        <f>IFERROR(__xludf.DUMMYFUNCTION("GOOGLETRANSLATE(B4493, ""auto"",""en"")"),"open the human soul and he writes mm")</f>
        <v>open the human soul and he writes mm</v>
      </c>
    </row>
    <row r="4494" ht="15.75" customHeight="1">
      <c r="A4494" s="1">
        <v>4861.0</v>
      </c>
      <c r="B4494" s="2" t="s">
        <v>4639</v>
      </c>
      <c r="C4494" s="2" t="s">
        <v>4637</v>
      </c>
      <c r="D4494" s="2" t="s">
        <v>6</v>
      </c>
      <c r="E4494" s="2" t="str">
        <f>IFERROR(__xludf.DUMMYFUNCTION("GOOGLETRANSLATE(B4494, ""auto"",""en"")"),"Yesterday I called a taxi and came after me a man who impressed me deeply impressed so much that I am the second day all about him tell the driver get in the car, too, but I'm smiling on the phone doing some sort of issues on the show completely")</f>
        <v>Yesterday I called a taxi and came after me a man who impressed me deeply impressed so much that I am the second day all about him tell the driver get in the car, too, but I'm smiling on the phone doing some sort of issues on the show completely</v>
      </c>
    </row>
    <row r="4495" ht="15.75" customHeight="1">
      <c r="A4495" s="1">
        <v>4862.0</v>
      </c>
      <c r="B4495" s="2" t="s">
        <v>4640</v>
      </c>
      <c r="C4495" s="2" t="s">
        <v>4637</v>
      </c>
      <c r="D4495" s="2" t="s">
        <v>6</v>
      </c>
      <c r="E4495" s="2" t="str">
        <f>IFERROR(__xludf.DUMMYFUNCTION("GOOGLETRANSLATE(B4495, ""auto"",""en"")"),"spulae mules")</f>
        <v>spulae mules</v>
      </c>
    </row>
    <row r="4496" ht="15.75" customHeight="1">
      <c r="A4496" s="1">
        <v>4863.0</v>
      </c>
      <c r="B4496" s="2" t="s">
        <v>4641</v>
      </c>
      <c r="C4496" s="2" t="s">
        <v>4642</v>
      </c>
      <c r="D4496" s="2" t="s">
        <v>6</v>
      </c>
      <c r="E4496" s="2" t="str">
        <f>IFERROR(__xludf.DUMMYFUNCTION("GOOGLETRANSLATE(B4496, ""auto"",""en"")"),"get up, run away from home, leave your sleep on the threshold of today is the same as the starry night when it was Van Gogh")</f>
        <v>get up, run away from home, leave your sleep on the threshold of today is the same as the starry night when it was Van Gogh</v>
      </c>
    </row>
    <row r="4497" ht="15.75" customHeight="1">
      <c r="A4497" s="1">
        <v>4864.0</v>
      </c>
      <c r="B4497" s="2" t="s">
        <v>4643</v>
      </c>
      <c r="C4497" s="2" t="s">
        <v>4642</v>
      </c>
      <c r="D4497" s="2" t="s">
        <v>6</v>
      </c>
      <c r="E4497" s="2" t="str">
        <f>IFERROR(__xludf.DUMMYFUNCTION("GOOGLETRANSLATE(B4497, ""auto"",""en"")")," photo theastro Good evening, I'm Aquarius")</f>
        <v> photo theastro Good evening, I'm Aquarius</v>
      </c>
    </row>
    <row r="4498" ht="15.75" customHeight="1">
      <c r="A4498" s="1">
        <v>4866.0</v>
      </c>
      <c r="B4498" s="2" t="s">
        <v>4644</v>
      </c>
      <c r="C4498" s="2" t="s">
        <v>4642</v>
      </c>
      <c r="D4498" s="2" t="s">
        <v>6</v>
      </c>
      <c r="E4498" s="2" t="str">
        <f>IFERROR(__xludf.DUMMYFUNCTION("GOOGLETRANSLATE(B4498, ""auto"",""en"")")," you are mine, I want to be yours")</f>
        <v> you are mine, I want to be yours</v>
      </c>
    </row>
    <row r="4499" ht="15.75" customHeight="1">
      <c r="A4499" s="1">
        <v>4868.0</v>
      </c>
      <c r="B4499" s="2" t="s">
        <v>4641</v>
      </c>
      <c r="C4499" s="2" t="s">
        <v>4645</v>
      </c>
      <c r="D4499" s="2" t="s">
        <v>6</v>
      </c>
      <c r="E4499" s="2" t="str">
        <f>IFERROR(__xludf.DUMMYFUNCTION("GOOGLETRANSLATE(B4499, ""auto"",""en"")"),"get up, run away from home, leave your sleep on the threshold of today is the same as the starry night when it was Van Gogh")</f>
        <v>get up, run away from home, leave your sleep on the threshold of today is the same as the starry night when it was Van Gogh</v>
      </c>
    </row>
    <row r="4500" ht="15.75" customHeight="1">
      <c r="A4500" s="1">
        <v>4869.0</v>
      </c>
      <c r="B4500" s="2" t="s">
        <v>4643</v>
      </c>
      <c r="C4500" s="2" t="s">
        <v>4645</v>
      </c>
      <c r="D4500" s="2" t="s">
        <v>6</v>
      </c>
      <c r="E4500" s="2" t="str">
        <f>IFERROR(__xludf.DUMMYFUNCTION("GOOGLETRANSLATE(B4500, ""auto"",""en"")")," photo theastro Good evening, I'm Aquarius")</f>
        <v> photo theastro Good evening, I'm Aquarius</v>
      </c>
    </row>
    <row r="4501" ht="15.75" customHeight="1">
      <c r="A4501" s="1">
        <v>4871.0</v>
      </c>
      <c r="B4501" s="2" t="s">
        <v>4644</v>
      </c>
      <c r="C4501" s="2" t="s">
        <v>4645</v>
      </c>
      <c r="D4501" s="2" t="s">
        <v>6</v>
      </c>
      <c r="E4501" s="2" t="str">
        <f>IFERROR(__xludf.DUMMYFUNCTION("GOOGLETRANSLATE(B4501, ""auto"",""en"")")," you are mine, I want to be yours")</f>
        <v> you are mine, I want to be yours</v>
      </c>
    </row>
    <row r="4502" ht="15.75" customHeight="1">
      <c r="A4502" s="1">
        <v>4873.0</v>
      </c>
      <c r="B4502" s="2" t="s">
        <v>4646</v>
      </c>
      <c r="C4502" s="2" t="s">
        <v>4647</v>
      </c>
      <c r="D4502" s="2" t="s">
        <v>6</v>
      </c>
      <c r="E4502" s="2" t="str">
        <f>IFERROR(__xludf.DUMMYFUNCTION("GOOGLETRANSLATE(B4502, ""auto"",""en"")"),"jigittin 2 2 1 swyetin daughter, the daughter's favorite daughter")</f>
        <v>jigittin 2 2 1 swyetin daughter, the daughter's favorite daughter</v>
      </c>
    </row>
    <row r="4503" ht="15.75" customHeight="1">
      <c r="A4503" s="1">
        <v>4874.0</v>
      </c>
      <c r="B4503" s="2" t="s">
        <v>4648</v>
      </c>
      <c r="C4503" s="2" t="s">
        <v>4647</v>
      </c>
      <c r="D4503" s="2" t="s">
        <v>6</v>
      </c>
      <c r="E4503" s="2" t="str">
        <f>IFERROR(__xludf.DUMMYFUNCTION("GOOGLETRANSLATE(B4503, ""auto"",""en"")"),"The road to a better road to his house")</f>
        <v>The road to a better road to his house</v>
      </c>
    </row>
    <row r="4504" ht="15.75" customHeight="1">
      <c r="A4504" s="1">
        <v>4875.0</v>
      </c>
      <c r="B4504" s="2" t="s">
        <v>4649</v>
      </c>
      <c r="C4504" s="2" t="s">
        <v>4647</v>
      </c>
      <c r="D4504" s="2" t="s">
        <v>6</v>
      </c>
      <c r="E4504" s="2" t="str">
        <f>IFERROR(__xludf.DUMMYFUNCTION("GOOGLETRANSLATE(B4504, ""auto"",""en"")"),"Happy computer bro escaped unharmed oinap breaking up profile")</f>
        <v>Happy computer bro escaped unharmed oinap breaking up profile</v>
      </c>
    </row>
    <row r="4505" ht="15.75" customHeight="1">
      <c r="A4505" s="1">
        <v>4876.0</v>
      </c>
      <c r="B4505" s="2" t="s">
        <v>4650</v>
      </c>
      <c r="C4505" s="2" t="s">
        <v>4647</v>
      </c>
      <c r="D4505" s="2" t="s">
        <v>6</v>
      </c>
      <c r="E4505" s="2" t="str">
        <f>IFERROR(__xludf.DUMMYFUNCTION("GOOGLETRANSLATE(B4505, ""auto"",""en"")"),"Rodney was born Heart-")</f>
        <v>Rodney was born Heart-</v>
      </c>
    </row>
    <row r="4506" ht="15.75" customHeight="1">
      <c r="A4506" s="1">
        <v>4877.0</v>
      </c>
      <c r="B4506" s="2" t="s">
        <v>4651</v>
      </c>
      <c r="C4506" s="2" t="s">
        <v>4647</v>
      </c>
      <c r="D4506" s="2" t="s">
        <v>6</v>
      </c>
      <c r="E4506" s="2" t="str">
        <f>IFERROR(__xludf.DUMMYFUNCTION("GOOGLETRANSLATE(B4506, ""auto"",""en"")"),"back pain raccoon Damned")</f>
        <v>back pain raccoon Damned</v>
      </c>
    </row>
    <row r="4507" ht="15.75" customHeight="1">
      <c r="A4507" s="1">
        <v>4878.0</v>
      </c>
      <c r="B4507" s="2" t="s">
        <v>4652</v>
      </c>
      <c r="C4507" s="2" t="s">
        <v>4647</v>
      </c>
      <c r="D4507" s="2" t="s">
        <v>6</v>
      </c>
      <c r="E4507" s="2" t="str">
        <f>IFERROR(__xludf.DUMMYFUNCTION("GOOGLETRANSLATE(B4507, ""auto"",""en"")"),"happy Birthday")</f>
        <v>happy Birthday</v>
      </c>
    </row>
    <row r="4508" ht="15.75" customHeight="1">
      <c r="A4508" s="1">
        <v>4879.0</v>
      </c>
      <c r="B4508" s="2" t="s">
        <v>4653</v>
      </c>
      <c r="C4508" s="2" t="s">
        <v>4647</v>
      </c>
      <c r="D4508" s="2" t="s">
        <v>6</v>
      </c>
      <c r="E4508" s="2" t="str">
        <f>IFERROR(__xludf.DUMMYFUNCTION("GOOGLETRANSLATE(B4508, ""auto"",""en"")"),"assalaumagaleykum radnoy kunınmen Nowhere is omirdegı posts Bitimalieva")</f>
        <v>assalaumagaleykum radnoy kunınmen Nowhere is omirdegı posts Bitimalieva</v>
      </c>
    </row>
    <row r="4509" ht="15.75" customHeight="1">
      <c r="A4509" s="1">
        <v>4880.0</v>
      </c>
      <c r="B4509" s="2" t="s">
        <v>4654</v>
      </c>
      <c r="C4509" s="2" t="s">
        <v>4647</v>
      </c>
      <c r="D4509" s="2" t="s">
        <v>6</v>
      </c>
      <c r="E4509" s="2" t="str">
        <f>IFERROR(__xludf.DUMMYFUNCTION("GOOGLETRANSLATE(B4509, ""auto"",""en"")"),"Happy birthday, my brother assalawmağaleykwm radnoy be happy I wish you all the best in life")</f>
        <v>Happy birthday, my brother assalawmağaleykwm radnoy be happy I wish you all the best in life</v>
      </c>
    </row>
    <row r="4510" ht="15.75" customHeight="1">
      <c r="A4510" s="1">
        <v>4881.0</v>
      </c>
      <c r="B4510" s="2" t="s">
        <v>4655</v>
      </c>
      <c r="C4510" s="2" t="s">
        <v>4647</v>
      </c>
      <c r="D4510" s="2" t="s">
        <v>6</v>
      </c>
      <c r="E4510" s="2" t="str">
        <f>IFERROR(__xludf.DUMMYFUNCTION("GOOGLETRANSLATE(B4510, ""auto"",""en"")"),"Be happy to be open to you when you twgan kwniñmen long suspension")</f>
        <v>Be happy to be open to you when you twgan kwniñmen long suspension</v>
      </c>
    </row>
    <row r="4511" ht="15.75" customHeight="1">
      <c r="A4511" s="1">
        <v>4882.0</v>
      </c>
      <c r="B4511" s="2" t="s">
        <v>4656</v>
      </c>
      <c r="C4511" s="2" t="s">
        <v>4647</v>
      </c>
      <c r="D4511" s="2" t="s">
        <v>6</v>
      </c>
      <c r="E4511" s="2" t="str">
        <f>IFERROR(__xludf.DUMMYFUNCTION("GOOGLETRANSLATE(B4511, ""auto"",""en"")"),"Let Production Biographical kuninmeeen Nowhere thinking long ortamızda breaking up playing profile bakytty boool class bota")</f>
        <v>Let Production Biographical kuninmeeen Nowhere thinking long ortamızda breaking up playing profile bakytty boool class bota</v>
      </c>
    </row>
    <row r="4512" ht="15.75" customHeight="1">
      <c r="A4512" s="1">
        <v>4883.0</v>
      </c>
      <c r="B4512" s="2" t="s">
        <v>4657</v>
      </c>
      <c r="C4512" s="2" t="s">
        <v>4647</v>
      </c>
      <c r="D4512" s="2" t="s">
        <v>6</v>
      </c>
      <c r="E4512" s="2" t="str">
        <f>IFERROR(__xludf.DUMMYFUNCTION("GOOGLETRANSLATE(B4512, ""auto"",""en"")")," Albanian parents tell place where I grove forest green carpet high mountains, clean air capacity Ait-digit stone birch and want to set Europe Kolsai facility visited friends qonaqjayğoy we left the life of communities boiling brothers at the foot of Khan"&amp;" Tengri wide of the native village that has a good Karasaz cover two spaces ekiaşama Go for a walk kökeşim şırğanaqtı şıbışını address mulberry and willow leaves şälköde Buleksaz exceed talasımda find hand will be waiting for you as soon as you know the b"&amp;"etter you will look and get a shortcut to encourage breeding ground mother Uzunbulak jılısayım old male from the poem guns äkeşimniñ double şarınımday attended probably not equal to the universe there is no place to climb nothing tulğamnan lose jarığımdı "&amp;"bestöbem Narynkol Aksai I was born copies in the Garden you have a nice name qaqpağımmen Saryzhaz one of the heroes of the aid delebesi excited wide clean &amp; jerk mountain in a double eagle keñswmenen jaydaqbulaq wing toğızbulaq bare land increased land Nu"&amp;"supbekov kindigimdi edged Karabulak stage of my wealth kürmetim happiness only light you golden cradle people kölbastawım paradise mummers child arms öpken shed in the land jiñişkem Algabas sapphire osılarğoy osılarğoy happiness öserbayday torayğırday wid"&amp;"e left us a great one hundred thousand Aganas grain wheat with a bottle of Sark likes to listen to and sing Raimbek place of the heroes leave Adeek")</f>
        <v> Albanian parents tell place where I grove forest green carpet high mountains, clean air capacity Ait-digit stone birch and want to set Europe Kolsai facility visited friends qonaqjayğoy we left the life of communities boiling brothers at the foot of Khan Tengri wide of the native village that has a good Karasaz cover two spaces ekiaşama Go for a walk kökeşim şırğanaqtı şıbışını address mulberry and willow leaves şälköde Buleksaz exceed talasımda find hand will be waiting for you as soon as you know the better you will look and get a shortcut to encourage breeding ground mother Uzunbulak jılısayım old male from the poem guns äkeşimniñ double şarınımday attended probably not equal to the universe there is no place to climb nothing tulğamnan lose jarığımdı bestöbem Narynkol Aksai I was born copies in the Garden you have a nice name qaqpağımmen Saryzhaz one of the heroes of the aid delebesi excited wide clean &amp; jerk mountain in a double eagle keñswmenen jaydaqbulaq wing toğızbulaq bare land increased land Nusupbekov kindigimdi edged Karabulak stage of my wealth kürmetim happiness only light you golden cradle people kölbastawım paradise mummers child arms öpken shed in the land jiñişkem Algabas sapphire osılarğoy osılarğoy happiness öserbayday torayğırday wide left us a great one hundred thousand Aganas grain wheat with a bottle of Sark likes to listen to and sing Raimbek place of the heroes leave Adeek</v>
      </c>
    </row>
    <row r="4513" ht="15.75" customHeight="1">
      <c r="A4513" s="1">
        <v>4885.0</v>
      </c>
      <c r="B4513" s="2" t="s">
        <v>4658</v>
      </c>
      <c r="C4513" s="2" t="s">
        <v>4647</v>
      </c>
      <c r="D4513" s="2" t="s">
        <v>6</v>
      </c>
      <c r="E4513" s="2" t="str">
        <f>IFERROR(__xludf.DUMMYFUNCTION("GOOGLETRANSLATE(B4513, ""auto"",""en"")"),"you are speaking of the girls ketediğo")</f>
        <v>you are speaking of the girls ketediğo</v>
      </c>
    </row>
    <row r="4514" ht="15.75" customHeight="1">
      <c r="A4514" s="1">
        <v>4886.0</v>
      </c>
      <c r="B4514" s="2" t="s">
        <v>4659</v>
      </c>
      <c r="C4514" s="2" t="s">
        <v>4647</v>
      </c>
      <c r="D4514" s="2" t="s">
        <v>6</v>
      </c>
      <c r="E4514" s="2" t="str">
        <f>IFERROR(__xludf.DUMMYFUNCTION("GOOGLETRANSLATE(B4514, ""auto"",""en"")"),"Mountains Kegen party high Mount Massive gazelle who says that kids who grew up in the mountains looking down the mountain ïikpeydi strive to set Europe thought uphill tarïxtı filled with majestic mountain heroes he has the full address of the mountain cl"&amp;"imb Albanian children get a time when people look at the grandeur of beauty tañqalmañdar pişpey cut in the heart of men uğınıñdar Abenov")</f>
        <v>Mountains Kegen party high Mount Massive gazelle who says that kids who grew up in the mountains looking down the mountain ïikpeydi strive to set Europe thought uphill tarïxtı filled with majestic mountain heroes he has the full address of the mountain climb Albanian children get a time when people look at the grandeur of beauty tañqalmañdar pişpey cut in the heart of men uğınıñdar Abenov</v>
      </c>
    </row>
    <row r="4515" ht="15.75" customHeight="1">
      <c r="A4515" s="1">
        <v>4887.0</v>
      </c>
      <c r="B4515" s="2" t="s">
        <v>4660</v>
      </c>
      <c r="C4515" s="2" t="s">
        <v>4647</v>
      </c>
      <c r="D4515" s="2" t="s">
        <v>6</v>
      </c>
      <c r="E4515" s="2" t="str">
        <f>IFERROR(__xludf.DUMMYFUNCTION("GOOGLETRANSLATE(B4515, ""auto"",""en"")"),"Please be on the survival Qaida jwrsende set Europe ananda good korsen pick stenana")</f>
        <v>Please be on the survival Qaida jwrsende set Europe ananda good korsen pick stenana</v>
      </c>
    </row>
    <row r="4516" ht="15.75" customHeight="1">
      <c r="A4516" s="1">
        <v>4888.0</v>
      </c>
      <c r="B4516" s="2" t="s">
        <v>4646</v>
      </c>
      <c r="C4516" s="2" t="s">
        <v>4647</v>
      </c>
      <c r="D4516" s="2" t="s">
        <v>6</v>
      </c>
      <c r="E4516" s="2" t="str">
        <f>IFERROR(__xludf.DUMMYFUNCTION("GOOGLETRANSLATE(B4516, ""auto"",""en"")"),"jigittin 2 2 1 swyetin daughter, the daughter's favorite daughter")</f>
        <v>jigittin 2 2 1 swyetin daughter, the daughter's favorite daughter</v>
      </c>
    </row>
    <row r="4517" ht="15.75" customHeight="1">
      <c r="A4517" s="1">
        <v>4889.0</v>
      </c>
      <c r="B4517" s="2" t="s">
        <v>4648</v>
      </c>
      <c r="C4517" s="2" t="s">
        <v>4647</v>
      </c>
      <c r="D4517" s="2" t="s">
        <v>6</v>
      </c>
      <c r="E4517" s="2" t="str">
        <f>IFERROR(__xludf.DUMMYFUNCTION("GOOGLETRANSLATE(B4517, ""auto"",""en"")"),"The road to a better road to his house")</f>
        <v>The road to a better road to his house</v>
      </c>
    </row>
    <row r="4518" ht="15.75" customHeight="1">
      <c r="A4518" s="1">
        <v>4890.0</v>
      </c>
      <c r="B4518" s="2" t="s">
        <v>4649</v>
      </c>
      <c r="C4518" s="2" t="s">
        <v>4647</v>
      </c>
      <c r="D4518" s="2" t="s">
        <v>6</v>
      </c>
      <c r="E4518" s="2" t="str">
        <f>IFERROR(__xludf.DUMMYFUNCTION("GOOGLETRANSLATE(B4518, ""auto"",""en"")"),"Happy computer bro escaped unharmed oinap breaking up profile")</f>
        <v>Happy computer bro escaped unharmed oinap breaking up profile</v>
      </c>
    </row>
    <row r="4519" ht="15.75" customHeight="1">
      <c r="A4519" s="1">
        <v>4891.0</v>
      </c>
      <c r="B4519" s="2" t="s">
        <v>4650</v>
      </c>
      <c r="C4519" s="2" t="s">
        <v>4647</v>
      </c>
      <c r="D4519" s="2" t="s">
        <v>6</v>
      </c>
      <c r="E4519" s="2" t="str">
        <f>IFERROR(__xludf.DUMMYFUNCTION("GOOGLETRANSLATE(B4519, ""auto"",""en"")"),"Rodney was born Heart-")</f>
        <v>Rodney was born Heart-</v>
      </c>
    </row>
    <row r="4520" ht="15.75" customHeight="1">
      <c r="A4520" s="1">
        <v>4892.0</v>
      </c>
      <c r="B4520" s="2" t="s">
        <v>4651</v>
      </c>
      <c r="C4520" s="2" t="s">
        <v>4647</v>
      </c>
      <c r="D4520" s="2" t="s">
        <v>6</v>
      </c>
      <c r="E4520" s="2" t="str">
        <f>IFERROR(__xludf.DUMMYFUNCTION("GOOGLETRANSLATE(B4520, ""auto"",""en"")"),"back pain raccoon Damned")</f>
        <v>back pain raccoon Damned</v>
      </c>
    </row>
    <row r="4521" ht="15.75" customHeight="1">
      <c r="A4521" s="1">
        <v>4893.0</v>
      </c>
      <c r="B4521" s="2" t="s">
        <v>4652</v>
      </c>
      <c r="C4521" s="2" t="s">
        <v>4647</v>
      </c>
      <c r="D4521" s="2" t="s">
        <v>6</v>
      </c>
      <c r="E4521" s="2" t="str">
        <f>IFERROR(__xludf.DUMMYFUNCTION("GOOGLETRANSLATE(B4521, ""auto"",""en"")"),"happy Birthday")</f>
        <v>happy Birthday</v>
      </c>
    </row>
    <row r="4522" ht="15.75" customHeight="1">
      <c r="A4522" s="1">
        <v>4894.0</v>
      </c>
      <c r="B4522" s="2" t="s">
        <v>4653</v>
      </c>
      <c r="C4522" s="2" t="s">
        <v>4647</v>
      </c>
      <c r="D4522" s="2" t="s">
        <v>6</v>
      </c>
      <c r="E4522" s="2" t="str">
        <f>IFERROR(__xludf.DUMMYFUNCTION("GOOGLETRANSLATE(B4522, ""auto"",""en"")"),"assalaumagaleykum radnoy kunınmen Nowhere is omirdegı posts Bitimalieva")</f>
        <v>assalaumagaleykum radnoy kunınmen Nowhere is omirdegı posts Bitimalieva</v>
      </c>
    </row>
    <row r="4523" ht="15.75" customHeight="1">
      <c r="A4523" s="1">
        <v>4895.0</v>
      </c>
      <c r="B4523" s="2" t="s">
        <v>4654</v>
      </c>
      <c r="C4523" s="2" t="s">
        <v>4647</v>
      </c>
      <c r="D4523" s="2" t="s">
        <v>6</v>
      </c>
      <c r="E4523" s="2" t="str">
        <f>IFERROR(__xludf.DUMMYFUNCTION("GOOGLETRANSLATE(B4523, ""auto"",""en"")"),"Happy birthday, my brother assalawmağaleykwm radnoy be happy I wish you all the best in life")</f>
        <v>Happy birthday, my brother assalawmağaleykwm radnoy be happy I wish you all the best in life</v>
      </c>
    </row>
    <row r="4524" ht="15.75" customHeight="1">
      <c r="A4524" s="1">
        <v>4896.0</v>
      </c>
      <c r="B4524" s="2" t="s">
        <v>4655</v>
      </c>
      <c r="C4524" s="2" t="s">
        <v>4647</v>
      </c>
      <c r="D4524" s="2" t="s">
        <v>6</v>
      </c>
      <c r="E4524" s="2" t="str">
        <f>IFERROR(__xludf.DUMMYFUNCTION("GOOGLETRANSLATE(B4524, ""auto"",""en"")"),"Be happy to be open to you when you twgan kwniñmen long suspension")</f>
        <v>Be happy to be open to you when you twgan kwniñmen long suspension</v>
      </c>
    </row>
    <row r="4525" ht="15.75" customHeight="1">
      <c r="A4525" s="1">
        <v>4897.0</v>
      </c>
      <c r="B4525" s="2" t="s">
        <v>4656</v>
      </c>
      <c r="C4525" s="2" t="s">
        <v>4647</v>
      </c>
      <c r="D4525" s="2" t="s">
        <v>6</v>
      </c>
      <c r="E4525" s="2" t="str">
        <f>IFERROR(__xludf.DUMMYFUNCTION("GOOGLETRANSLATE(B4525, ""auto"",""en"")"),"Let Production Biographical kuninmeeen Nowhere thinking long ortamızda breaking up playing profile bakytty boool class bota")</f>
        <v>Let Production Biographical kuninmeeen Nowhere thinking long ortamızda breaking up playing profile bakytty boool class bota</v>
      </c>
    </row>
    <row r="4526" ht="15.75" customHeight="1">
      <c r="A4526" s="1">
        <v>4898.0</v>
      </c>
      <c r="B4526" s="2" t="s">
        <v>4657</v>
      </c>
      <c r="C4526" s="2" t="s">
        <v>4647</v>
      </c>
      <c r="D4526" s="2" t="s">
        <v>6</v>
      </c>
      <c r="E4526" s="2" t="str">
        <f>IFERROR(__xludf.DUMMYFUNCTION("GOOGLETRANSLATE(B4526, ""auto"",""en"")")," Albanian parents tell place where I grove forest green carpet high mountains, clean air capacity Ait-digit stone birch and want to set Europe Kolsai facility visited friends qonaqjayğoy we left the life of communities boiling brothers at the foot of Khan"&amp;" Tengri wide of the native village that has a good Karasaz cover two spaces ekiaşama Go for a walk kökeşim şırğanaqtı şıbışını address mulberry and willow leaves şälköde Buleksaz exceed talasımda find hand will be waiting for you as soon as you know the b"&amp;"etter you will look and get a shortcut to encourage breeding ground mother Uzunbulak jılısayım old male from the poem guns äkeşimniñ double şarınımday attended probably not equal to the universe there is no place to climb nothing tulğamnan lose jarığımdı "&amp;"bestöbem Narynkol Aksai I was born copies in the Garden you have a nice name qaqpağımmen Saryzhaz one of the heroes of the aid delebesi excited wide clean &amp; jerk mountain in a double eagle keñswmenen jaydaqbulaq wing toğızbulaq bare land increased land Nu"&amp;"supbekov kindigimdi edged Karabulak stage of my wealth kürmetim happiness only light you golden cradle people kölbastawım paradise mummers child arms öpken shed in the land jiñişkem Algabas sapphire osılarğoy osılarğoy happiness öserbayday torayğırday wid"&amp;"e left us a great one hundred thousand Aganas grain wheat with a bottle of Sark likes to listen to and sing Raimbek place of the heroes leave Adeek")</f>
        <v> Albanian parents tell place where I grove forest green carpet high mountains, clean air capacity Ait-digit stone birch and want to set Europe Kolsai facility visited friends qonaqjayğoy we left the life of communities boiling brothers at the foot of Khan Tengri wide of the native village that has a good Karasaz cover two spaces ekiaşama Go for a walk kökeşim şırğanaqtı şıbışını address mulberry and willow leaves şälköde Buleksaz exceed talasımda find hand will be waiting for you as soon as you know the better you will look and get a shortcut to encourage breeding ground mother Uzunbulak jılısayım old male from the poem guns äkeşimniñ double şarınımday attended probably not equal to the universe there is no place to climb nothing tulğamnan lose jarığımdı bestöbem Narynkol Aksai I was born copies in the Garden you have a nice name qaqpağımmen Saryzhaz one of the heroes of the aid delebesi excited wide clean &amp; jerk mountain in a double eagle keñswmenen jaydaqbulaq wing toğızbulaq bare land increased land Nusupbekov kindigimdi edged Karabulak stage of my wealth kürmetim happiness only light you golden cradle people kölbastawım paradise mummers child arms öpken shed in the land jiñişkem Algabas sapphire osılarğoy osılarğoy happiness öserbayday torayğırday wide left us a great one hundred thousand Aganas grain wheat with a bottle of Sark likes to listen to and sing Raimbek place of the heroes leave Adeek</v>
      </c>
    </row>
    <row r="4527" ht="15.75" customHeight="1">
      <c r="A4527" s="1">
        <v>4900.0</v>
      </c>
      <c r="B4527" s="2" t="s">
        <v>4658</v>
      </c>
      <c r="C4527" s="2" t="s">
        <v>4647</v>
      </c>
      <c r="D4527" s="2" t="s">
        <v>6</v>
      </c>
      <c r="E4527" s="2" t="str">
        <f>IFERROR(__xludf.DUMMYFUNCTION("GOOGLETRANSLATE(B4527, ""auto"",""en"")"),"you are speaking of the girls ketediğo")</f>
        <v>you are speaking of the girls ketediğo</v>
      </c>
    </row>
    <row r="4528" ht="15.75" customHeight="1">
      <c r="A4528" s="1">
        <v>4901.0</v>
      </c>
      <c r="B4528" s="2" t="s">
        <v>4659</v>
      </c>
      <c r="C4528" s="2" t="s">
        <v>4647</v>
      </c>
      <c r="D4528" s="2" t="s">
        <v>6</v>
      </c>
      <c r="E4528" s="2" t="str">
        <f>IFERROR(__xludf.DUMMYFUNCTION("GOOGLETRANSLATE(B4528, ""auto"",""en"")"),"Mountains Kegen party high Mount Massive gazelle who says that kids who grew up in the mountains looking down the mountain ïikpeydi strive to set Europe thought uphill tarïxtı filled with majestic mountain heroes he has the full address of the mountain cl"&amp;"imb Albanian children get a time when people look at the grandeur of beauty tañqalmañdar pişpey cut in the heart of men uğınıñdar Abenov")</f>
        <v>Mountains Kegen party high Mount Massive gazelle who says that kids who grew up in the mountains looking down the mountain ïikpeydi strive to set Europe thought uphill tarïxtı filled with majestic mountain heroes he has the full address of the mountain climb Albanian children get a time when people look at the grandeur of beauty tañqalmañdar pişpey cut in the heart of men uğınıñdar Abenov</v>
      </c>
    </row>
    <row r="4529" ht="15.75" customHeight="1">
      <c r="A4529" s="1">
        <v>4902.0</v>
      </c>
      <c r="B4529" s="2" t="s">
        <v>4660</v>
      </c>
      <c r="C4529" s="2" t="s">
        <v>4647</v>
      </c>
      <c r="D4529" s="2" t="s">
        <v>6</v>
      </c>
      <c r="E4529" s="2" t="str">
        <f>IFERROR(__xludf.DUMMYFUNCTION("GOOGLETRANSLATE(B4529, ""auto"",""en"")"),"Please be on the survival Qaida jwrsende set Europe ananda good korsen pick stenana")</f>
        <v>Please be on the survival Qaida jwrsende set Europe ananda good korsen pick stenana</v>
      </c>
    </row>
    <row r="4530" ht="15.75" customHeight="1">
      <c r="A4530" s="1">
        <v>4903.0</v>
      </c>
      <c r="B4530" s="2" t="s">
        <v>4646</v>
      </c>
      <c r="C4530" s="2" t="s">
        <v>4647</v>
      </c>
      <c r="D4530" s="2" t="s">
        <v>6</v>
      </c>
      <c r="E4530" s="2" t="str">
        <f>IFERROR(__xludf.DUMMYFUNCTION("GOOGLETRANSLATE(B4530, ""auto"",""en"")"),"jigittin 2 2 1 swyetin daughter, the daughter's favorite daughter")</f>
        <v>jigittin 2 2 1 swyetin daughter, the daughter's favorite daughter</v>
      </c>
    </row>
    <row r="4531" ht="15.75" customHeight="1">
      <c r="A4531" s="1">
        <v>4904.0</v>
      </c>
      <c r="B4531" s="2" t="s">
        <v>4648</v>
      </c>
      <c r="C4531" s="2" t="s">
        <v>4647</v>
      </c>
      <c r="D4531" s="2" t="s">
        <v>6</v>
      </c>
      <c r="E4531" s="2" t="str">
        <f>IFERROR(__xludf.DUMMYFUNCTION("GOOGLETRANSLATE(B4531, ""auto"",""en"")"),"The road to a better road to his house")</f>
        <v>The road to a better road to his house</v>
      </c>
    </row>
    <row r="4532" ht="15.75" customHeight="1">
      <c r="A4532" s="1">
        <v>4905.0</v>
      </c>
      <c r="B4532" s="2" t="s">
        <v>4649</v>
      </c>
      <c r="C4532" s="2" t="s">
        <v>4647</v>
      </c>
      <c r="D4532" s="2" t="s">
        <v>6</v>
      </c>
      <c r="E4532" s="2" t="str">
        <f>IFERROR(__xludf.DUMMYFUNCTION("GOOGLETRANSLATE(B4532, ""auto"",""en"")"),"Happy computer bro escaped unharmed oinap breaking up profile")</f>
        <v>Happy computer bro escaped unharmed oinap breaking up profile</v>
      </c>
    </row>
    <row r="4533" ht="15.75" customHeight="1">
      <c r="A4533" s="1">
        <v>4906.0</v>
      </c>
      <c r="B4533" s="2" t="s">
        <v>4650</v>
      </c>
      <c r="C4533" s="2" t="s">
        <v>4647</v>
      </c>
      <c r="D4533" s="2" t="s">
        <v>6</v>
      </c>
      <c r="E4533" s="2" t="str">
        <f>IFERROR(__xludf.DUMMYFUNCTION("GOOGLETRANSLATE(B4533, ""auto"",""en"")"),"Rodney was born Heart-")</f>
        <v>Rodney was born Heart-</v>
      </c>
    </row>
    <row r="4534" ht="15.75" customHeight="1">
      <c r="A4534" s="1">
        <v>4907.0</v>
      </c>
      <c r="B4534" s="2" t="s">
        <v>4651</v>
      </c>
      <c r="C4534" s="2" t="s">
        <v>4647</v>
      </c>
      <c r="D4534" s="2" t="s">
        <v>6</v>
      </c>
      <c r="E4534" s="2" t="str">
        <f>IFERROR(__xludf.DUMMYFUNCTION("GOOGLETRANSLATE(B4534, ""auto"",""en"")"),"back pain raccoon Damned")</f>
        <v>back pain raccoon Damned</v>
      </c>
    </row>
    <row r="4535" ht="15.75" customHeight="1">
      <c r="A4535" s="1">
        <v>4908.0</v>
      </c>
      <c r="B4535" s="2" t="s">
        <v>4652</v>
      </c>
      <c r="C4535" s="2" t="s">
        <v>4647</v>
      </c>
      <c r="D4535" s="2" t="s">
        <v>6</v>
      </c>
      <c r="E4535" s="2" t="str">
        <f>IFERROR(__xludf.DUMMYFUNCTION("GOOGLETRANSLATE(B4535, ""auto"",""en"")"),"happy Birthday")</f>
        <v>happy Birthday</v>
      </c>
    </row>
    <row r="4536" ht="15.75" customHeight="1">
      <c r="A4536" s="1">
        <v>4909.0</v>
      </c>
      <c r="B4536" s="2" t="s">
        <v>4653</v>
      </c>
      <c r="C4536" s="2" t="s">
        <v>4647</v>
      </c>
      <c r="D4536" s="2" t="s">
        <v>6</v>
      </c>
      <c r="E4536" s="2" t="str">
        <f>IFERROR(__xludf.DUMMYFUNCTION("GOOGLETRANSLATE(B4536, ""auto"",""en"")"),"assalaumagaleykum radnoy kunınmen Nowhere is omirdegı posts Bitimalieva")</f>
        <v>assalaumagaleykum radnoy kunınmen Nowhere is omirdegı posts Bitimalieva</v>
      </c>
    </row>
    <row r="4537" ht="15.75" customHeight="1">
      <c r="A4537" s="1">
        <v>4910.0</v>
      </c>
      <c r="B4537" s="2" t="s">
        <v>4654</v>
      </c>
      <c r="C4537" s="2" t="s">
        <v>4647</v>
      </c>
      <c r="D4537" s="2" t="s">
        <v>6</v>
      </c>
      <c r="E4537" s="2" t="str">
        <f>IFERROR(__xludf.DUMMYFUNCTION("GOOGLETRANSLATE(B4537, ""auto"",""en"")"),"Happy birthday, my brother assalawmağaleykwm radnoy be happy I wish you all the best in life")</f>
        <v>Happy birthday, my brother assalawmağaleykwm radnoy be happy I wish you all the best in life</v>
      </c>
    </row>
    <row r="4538" ht="15.75" customHeight="1">
      <c r="A4538" s="1">
        <v>4911.0</v>
      </c>
      <c r="B4538" s="2" t="s">
        <v>4655</v>
      </c>
      <c r="C4538" s="2" t="s">
        <v>4647</v>
      </c>
      <c r="D4538" s="2" t="s">
        <v>6</v>
      </c>
      <c r="E4538" s="2" t="str">
        <f>IFERROR(__xludf.DUMMYFUNCTION("GOOGLETRANSLATE(B4538, ""auto"",""en"")"),"Be happy to be open to you when you twgan kwniñmen long suspension")</f>
        <v>Be happy to be open to you when you twgan kwniñmen long suspension</v>
      </c>
    </row>
    <row r="4539" ht="15.75" customHeight="1">
      <c r="A4539" s="1">
        <v>4912.0</v>
      </c>
      <c r="B4539" s="2" t="s">
        <v>4656</v>
      </c>
      <c r="C4539" s="2" t="s">
        <v>4647</v>
      </c>
      <c r="D4539" s="2" t="s">
        <v>6</v>
      </c>
      <c r="E4539" s="2" t="str">
        <f>IFERROR(__xludf.DUMMYFUNCTION("GOOGLETRANSLATE(B4539, ""auto"",""en"")"),"Let Production Biographical kuninmeeen Nowhere thinking long ortamızda breaking up playing profile bakytty boool class bota")</f>
        <v>Let Production Biographical kuninmeeen Nowhere thinking long ortamızda breaking up playing profile bakytty boool class bota</v>
      </c>
    </row>
    <row r="4540" ht="15.75" customHeight="1">
      <c r="A4540" s="1">
        <v>4913.0</v>
      </c>
      <c r="B4540" s="2" t="s">
        <v>4657</v>
      </c>
      <c r="C4540" s="2" t="s">
        <v>4647</v>
      </c>
      <c r="D4540" s="2" t="s">
        <v>6</v>
      </c>
      <c r="E4540" s="2" t="str">
        <f>IFERROR(__xludf.DUMMYFUNCTION("GOOGLETRANSLATE(B4540, ""auto"",""en"")")," Albanian parents tell place where I grove forest green carpet high mountains, clean air capacity Ait-digit stone birch and want to set Europe Kolsai facility visited friends qonaqjayğoy we left the life of communities boiling brothers at the foot of Khan"&amp;" Tengri wide of the native village that has a good Karasaz cover two spaces ekiaşama Go for a walk kökeşim şırğanaqtı şıbışını address mulberry and willow leaves şälköde Buleksaz exceed talasımda find hand will be waiting for you as soon as you know the b"&amp;"etter you will look and get a shortcut to encourage breeding ground mother Uzunbulak jılısayım old male from the poem guns äkeşimniñ double şarınımday attended probably not equal to the universe there is no place to climb nothing tulğamnan lose jarığımdı "&amp;"bestöbem Narynkol Aksai I was born copies in the Garden you have a nice name qaqpağımmen Saryzhaz one of the heroes of the aid delebesi excited wide clean &amp; jerk mountain in a double eagle keñswmenen jaydaqbulaq wing toğızbulaq bare land increased land Nu"&amp;"supbekov kindigimdi edged Karabulak stage of my wealth kürmetim happiness only light you golden cradle people kölbastawım paradise mummers child arms öpken shed in the land jiñişkem Algabas sapphire osılarğoy osılarğoy happiness öserbayday torayğırday wid"&amp;"e left us a great one hundred thousand Aganas grain wheat with a bottle of Sark likes to listen to and sing Raimbek place of the heroes leave Adeek")</f>
        <v> Albanian parents tell place where I grove forest green carpet high mountains, clean air capacity Ait-digit stone birch and want to set Europe Kolsai facility visited friends qonaqjayğoy we left the life of communities boiling brothers at the foot of Khan Tengri wide of the native village that has a good Karasaz cover two spaces ekiaşama Go for a walk kökeşim şırğanaqtı şıbışını address mulberry and willow leaves şälköde Buleksaz exceed talasımda find hand will be waiting for you as soon as you know the better you will look and get a shortcut to encourage breeding ground mother Uzunbulak jılısayım old male from the poem guns äkeşimniñ double şarınımday attended probably not equal to the universe there is no place to climb nothing tulğamnan lose jarığımdı bestöbem Narynkol Aksai I was born copies in the Garden you have a nice name qaqpağımmen Saryzhaz one of the heroes of the aid delebesi excited wide clean &amp; jerk mountain in a double eagle keñswmenen jaydaqbulaq wing toğızbulaq bare land increased land Nusupbekov kindigimdi edged Karabulak stage of my wealth kürmetim happiness only light you golden cradle people kölbastawım paradise mummers child arms öpken shed in the land jiñişkem Algabas sapphire osılarğoy osılarğoy happiness öserbayday torayğırday wide left us a great one hundred thousand Aganas grain wheat with a bottle of Sark likes to listen to and sing Raimbek place of the heroes leave Adeek</v>
      </c>
    </row>
    <row r="4541" ht="15.75" customHeight="1">
      <c r="A4541" s="1">
        <v>4915.0</v>
      </c>
      <c r="B4541" s="2" t="s">
        <v>4658</v>
      </c>
      <c r="C4541" s="2" t="s">
        <v>4647</v>
      </c>
      <c r="D4541" s="2" t="s">
        <v>6</v>
      </c>
      <c r="E4541" s="2" t="str">
        <f>IFERROR(__xludf.DUMMYFUNCTION("GOOGLETRANSLATE(B4541, ""auto"",""en"")"),"you are speaking of the girls ketediğo")</f>
        <v>you are speaking of the girls ketediğo</v>
      </c>
    </row>
    <row r="4542" ht="15.75" customHeight="1">
      <c r="A4542" s="1">
        <v>4916.0</v>
      </c>
      <c r="B4542" s="2" t="s">
        <v>4659</v>
      </c>
      <c r="C4542" s="2" t="s">
        <v>4647</v>
      </c>
      <c r="D4542" s="2" t="s">
        <v>6</v>
      </c>
      <c r="E4542" s="2" t="str">
        <f>IFERROR(__xludf.DUMMYFUNCTION("GOOGLETRANSLATE(B4542, ""auto"",""en"")"),"Mountains Kegen party high Mount Massive gazelle who says that kids who grew up in the mountains looking down the mountain ïikpeydi strive to set Europe thought uphill tarïxtı filled with majestic mountain heroes he has the full address of the mountain cl"&amp;"imb Albanian children get a time when people look at the grandeur of beauty tañqalmañdar pişpey cut in the heart of men uğınıñdar Abenov")</f>
        <v>Mountains Kegen party high Mount Massive gazelle who says that kids who grew up in the mountains looking down the mountain ïikpeydi strive to set Europe thought uphill tarïxtı filled with majestic mountain heroes he has the full address of the mountain climb Albanian children get a time when people look at the grandeur of beauty tañqalmañdar pişpey cut in the heart of men uğınıñdar Abenov</v>
      </c>
    </row>
    <row r="4543" ht="15.75" customHeight="1">
      <c r="A4543" s="1">
        <v>4917.0</v>
      </c>
      <c r="B4543" s="2" t="s">
        <v>4660</v>
      </c>
      <c r="C4543" s="2" t="s">
        <v>4647</v>
      </c>
      <c r="D4543" s="2" t="s">
        <v>6</v>
      </c>
      <c r="E4543" s="2" t="str">
        <f>IFERROR(__xludf.DUMMYFUNCTION("GOOGLETRANSLATE(B4543, ""auto"",""en"")"),"Please be on the survival Qaida jwrsende set Europe ananda good korsen pick stenana")</f>
        <v>Please be on the survival Qaida jwrsende set Europe ananda good korsen pick stenana</v>
      </c>
    </row>
    <row r="4544" ht="15.75" customHeight="1">
      <c r="A4544" s="1">
        <v>4918.0</v>
      </c>
      <c r="B4544" s="2" t="s">
        <v>4661</v>
      </c>
      <c r="C4544" s="2" t="s">
        <v>4662</v>
      </c>
      <c r="D4544" s="2" t="s">
        <v>6</v>
      </c>
      <c r="E4544" s="2" t="str">
        <f>IFERROR(__xludf.DUMMYFUNCTION("GOOGLETRANSLATE(B4544, ""auto"",""en"")")," do not compare me with anybody I have no one to repeat")</f>
        <v> do not compare me with anybody I have no one to repeat</v>
      </c>
    </row>
    <row r="4545" ht="15.75" customHeight="1">
      <c r="A4545" s="1">
        <v>4919.0</v>
      </c>
      <c r="B4545" s="2" t="s">
        <v>4663</v>
      </c>
      <c r="C4545" s="2" t="s">
        <v>4662</v>
      </c>
      <c r="D4545" s="2" t="s">
        <v>6</v>
      </c>
      <c r="E4545" s="2" t="str">
        <f>IFERROR(__xludf.DUMMYFUNCTION("GOOGLETRANSLATE(B4545, ""auto"",""en"")"),"I am me and do not compare me with other people")</f>
        <v>I am me and do not compare me with other people</v>
      </c>
    </row>
    <row r="4546" ht="15.75" customHeight="1">
      <c r="A4546" s="1">
        <v>4920.0</v>
      </c>
      <c r="B4546" s="2" t="s">
        <v>4664</v>
      </c>
      <c r="C4546" s="2" t="s">
        <v>4662</v>
      </c>
      <c r="D4546" s="2" t="s">
        <v>6</v>
      </c>
      <c r="E4546" s="2" t="str">
        <f>IFERROR(__xludf.DUMMYFUNCTION("GOOGLETRANSLATE(B4546, ""auto"",""en"")")," I seek not to please people so who should I likes me")</f>
        <v> I seek not to please people so who should I likes me</v>
      </c>
    </row>
    <row r="4547" ht="15.75" customHeight="1">
      <c r="A4547" s="1">
        <v>4921.0</v>
      </c>
      <c r="B4547" s="2" t="s">
        <v>4665</v>
      </c>
      <c r="C4547" s="2" t="s">
        <v>4662</v>
      </c>
      <c r="D4547" s="2" t="s">
        <v>6</v>
      </c>
      <c r="E4547" s="2" t="str">
        <f>IFERROR(__xludf.DUMMYFUNCTION("GOOGLETRANSLATE(B4547, ""auto"",""en"")"),"day was the number of changed, nothing has changed")</f>
        <v>day was the number of changed, nothing has changed</v>
      </c>
    </row>
    <row r="4548" ht="15.75" customHeight="1">
      <c r="A4548" s="1">
        <v>4922.0</v>
      </c>
      <c r="B4548" s="2" t="s">
        <v>4666</v>
      </c>
      <c r="C4548" s="2" t="s">
        <v>4662</v>
      </c>
      <c r="D4548" s="2" t="s">
        <v>6</v>
      </c>
      <c r="E4548" s="2" t="str">
        <f>IFERROR(__xludf.DUMMYFUNCTION("GOOGLETRANSLATE(B4548, ""auto"",""en"")")," Let survival of the brothers")</f>
        <v> Let survival of the brothers</v>
      </c>
    </row>
    <row r="4549" ht="15.75" customHeight="1">
      <c r="A4549" s="1">
        <v>4923.0</v>
      </c>
      <c r="B4549" s="2" t="s">
        <v>4667</v>
      </c>
      <c r="C4549" s="2" t="s">
        <v>4662</v>
      </c>
      <c r="D4549" s="2" t="s">
        <v>6</v>
      </c>
      <c r="E4549" s="2" t="str">
        <f>IFERROR(__xludf.DUMMYFUNCTION("GOOGLETRANSLATE(B4549, ""auto"",""en"")")," you to me and me to you all just")</f>
        <v> you to me and me to you all just</v>
      </c>
    </row>
    <row r="4550" ht="15.75" customHeight="1">
      <c r="A4550" s="1">
        <v>4924.0</v>
      </c>
      <c r="B4550" s="2" t="s">
        <v>4668</v>
      </c>
      <c r="C4550" s="2" t="s">
        <v>4662</v>
      </c>
      <c r="D4550" s="2" t="s">
        <v>6</v>
      </c>
      <c r="E4550" s="2" t="str">
        <f>IFERROR(__xludf.DUMMYFUNCTION("GOOGLETRANSLATE(B4550, ""auto"",""en"")")," correctly say what a good soul the harder destiny")</f>
        <v> correctly say what a good soul the harder destiny</v>
      </c>
    </row>
    <row r="4551" ht="15.75" customHeight="1">
      <c r="A4551" s="1">
        <v>4925.0</v>
      </c>
      <c r="B4551" s="2" t="s">
        <v>4661</v>
      </c>
      <c r="C4551" s="2" t="s">
        <v>4662</v>
      </c>
      <c r="D4551" s="2" t="s">
        <v>6</v>
      </c>
      <c r="E4551" s="2" t="str">
        <f>IFERROR(__xludf.DUMMYFUNCTION("GOOGLETRANSLATE(B4551, ""auto"",""en"")")," do not compare me with anybody I have no one to repeat")</f>
        <v> do not compare me with anybody I have no one to repeat</v>
      </c>
    </row>
    <row r="4552" ht="15.75" customHeight="1">
      <c r="A4552" s="1">
        <v>4926.0</v>
      </c>
      <c r="B4552" s="2" t="s">
        <v>4663</v>
      </c>
      <c r="C4552" s="2" t="s">
        <v>4662</v>
      </c>
      <c r="D4552" s="2" t="s">
        <v>6</v>
      </c>
      <c r="E4552" s="2" t="str">
        <f>IFERROR(__xludf.DUMMYFUNCTION("GOOGLETRANSLATE(B4552, ""auto"",""en"")"),"I am me and do not compare me with other people")</f>
        <v>I am me and do not compare me with other people</v>
      </c>
    </row>
    <row r="4553" ht="15.75" customHeight="1">
      <c r="A4553" s="1">
        <v>4927.0</v>
      </c>
      <c r="B4553" s="2" t="s">
        <v>4664</v>
      </c>
      <c r="C4553" s="2" t="s">
        <v>4662</v>
      </c>
      <c r="D4553" s="2" t="s">
        <v>6</v>
      </c>
      <c r="E4553" s="2" t="str">
        <f>IFERROR(__xludf.DUMMYFUNCTION("GOOGLETRANSLATE(B4553, ""auto"",""en"")")," I seek not to please people so who should I likes me")</f>
        <v> I seek not to please people so who should I likes me</v>
      </c>
    </row>
    <row r="4554" ht="15.75" customHeight="1">
      <c r="A4554" s="1">
        <v>4928.0</v>
      </c>
      <c r="B4554" s="2" t="s">
        <v>4665</v>
      </c>
      <c r="C4554" s="2" t="s">
        <v>4662</v>
      </c>
      <c r="D4554" s="2" t="s">
        <v>6</v>
      </c>
      <c r="E4554" s="2" t="str">
        <f>IFERROR(__xludf.DUMMYFUNCTION("GOOGLETRANSLATE(B4554, ""auto"",""en"")"),"day was the number of changed, nothing has changed")</f>
        <v>day was the number of changed, nothing has changed</v>
      </c>
    </row>
    <row r="4555" ht="15.75" customHeight="1">
      <c r="A4555" s="1">
        <v>4929.0</v>
      </c>
      <c r="B4555" s="2" t="s">
        <v>4666</v>
      </c>
      <c r="C4555" s="2" t="s">
        <v>4662</v>
      </c>
      <c r="D4555" s="2" t="s">
        <v>6</v>
      </c>
      <c r="E4555" s="2" t="str">
        <f>IFERROR(__xludf.DUMMYFUNCTION("GOOGLETRANSLATE(B4555, ""auto"",""en"")")," Let survival of the brothers")</f>
        <v> Let survival of the brothers</v>
      </c>
    </row>
    <row r="4556" ht="15.75" customHeight="1">
      <c r="A4556" s="1">
        <v>4930.0</v>
      </c>
      <c r="B4556" s="2" t="s">
        <v>4667</v>
      </c>
      <c r="C4556" s="2" t="s">
        <v>4662</v>
      </c>
      <c r="D4556" s="2" t="s">
        <v>6</v>
      </c>
      <c r="E4556" s="2" t="str">
        <f>IFERROR(__xludf.DUMMYFUNCTION("GOOGLETRANSLATE(B4556, ""auto"",""en"")")," you to me and me to you all just")</f>
        <v> you to me and me to you all just</v>
      </c>
    </row>
    <row r="4557" ht="15.75" customHeight="1">
      <c r="A4557" s="1">
        <v>4931.0</v>
      </c>
      <c r="B4557" s="2" t="s">
        <v>4668</v>
      </c>
      <c r="C4557" s="2" t="s">
        <v>4662</v>
      </c>
      <c r="D4557" s="2" t="s">
        <v>6</v>
      </c>
      <c r="E4557" s="2" t="str">
        <f>IFERROR(__xludf.DUMMYFUNCTION("GOOGLETRANSLATE(B4557, ""auto"",""en"")")," correctly say what a good soul the harder destiny")</f>
        <v> correctly say what a good soul the harder destiny</v>
      </c>
    </row>
    <row r="4558" ht="15.75" customHeight="1">
      <c r="A4558" s="1">
        <v>4932.0</v>
      </c>
      <c r="B4558" s="2" t="s">
        <v>4661</v>
      </c>
      <c r="C4558" s="2" t="s">
        <v>4662</v>
      </c>
      <c r="D4558" s="2" t="s">
        <v>6</v>
      </c>
      <c r="E4558" s="2" t="str">
        <f>IFERROR(__xludf.DUMMYFUNCTION("GOOGLETRANSLATE(B4558, ""auto"",""en"")")," do not compare me with anybody I have no one to repeat")</f>
        <v> do not compare me with anybody I have no one to repeat</v>
      </c>
    </row>
    <row r="4559" ht="15.75" customHeight="1">
      <c r="A4559" s="1">
        <v>4933.0</v>
      </c>
      <c r="B4559" s="2" t="s">
        <v>4663</v>
      </c>
      <c r="C4559" s="2" t="s">
        <v>4662</v>
      </c>
      <c r="D4559" s="2" t="s">
        <v>6</v>
      </c>
      <c r="E4559" s="2" t="str">
        <f>IFERROR(__xludf.DUMMYFUNCTION("GOOGLETRANSLATE(B4559, ""auto"",""en"")"),"I am me and do not compare me with other people")</f>
        <v>I am me and do not compare me with other people</v>
      </c>
    </row>
    <row r="4560" ht="15.75" customHeight="1">
      <c r="A4560" s="1">
        <v>4934.0</v>
      </c>
      <c r="B4560" s="2" t="s">
        <v>4664</v>
      </c>
      <c r="C4560" s="2" t="s">
        <v>4662</v>
      </c>
      <c r="D4560" s="2" t="s">
        <v>6</v>
      </c>
      <c r="E4560" s="2" t="str">
        <f>IFERROR(__xludf.DUMMYFUNCTION("GOOGLETRANSLATE(B4560, ""auto"",""en"")")," I seek not to please people so who should I likes me")</f>
        <v> I seek not to please people so who should I likes me</v>
      </c>
    </row>
    <row r="4561" ht="15.75" customHeight="1">
      <c r="A4561" s="1">
        <v>4935.0</v>
      </c>
      <c r="B4561" s="2" t="s">
        <v>4665</v>
      </c>
      <c r="C4561" s="2" t="s">
        <v>4662</v>
      </c>
      <c r="D4561" s="2" t="s">
        <v>6</v>
      </c>
      <c r="E4561" s="2" t="str">
        <f>IFERROR(__xludf.DUMMYFUNCTION("GOOGLETRANSLATE(B4561, ""auto"",""en"")"),"day was the number of changed, nothing has changed")</f>
        <v>day was the number of changed, nothing has changed</v>
      </c>
    </row>
    <row r="4562" ht="15.75" customHeight="1">
      <c r="A4562" s="1">
        <v>4936.0</v>
      </c>
      <c r="B4562" s="2" t="s">
        <v>4666</v>
      </c>
      <c r="C4562" s="2" t="s">
        <v>4662</v>
      </c>
      <c r="D4562" s="2" t="s">
        <v>6</v>
      </c>
      <c r="E4562" s="2" t="str">
        <f>IFERROR(__xludf.DUMMYFUNCTION("GOOGLETRANSLATE(B4562, ""auto"",""en"")")," Let survival of the brothers")</f>
        <v> Let survival of the brothers</v>
      </c>
    </row>
    <row r="4563" ht="15.75" customHeight="1">
      <c r="A4563" s="1">
        <v>4937.0</v>
      </c>
      <c r="B4563" s="2" t="s">
        <v>4667</v>
      </c>
      <c r="C4563" s="2" t="s">
        <v>4662</v>
      </c>
      <c r="D4563" s="2" t="s">
        <v>6</v>
      </c>
      <c r="E4563" s="2" t="str">
        <f>IFERROR(__xludf.DUMMYFUNCTION("GOOGLETRANSLATE(B4563, ""auto"",""en"")")," you to me and me to you all just")</f>
        <v> you to me and me to you all just</v>
      </c>
    </row>
    <row r="4564" ht="15.75" customHeight="1">
      <c r="A4564" s="1">
        <v>4938.0</v>
      </c>
      <c r="B4564" s="2" t="s">
        <v>4668</v>
      </c>
      <c r="C4564" s="2" t="s">
        <v>4662</v>
      </c>
      <c r="D4564" s="2" t="s">
        <v>6</v>
      </c>
      <c r="E4564" s="2" t="str">
        <f>IFERROR(__xludf.DUMMYFUNCTION("GOOGLETRANSLATE(B4564, ""auto"",""en"")")," correctly say what a good soul the harder destiny")</f>
        <v> correctly say what a good soul the harder destiny</v>
      </c>
    </row>
    <row r="4565" ht="15.75" customHeight="1">
      <c r="A4565" s="1">
        <v>4939.0</v>
      </c>
      <c r="B4565" s="2" t="s">
        <v>4669</v>
      </c>
      <c r="C4565" s="2" t="s">
        <v>4670</v>
      </c>
      <c r="D4565" s="2" t="s">
        <v>6</v>
      </c>
      <c r="E4565" s="2" t="str">
        <f>IFERROR(__xludf.DUMMYFUNCTION("GOOGLETRANSLATE(B4565, ""auto"",""en"")"),"live now ")</f>
        <v>live now </v>
      </c>
    </row>
    <row r="4566" ht="15.75" customHeight="1">
      <c r="A4566" s="1">
        <v>4940.0</v>
      </c>
      <c r="B4566" s="2" t="s">
        <v>4671</v>
      </c>
      <c r="C4566" s="2" t="s">
        <v>4670</v>
      </c>
      <c r="D4566" s="2" t="s">
        <v>6</v>
      </c>
      <c r="E4566" s="2" t="str">
        <f>IFERROR(__xludf.DUMMYFUNCTION("GOOGLETRANSLATE(B4566, ""auto"",""en"")"),"times people commit suicide means that there is something worse than death, and therefore it to the bone when you read about the terrible suicide not skinny corpse hanging on the window lattice and what happened in the heart of a moment before")</f>
        <v>times people commit suicide means that there is something worse than death, and therefore it to the bone when you read about the terrible suicide not skinny corpse hanging on the window lattice and what happened in the heart of a moment before</v>
      </c>
    </row>
    <row r="4567" ht="15.75" customHeight="1">
      <c r="A4567" s="1">
        <v>4941.0</v>
      </c>
      <c r="B4567" s="2" t="s">
        <v>4672</v>
      </c>
      <c r="C4567" s="2" t="s">
        <v>4670</v>
      </c>
      <c r="D4567" s="2" t="s">
        <v>6</v>
      </c>
      <c r="E4567" s="2" t="str">
        <f>IFERROR(__xludf.DUMMYFUNCTION("GOOGLETRANSLATE(B4567, ""auto"",""en"")"),"before his death, with the main VC exit")</f>
        <v>before his death, with the main VC exit</v>
      </c>
    </row>
    <row r="4568" ht="15.75" customHeight="1">
      <c r="A4568" s="1">
        <v>4942.0</v>
      </c>
      <c r="B4568" s="2" t="s">
        <v>4673</v>
      </c>
      <c r="C4568" s="2" t="s">
        <v>4670</v>
      </c>
      <c r="D4568" s="2" t="s">
        <v>6</v>
      </c>
      <c r="E4568" s="2" t="str">
        <f>IFERROR(__xludf.DUMMYFUNCTION("GOOGLETRANSLATE(B4568, ""auto"",""en"")"),"what would you do with a man who has done all sorts of abominations and then cries of Anton Chekhov's notebooks 1891 1904")</f>
        <v>what would you do with a man who has done all sorts of abominations and then cries of Anton Chekhov's notebooks 1891 1904</v>
      </c>
    </row>
    <row r="4569" ht="15.75" customHeight="1">
      <c r="A4569" s="1">
        <v>4943.0</v>
      </c>
      <c r="B4569" s="2" t="s">
        <v>4674</v>
      </c>
      <c r="C4569" s="2" t="s">
        <v>4670</v>
      </c>
      <c r="D4569" s="2" t="s">
        <v>6</v>
      </c>
      <c r="E4569" s="2" t="str">
        <f>IFERROR(__xludf.DUMMYFUNCTION("GOOGLETRANSLATE(B4569, ""auto"",""en"")"),"i m fully stacked diamonds")</f>
        <v>i m fully stacked diamonds</v>
      </c>
    </row>
    <row r="4570" ht="15.75" customHeight="1">
      <c r="A4570" s="1">
        <v>4944.0</v>
      </c>
      <c r="B4570" s="2" t="s">
        <v>4675</v>
      </c>
      <c r="C4570" s="2" t="s">
        <v>4670</v>
      </c>
      <c r="D4570" s="2" t="s">
        <v>6</v>
      </c>
      <c r="E4570" s="2" t="str">
        <f>IFERROR(__xludf.DUMMYFUNCTION("GOOGLETRANSLATE(B4570, ""auto"",""en"")"),"fuck at all")</f>
        <v>fuck at all</v>
      </c>
    </row>
    <row r="4571" ht="15.75" customHeight="1">
      <c r="A4571" s="1">
        <v>4945.0</v>
      </c>
      <c r="B4571" s="2" t="s">
        <v>4676</v>
      </c>
      <c r="C4571" s="2" t="s">
        <v>4670</v>
      </c>
      <c r="D4571" s="2" t="s">
        <v>6</v>
      </c>
      <c r="E4571" s="2" t="str">
        <f>IFERROR(__xludf.DUMMYFUNCTION("GOOGLETRANSLATE(B4571, ""auto"",""en"")"),"i don t wanna waste my time ")</f>
        <v>i don t wanna waste my time </v>
      </c>
    </row>
    <row r="4572" ht="15.75" customHeight="1">
      <c r="A4572" s="1">
        <v>4946.0</v>
      </c>
      <c r="B4572" s="2" t="s">
        <v>4669</v>
      </c>
      <c r="C4572" s="2" t="s">
        <v>4677</v>
      </c>
      <c r="D4572" s="2" t="s">
        <v>6</v>
      </c>
      <c r="E4572" s="2" t="str">
        <f>IFERROR(__xludf.DUMMYFUNCTION("GOOGLETRANSLATE(B4572, ""auto"",""en"")"),"live now ")</f>
        <v>live now </v>
      </c>
    </row>
    <row r="4573" ht="15.75" customHeight="1">
      <c r="A4573" s="1">
        <v>4947.0</v>
      </c>
      <c r="B4573" s="2" t="s">
        <v>4671</v>
      </c>
      <c r="C4573" s="2" t="s">
        <v>4677</v>
      </c>
      <c r="D4573" s="2" t="s">
        <v>6</v>
      </c>
      <c r="E4573" s="2" t="str">
        <f>IFERROR(__xludf.DUMMYFUNCTION("GOOGLETRANSLATE(B4573, ""auto"",""en"")"),"times people commit suicide means that there is something worse than death, and therefore it to the bone when you read about the terrible suicide not skinny corpse hanging on the window lattice and what happened in the heart of a moment before")</f>
        <v>times people commit suicide means that there is something worse than death, and therefore it to the bone when you read about the terrible suicide not skinny corpse hanging on the window lattice and what happened in the heart of a moment before</v>
      </c>
    </row>
    <row r="4574" ht="15.75" customHeight="1">
      <c r="A4574" s="1">
        <v>4948.0</v>
      </c>
      <c r="B4574" s="2" t="s">
        <v>4672</v>
      </c>
      <c r="C4574" s="2" t="s">
        <v>4677</v>
      </c>
      <c r="D4574" s="2" t="s">
        <v>6</v>
      </c>
      <c r="E4574" s="2" t="str">
        <f>IFERROR(__xludf.DUMMYFUNCTION("GOOGLETRANSLATE(B4574, ""auto"",""en"")"),"before his death, with the main VC exit")</f>
        <v>before his death, with the main VC exit</v>
      </c>
    </row>
    <row r="4575" ht="15.75" customHeight="1">
      <c r="A4575" s="1">
        <v>4949.0</v>
      </c>
      <c r="B4575" s="2" t="s">
        <v>4673</v>
      </c>
      <c r="C4575" s="2" t="s">
        <v>4677</v>
      </c>
      <c r="D4575" s="2" t="s">
        <v>6</v>
      </c>
      <c r="E4575" s="2" t="str">
        <f>IFERROR(__xludf.DUMMYFUNCTION("GOOGLETRANSLATE(B4575, ""auto"",""en"")"),"what would you do with a man who has done all sorts of abominations and then cries of Anton Chekhov's notebooks 1891 1904")</f>
        <v>what would you do with a man who has done all sorts of abominations and then cries of Anton Chekhov's notebooks 1891 1904</v>
      </c>
    </row>
    <row r="4576" ht="15.75" customHeight="1">
      <c r="A4576" s="1">
        <v>4950.0</v>
      </c>
      <c r="B4576" s="2" t="s">
        <v>4674</v>
      </c>
      <c r="C4576" s="2" t="s">
        <v>4677</v>
      </c>
      <c r="D4576" s="2" t="s">
        <v>6</v>
      </c>
      <c r="E4576" s="2" t="str">
        <f>IFERROR(__xludf.DUMMYFUNCTION("GOOGLETRANSLATE(B4576, ""auto"",""en"")"),"i m fully stacked diamonds")</f>
        <v>i m fully stacked diamonds</v>
      </c>
    </row>
    <row r="4577" ht="15.75" customHeight="1">
      <c r="A4577" s="1">
        <v>4951.0</v>
      </c>
      <c r="B4577" s="2" t="s">
        <v>4675</v>
      </c>
      <c r="C4577" s="2" t="s">
        <v>4677</v>
      </c>
      <c r="D4577" s="2" t="s">
        <v>6</v>
      </c>
      <c r="E4577" s="2" t="str">
        <f>IFERROR(__xludf.DUMMYFUNCTION("GOOGLETRANSLATE(B4577, ""auto"",""en"")"),"fuck at all")</f>
        <v>fuck at all</v>
      </c>
    </row>
    <row r="4578" ht="15.75" customHeight="1">
      <c r="A4578" s="1">
        <v>4952.0</v>
      </c>
      <c r="B4578" s="2" t="s">
        <v>4669</v>
      </c>
      <c r="C4578" s="2" t="s">
        <v>4670</v>
      </c>
      <c r="D4578" s="2" t="s">
        <v>6</v>
      </c>
      <c r="E4578" s="2" t="str">
        <f>IFERROR(__xludf.DUMMYFUNCTION("GOOGLETRANSLATE(B4578, ""auto"",""en"")"),"live now ")</f>
        <v>live now </v>
      </c>
    </row>
    <row r="4579" ht="15.75" customHeight="1">
      <c r="A4579" s="1">
        <v>4953.0</v>
      </c>
      <c r="B4579" s="2" t="s">
        <v>4671</v>
      </c>
      <c r="C4579" s="2" t="s">
        <v>4670</v>
      </c>
      <c r="D4579" s="2" t="s">
        <v>6</v>
      </c>
      <c r="E4579" s="2" t="str">
        <f>IFERROR(__xludf.DUMMYFUNCTION("GOOGLETRANSLATE(B4579, ""auto"",""en"")"),"times people commit suicide means that there is something worse than death, and therefore it to the bone when you read about the terrible suicide not skinny corpse hanging on the window lattice and what happened in the heart of a moment before")</f>
        <v>times people commit suicide means that there is something worse than death, and therefore it to the bone when you read about the terrible suicide not skinny corpse hanging on the window lattice and what happened in the heart of a moment before</v>
      </c>
    </row>
    <row r="4580" ht="15.75" customHeight="1">
      <c r="A4580" s="1">
        <v>4954.0</v>
      </c>
      <c r="B4580" s="2" t="s">
        <v>4672</v>
      </c>
      <c r="C4580" s="2" t="s">
        <v>4670</v>
      </c>
      <c r="D4580" s="2" t="s">
        <v>6</v>
      </c>
      <c r="E4580" s="2" t="str">
        <f>IFERROR(__xludf.DUMMYFUNCTION("GOOGLETRANSLATE(B4580, ""auto"",""en"")"),"before his death, with the main VC exit")</f>
        <v>before his death, with the main VC exit</v>
      </c>
    </row>
    <row r="4581" ht="15.75" customHeight="1">
      <c r="A4581" s="1">
        <v>4955.0</v>
      </c>
      <c r="B4581" s="2" t="s">
        <v>4673</v>
      </c>
      <c r="C4581" s="2" t="s">
        <v>4670</v>
      </c>
      <c r="D4581" s="2" t="s">
        <v>6</v>
      </c>
      <c r="E4581" s="2" t="str">
        <f>IFERROR(__xludf.DUMMYFUNCTION("GOOGLETRANSLATE(B4581, ""auto"",""en"")"),"what would you do with a man who has done all sorts of abominations and then cries of Anton Chekhov's notebooks 1891 1904")</f>
        <v>what would you do with a man who has done all sorts of abominations and then cries of Anton Chekhov's notebooks 1891 1904</v>
      </c>
    </row>
    <row r="4582" ht="15.75" customHeight="1">
      <c r="A4582" s="1">
        <v>4956.0</v>
      </c>
      <c r="B4582" s="2" t="s">
        <v>4674</v>
      </c>
      <c r="C4582" s="2" t="s">
        <v>4670</v>
      </c>
      <c r="D4582" s="2" t="s">
        <v>6</v>
      </c>
      <c r="E4582" s="2" t="str">
        <f>IFERROR(__xludf.DUMMYFUNCTION("GOOGLETRANSLATE(B4582, ""auto"",""en"")"),"i m fully stacked diamonds")</f>
        <v>i m fully stacked diamonds</v>
      </c>
    </row>
    <row r="4583" ht="15.75" customHeight="1">
      <c r="A4583" s="1">
        <v>4957.0</v>
      </c>
      <c r="B4583" s="2" t="s">
        <v>4675</v>
      </c>
      <c r="C4583" s="2" t="s">
        <v>4670</v>
      </c>
      <c r="D4583" s="2" t="s">
        <v>6</v>
      </c>
      <c r="E4583" s="2" t="str">
        <f>IFERROR(__xludf.DUMMYFUNCTION("GOOGLETRANSLATE(B4583, ""auto"",""en"")"),"fuck at all")</f>
        <v>fuck at all</v>
      </c>
    </row>
    <row r="4584" ht="15.75" customHeight="1">
      <c r="A4584" s="1">
        <v>4958.0</v>
      </c>
      <c r="B4584" s="2" t="s">
        <v>4676</v>
      </c>
      <c r="C4584" s="2" t="s">
        <v>4670</v>
      </c>
      <c r="D4584" s="2" t="s">
        <v>6</v>
      </c>
      <c r="E4584" s="2" t="str">
        <f>IFERROR(__xludf.DUMMYFUNCTION("GOOGLETRANSLATE(B4584, ""auto"",""en"")"),"i don t wanna waste my time ")</f>
        <v>i don t wanna waste my time </v>
      </c>
    </row>
    <row r="4585" ht="15.75" customHeight="1">
      <c r="A4585" s="1">
        <v>4959.0</v>
      </c>
      <c r="B4585" s="2" t="s">
        <v>4678</v>
      </c>
      <c r="C4585" s="2" t="s">
        <v>4679</v>
      </c>
      <c r="D4585" s="2" t="s">
        <v>6</v>
      </c>
      <c r="E4585" s="2" t="str">
        <f>IFERROR(__xludf.DUMMYFUNCTION("GOOGLETRANSLATE(B4585, ""auto"",""en"")"),"I'll find a reason to laugh, even when I'm bad")</f>
        <v>I'll find a reason to laugh, even when I'm bad</v>
      </c>
    </row>
    <row r="4586" ht="15.75" customHeight="1">
      <c r="A4586" s="1">
        <v>4960.0</v>
      </c>
      <c r="B4586" s="2" t="s">
        <v>4680</v>
      </c>
      <c r="C4586" s="2" t="s">
        <v>4679</v>
      </c>
      <c r="D4586" s="2" t="s">
        <v>6</v>
      </c>
      <c r="E4586" s="2" t="str">
        <f>IFERROR(__xludf.DUMMYFUNCTION("GOOGLETRANSLATE(B4586, ""auto"",""en"")"),"Only love can not let go of seeing only death to learn to live only lost we start to appreciate only too late learn hurry")</f>
        <v>Only love can not let go of seeing only death to learn to live only lost we start to appreciate only too late learn hurry</v>
      </c>
    </row>
    <row r="4587" ht="15.75" customHeight="1">
      <c r="A4587" s="1">
        <v>4962.0</v>
      </c>
      <c r="B4587" s="2" t="s">
        <v>4681</v>
      </c>
      <c r="C4587" s="2" t="s">
        <v>4679</v>
      </c>
      <c r="D4587" s="2" t="s">
        <v>6</v>
      </c>
      <c r="E4587" s="2" t="str">
        <f>IFERROR(__xludf.DUMMYFUNCTION("GOOGLETRANSLATE(B4587, ""auto"",""en"")")," Jam tomorrow today")</f>
        <v> Jam tomorrow today</v>
      </c>
    </row>
    <row r="4588" ht="15.75" customHeight="1">
      <c r="A4588" s="1">
        <v>4963.0</v>
      </c>
      <c r="B4588" s="2" t="s">
        <v>4682</v>
      </c>
      <c r="C4588" s="2" t="s">
        <v>4679</v>
      </c>
      <c r="D4588" s="2" t="s">
        <v>6</v>
      </c>
      <c r="E4588" s="2" t="str">
        <f>IFERROR(__xludf.DUMMYFUNCTION("GOOGLETRANSLATE(B4588, ""auto"",""en"")"),"to relax from all")</f>
        <v>to relax from all</v>
      </c>
    </row>
    <row r="4589" ht="15.75" customHeight="1">
      <c r="A4589" s="1">
        <v>4964.0</v>
      </c>
      <c r="B4589" s="2" t="s">
        <v>4683</v>
      </c>
      <c r="C4589" s="2" t="s">
        <v>4679</v>
      </c>
      <c r="D4589" s="2" t="s">
        <v>6</v>
      </c>
      <c r="E4589" s="2" t="str">
        <f>IFERROR(__xludf.DUMMYFUNCTION("GOOGLETRANSLATE(B4589, ""auto"",""en"")"),"love menya kak poza vody a kak thee I vop cvobody")</f>
        <v>love menya kak poza vody a kak thee I vop cvobody</v>
      </c>
    </row>
    <row r="4590" ht="15.75" customHeight="1">
      <c r="A4590" s="1">
        <v>4965.0</v>
      </c>
      <c r="B4590" s="2" t="s">
        <v>4684</v>
      </c>
      <c r="C4590" s="2" t="s">
        <v>4679</v>
      </c>
      <c r="D4590" s="2" t="s">
        <v>6</v>
      </c>
      <c r="E4590" s="2" t="str">
        <f>IFERROR(__xludf.DUMMYFUNCTION("GOOGLETRANSLATE(B4590, ""auto"",""en"")"),"I called her after 5 years")</f>
        <v>I called her after 5 years</v>
      </c>
    </row>
    <row r="4591" ht="15.75" customHeight="1">
      <c r="A4591" s="1">
        <v>4966.0</v>
      </c>
      <c r="B4591" s="2" t="s">
        <v>4685</v>
      </c>
      <c r="C4591" s="2" t="s">
        <v>4679</v>
      </c>
      <c r="D4591" s="2" t="s">
        <v>6</v>
      </c>
      <c r="E4591" s="2" t="str">
        <f>IFERROR(__xludf.DUMMYFUNCTION("GOOGLETRANSLATE(B4591, ""auto"",""en"")"),"Only he knew how much it different shades only he knew she was crazy sick crazy bad but the ability to love giving himself fully only he knew what could be her hands but he knew those of the happy eyes that could laugh without stopping and then could not "&amp;"stop crying and all this for about ten minutes but it was so he never knew what to expect from her but was immensely happy because I have not been able to solve it just was not clear who gets caught and injured more than she could say about such frank ves"&amp;"ch ah and then after three minutes just disappear if it does not want to see the crazy bad he hated it hated and loved at the same time she broke it to make it a happy one killed all his women")</f>
        <v>Only he knew how much it different shades only he knew she was crazy sick crazy bad but the ability to love giving himself fully only he knew what could be her hands but he knew those of the happy eyes that could laugh without stopping and then could not stop crying and all this for about ten minutes but it was so he never knew what to expect from her but was immensely happy because I have not been able to solve it just was not clear who gets caught and injured more than she could say about such frank vesch ah and then after three minutes just disappear if it does not want to see the crazy bad he hated it hated and loved at the same time she broke it to make it a happy one killed all his women</v>
      </c>
    </row>
    <row r="4592" ht="15.75" customHeight="1">
      <c r="A4592" s="1">
        <v>4967.0</v>
      </c>
      <c r="B4592" s="2" t="s">
        <v>4678</v>
      </c>
      <c r="C4592" s="2" t="s">
        <v>4679</v>
      </c>
      <c r="D4592" s="2" t="s">
        <v>6</v>
      </c>
      <c r="E4592" s="2" t="str">
        <f>IFERROR(__xludf.DUMMYFUNCTION("GOOGLETRANSLATE(B4592, ""auto"",""en"")"),"I'll find a reason to laugh, even when I'm bad")</f>
        <v>I'll find a reason to laugh, even when I'm bad</v>
      </c>
    </row>
    <row r="4593" ht="15.75" customHeight="1">
      <c r="A4593" s="1">
        <v>4968.0</v>
      </c>
      <c r="B4593" s="2" t="s">
        <v>4680</v>
      </c>
      <c r="C4593" s="2" t="s">
        <v>4679</v>
      </c>
      <c r="D4593" s="2" t="s">
        <v>6</v>
      </c>
      <c r="E4593" s="2" t="str">
        <f>IFERROR(__xludf.DUMMYFUNCTION("GOOGLETRANSLATE(B4593, ""auto"",""en"")"),"Only love can not let go of seeing only death to learn to live only lost we start to appreciate only too late learn hurry")</f>
        <v>Only love can not let go of seeing only death to learn to live only lost we start to appreciate only too late learn hurry</v>
      </c>
    </row>
    <row r="4594" ht="15.75" customHeight="1">
      <c r="A4594" s="1">
        <v>4970.0</v>
      </c>
      <c r="B4594" s="2" t="s">
        <v>4681</v>
      </c>
      <c r="C4594" s="2" t="s">
        <v>4679</v>
      </c>
      <c r="D4594" s="2" t="s">
        <v>6</v>
      </c>
      <c r="E4594" s="2" t="str">
        <f>IFERROR(__xludf.DUMMYFUNCTION("GOOGLETRANSLATE(B4594, ""auto"",""en"")")," Jam tomorrow today")</f>
        <v> Jam tomorrow today</v>
      </c>
    </row>
    <row r="4595" ht="15.75" customHeight="1">
      <c r="A4595" s="1">
        <v>4971.0</v>
      </c>
      <c r="B4595" s="2" t="s">
        <v>4682</v>
      </c>
      <c r="C4595" s="2" t="s">
        <v>4679</v>
      </c>
      <c r="D4595" s="2" t="s">
        <v>6</v>
      </c>
      <c r="E4595" s="2" t="str">
        <f>IFERROR(__xludf.DUMMYFUNCTION("GOOGLETRANSLATE(B4595, ""auto"",""en"")"),"to relax from all")</f>
        <v>to relax from all</v>
      </c>
    </row>
    <row r="4596" ht="15.75" customHeight="1">
      <c r="A4596" s="1">
        <v>4972.0</v>
      </c>
      <c r="B4596" s="2" t="s">
        <v>4683</v>
      </c>
      <c r="C4596" s="2" t="s">
        <v>4679</v>
      </c>
      <c r="D4596" s="2" t="s">
        <v>6</v>
      </c>
      <c r="E4596" s="2" t="str">
        <f>IFERROR(__xludf.DUMMYFUNCTION("GOOGLETRANSLATE(B4596, ""auto"",""en"")"),"love menya kak poza vody a kak thee I vop cvobody")</f>
        <v>love menya kak poza vody a kak thee I vop cvobody</v>
      </c>
    </row>
    <row r="4597" ht="15.75" customHeight="1">
      <c r="A4597" s="1">
        <v>4973.0</v>
      </c>
      <c r="B4597" s="2" t="s">
        <v>4684</v>
      </c>
      <c r="C4597" s="2" t="s">
        <v>4679</v>
      </c>
      <c r="D4597" s="2" t="s">
        <v>6</v>
      </c>
      <c r="E4597" s="2" t="str">
        <f>IFERROR(__xludf.DUMMYFUNCTION("GOOGLETRANSLATE(B4597, ""auto"",""en"")"),"I called her after 5 years")</f>
        <v>I called her after 5 years</v>
      </c>
    </row>
    <row r="4598" ht="15.75" customHeight="1">
      <c r="A4598" s="1">
        <v>4974.0</v>
      </c>
      <c r="B4598" s="2" t="s">
        <v>4685</v>
      </c>
      <c r="C4598" s="2" t="s">
        <v>4679</v>
      </c>
      <c r="D4598" s="2" t="s">
        <v>6</v>
      </c>
      <c r="E4598" s="2" t="str">
        <f>IFERROR(__xludf.DUMMYFUNCTION("GOOGLETRANSLATE(B4598, ""auto"",""en"")"),"Only he knew how much it different shades only he knew she was crazy sick crazy bad but the ability to love giving himself fully only he knew what could be her hands but he knew those of the happy eyes that could laugh without stopping and then could not "&amp;"stop crying and all this for about ten minutes but it was so he never knew what to expect from her but was immensely happy because I have not been able to solve it just was not clear who gets caught and injured more than she could say about such frank ves"&amp;"ch ah and then after three minutes just disappear if it does not want to see the crazy bad he hated it hated and loved at the same time she broke it to make it a happy one killed all his women")</f>
        <v>Only he knew how much it different shades only he knew she was crazy sick crazy bad but the ability to love giving himself fully only he knew what could be her hands but he knew those of the happy eyes that could laugh without stopping and then could not stop crying and all this for about ten minutes but it was so he never knew what to expect from her but was immensely happy because I have not been able to solve it just was not clear who gets caught and injured more than she could say about such frank vesch ah and then after three minutes just disappear if it does not want to see the crazy bad he hated it hated and loved at the same time she broke it to make it a happy one killed all his women</v>
      </c>
    </row>
    <row r="4599" ht="15.75" customHeight="1">
      <c r="A4599" s="1">
        <v>4975.0</v>
      </c>
      <c r="B4599" s="2" t="s">
        <v>4686</v>
      </c>
      <c r="C4599" s="2" t="s">
        <v>4687</v>
      </c>
      <c r="D4599" s="2" t="s">
        <v>6</v>
      </c>
      <c r="E4599" s="2" t="str">
        <f>IFERROR(__xludf.DUMMYFUNCTION("GOOGLETRANSLATE(B4599, ""auto"",""en"")")," aнглийcкaя грaммaтикa oчeнь кpaткo")</f>
        <v> aнглийcкaя грaммaтикa oчeнь кpaткo</v>
      </c>
    </row>
    <row r="4600" ht="15.75" customHeight="1">
      <c r="A4600" s="1">
        <v>4976.0</v>
      </c>
      <c r="B4600" s="2" t="s">
        <v>4688</v>
      </c>
      <c r="C4600" s="2" t="s">
        <v>4687</v>
      </c>
      <c r="D4600" s="2" t="s">
        <v>6</v>
      </c>
      <c r="E4600" s="2" t="str">
        <f>IFERROR(__xludf.DUMMYFUNCTION("GOOGLETRANSLATE(B4600, ""auto"",""en"")")," excellent films in English with subtitles for night viewing")</f>
        <v> excellent films in English with subtitles for night viewing</v>
      </c>
    </row>
    <row r="4601" ht="15.75" customHeight="1">
      <c r="A4601" s="1">
        <v>4977.0</v>
      </c>
      <c r="B4601" s="2" t="s">
        <v>4689</v>
      </c>
      <c r="C4601" s="2" t="s">
        <v>4687</v>
      </c>
      <c r="D4601" s="2" t="s">
        <v>6</v>
      </c>
      <c r="E4601" s="2" t="str">
        <f>IFERROR(__xludf.DUMMYFUNCTION("GOOGLETRANSLATE(B4601, ""auto"",""en"")")," cartoons in English to share with your friends")</f>
        <v> cartoons in English to share with your friends</v>
      </c>
    </row>
    <row r="4602" ht="15.75" customHeight="1">
      <c r="A4602" s="1">
        <v>4978.0</v>
      </c>
      <c r="B4602" s="2" t="s">
        <v>4690</v>
      </c>
      <c r="C4602" s="2" t="s">
        <v>4687</v>
      </c>
      <c r="D4602" s="2" t="s">
        <v>6</v>
      </c>
      <c r="E4602" s="2" t="str">
        <f>IFERROR(__xludf.DUMMYFUNCTION("GOOGLETRANSLATE(B4602, ""auto"",""en"")"),"Learn English by movie")</f>
        <v>Learn English by movie</v>
      </c>
    </row>
    <row r="4603" ht="15.75" customHeight="1">
      <c r="A4603" s="1">
        <v>4979.0</v>
      </c>
      <c r="B4603" s="2" t="s">
        <v>4691</v>
      </c>
      <c r="C4603" s="2" t="s">
        <v>4687</v>
      </c>
      <c r="D4603" s="2" t="s">
        <v>6</v>
      </c>
      <c r="E4603" s="2" t="str">
        <f>IFERROR(__xludf.DUMMYFUNCTION("GOOGLETRANSLATE(B4603, ""auto"",""en"")")," passkazy on angliyskom")</f>
        <v> passkazy on angliyskom</v>
      </c>
    </row>
    <row r="4604" ht="15.75" customHeight="1">
      <c r="A4604" s="1">
        <v>4980.0</v>
      </c>
      <c r="B4604" s="2" t="s">
        <v>4692</v>
      </c>
      <c r="C4604" s="2" t="s">
        <v>4687</v>
      </c>
      <c r="D4604" s="2" t="s">
        <v>6</v>
      </c>
      <c r="E4604" s="2" t="str">
        <f>IFERROR(__xludf.DUMMYFUNCTION("GOOGLETRANSLATE(B4604, ""auto"",""en"")"),"12 steep secrets to learn any foreign language")</f>
        <v>12 steep secrets to learn any foreign language</v>
      </c>
    </row>
    <row r="4605" ht="15.75" customHeight="1">
      <c r="A4605" s="1">
        <v>4981.0</v>
      </c>
      <c r="B4605" s="2" t="s">
        <v>4693</v>
      </c>
      <c r="C4605" s="2" t="s">
        <v>4687</v>
      </c>
      <c r="D4605" s="2" t="s">
        <v>6</v>
      </c>
      <c r="E4605" s="2" t="str">
        <f>IFERROR(__xludf.DUMMYFUNCTION("GOOGLETRANSLATE(B4605, ""auto"",""en"")"),"audiobook on angliyckom language harry potter and the philosopher s stone")</f>
        <v>audiobook on angliyckom language harry potter and the philosopher s stone</v>
      </c>
    </row>
    <row r="4606" ht="15.75" customHeight="1">
      <c r="A4606" s="1">
        <v>4982.0</v>
      </c>
      <c r="B4606" s="2" t="s">
        <v>4694</v>
      </c>
      <c r="C4606" s="2" t="s">
        <v>4687</v>
      </c>
      <c r="D4606" s="2" t="s">
        <v>6</v>
      </c>
      <c r="E4606" s="2" t="str">
        <f>IFERROR(__xludf.DUMMYFUNCTION("GOOGLETRANSLATE(B4606, ""auto"",""en"")"),"motivation for all students and pupils")</f>
        <v>motivation for all students and pupils</v>
      </c>
    </row>
    <row r="4607" ht="15.75" customHeight="1">
      <c r="A4607" s="1">
        <v>4983.0</v>
      </c>
      <c r="B4607" s="2" t="s">
        <v>4695</v>
      </c>
      <c r="C4607" s="2" t="s">
        <v>4696</v>
      </c>
      <c r="D4607" s="2" t="s">
        <v>6</v>
      </c>
      <c r="E4607" s="2" t="str">
        <f>IFERROR(__xludf.DUMMYFUNCTION("GOOGLETRANSLATE(B4607, ""auto"",""en"")"),"220 ielts speaking topics very useful guide to prepare for ielts audio")</f>
        <v>220 ielts speaking topics very useful guide to prepare for ielts audio</v>
      </c>
    </row>
    <row r="4608" ht="15.75" customHeight="1">
      <c r="A4608" s="1">
        <v>4984.0</v>
      </c>
      <c r="B4608" s="2" t="s">
        <v>4697</v>
      </c>
      <c r="C4608" s="2" t="s">
        <v>4696</v>
      </c>
      <c r="D4608" s="2" t="s">
        <v>6</v>
      </c>
      <c r="E4608" s="2" t="str">
        <f>IFERROR(__xludf.DUMMYFUNCTION("GOOGLETRANSLATE(B4608, ""auto"",""en"")"),"grammar compendium Golitsynsky th b exercises")</f>
        <v>grammar compendium Golitsynsky th b exercises</v>
      </c>
    </row>
    <row r="4609" ht="15.75" customHeight="1">
      <c r="A4609" s="1">
        <v>4985.0</v>
      </c>
      <c r="B4609" s="2" t="s">
        <v>4686</v>
      </c>
      <c r="C4609" s="2" t="s">
        <v>4696</v>
      </c>
      <c r="D4609" s="2" t="s">
        <v>6</v>
      </c>
      <c r="E4609" s="2" t="str">
        <f>IFERROR(__xludf.DUMMYFUNCTION("GOOGLETRANSLATE(B4609, ""auto"",""en"")")," aнглийcкaя грaммaтикa oчeнь кpaткo")</f>
        <v> aнглийcкaя грaммaтикa oчeнь кpaткo</v>
      </c>
    </row>
    <row r="4610" ht="15.75" customHeight="1">
      <c r="A4610" s="1">
        <v>4986.0</v>
      </c>
      <c r="B4610" s="2" t="s">
        <v>4688</v>
      </c>
      <c r="C4610" s="2" t="s">
        <v>4696</v>
      </c>
      <c r="D4610" s="2" t="s">
        <v>6</v>
      </c>
      <c r="E4610" s="2" t="str">
        <f>IFERROR(__xludf.DUMMYFUNCTION("GOOGLETRANSLATE(B4610, ""auto"",""en"")")," excellent films in English with subtitles for night viewing")</f>
        <v> excellent films in English with subtitles for night viewing</v>
      </c>
    </row>
    <row r="4611" ht="15.75" customHeight="1">
      <c r="A4611" s="1">
        <v>4987.0</v>
      </c>
      <c r="B4611" s="2" t="s">
        <v>4689</v>
      </c>
      <c r="C4611" s="2" t="s">
        <v>4696</v>
      </c>
      <c r="D4611" s="2" t="s">
        <v>6</v>
      </c>
      <c r="E4611" s="2" t="str">
        <f>IFERROR(__xludf.DUMMYFUNCTION("GOOGLETRANSLATE(B4611, ""auto"",""en"")")," cartoons in English to share with your friends")</f>
        <v> cartoons in English to share with your friends</v>
      </c>
    </row>
    <row r="4612" ht="15.75" customHeight="1">
      <c r="A4612" s="1">
        <v>4988.0</v>
      </c>
      <c r="B4612" s="2" t="s">
        <v>4690</v>
      </c>
      <c r="C4612" s="2" t="s">
        <v>4696</v>
      </c>
      <c r="D4612" s="2" t="s">
        <v>6</v>
      </c>
      <c r="E4612" s="2" t="str">
        <f>IFERROR(__xludf.DUMMYFUNCTION("GOOGLETRANSLATE(B4612, ""auto"",""en"")"),"Learn English by movie")</f>
        <v>Learn English by movie</v>
      </c>
    </row>
    <row r="4613" ht="15.75" customHeight="1">
      <c r="A4613" s="1">
        <v>4989.0</v>
      </c>
      <c r="B4613" s="2" t="s">
        <v>4691</v>
      </c>
      <c r="C4613" s="2" t="s">
        <v>4696</v>
      </c>
      <c r="D4613" s="2" t="s">
        <v>6</v>
      </c>
      <c r="E4613" s="2" t="str">
        <f>IFERROR(__xludf.DUMMYFUNCTION("GOOGLETRANSLATE(B4613, ""auto"",""en"")")," passkazy on angliyskom")</f>
        <v> passkazy on angliyskom</v>
      </c>
    </row>
    <row r="4614" ht="15.75" customHeight="1">
      <c r="A4614" s="1">
        <v>4990.0</v>
      </c>
      <c r="B4614" s="2" t="s">
        <v>4692</v>
      </c>
      <c r="C4614" s="2" t="s">
        <v>4696</v>
      </c>
      <c r="D4614" s="2" t="s">
        <v>6</v>
      </c>
      <c r="E4614" s="2" t="str">
        <f>IFERROR(__xludf.DUMMYFUNCTION("GOOGLETRANSLATE(B4614, ""auto"",""en"")"),"12 steep secrets to learn any foreign language")</f>
        <v>12 steep secrets to learn any foreign language</v>
      </c>
    </row>
    <row r="4615" ht="15.75" customHeight="1">
      <c r="A4615" s="1">
        <v>4991.0</v>
      </c>
      <c r="B4615" s="2" t="s">
        <v>4698</v>
      </c>
      <c r="C4615" s="2" t="s">
        <v>4699</v>
      </c>
      <c r="D4615" s="2" t="s">
        <v>6</v>
      </c>
      <c r="E4615" s="2" t="str">
        <f>IFERROR(__xludf.DUMMYFUNCTION("GOOGLETRANSLATE(B4615, ""auto"",""en"")"),"Street Kablukova Al Farabi Avenue")</f>
        <v>Street Kablukova Al Farabi Avenue</v>
      </c>
    </row>
    <row r="4616" ht="15.75" customHeight="1">
      <c r="A4616" s="1">
        <v>4992.0</v>
      </c>
      <c r="B4616" s="2" t="s">
        <v>4700</v>
      </c>
      <c r="C4616" s="2" t="s">
        <v>4699</v>
      </c>
      <c r="D4616" s="2" t="s">
        <v>6</v>
      </c>
      <c r="E4616" s="2" t="str">
        <f>IFERROR(__xludf.DUMMYFUNCTION("GOOGLETRANSLATE(B4616, ""auto"",""en"")"),"bigbro")</f>
        <v>bigbro</v>
      </c>
    </row>
    <row r="4617" ht="15.75" customHeight="1">
      <c r="A4617" s="1">
        <v>4993.0</v>
      </c>
      <c r="B4617" s="2" t="s">
        <v>4701</v>
      </c>
      <c r="C4617" s="2" t="s">
        <v>4699</v>
      </c>
      <c r="D4617" s="2" t="s">
        <v>6</v>
      </c>
      <c r="E4617" s="2" t="str">
        <f>IFERROR(__xludf.DUMMYFUNCTION("GOOGLETRANSLATE(B4617, ""auto"",""en"")"),"about lucky")</f>
        <v>about lucky</v>
      </c>
    </row>
    <row r="4618" ht="15.75" customHeight="1">
      <c r="A4618" s="1">
        <v>4994.0</v>
      </c>
      <c r="B4618" s="2" t="s">
        <v>4702</v>
      </c>
      <c r="C4618" s="2" t="s">
        <v>4699</v>
      </c>
      <c r="D4618" s="2" t="s">
        <v>6</v>
      </c>
      <c r="E4618" s="2" t="str">
        <f>IFERROR(__xludf.DUMMYFUNCTION("GOOGLETRANSLATE(B4618, ""auto"",""en"")"),"maximum please repost")</f>
        <v>maximum please repost</v>
      </c>
    </row>
    <row r="4619" ht="15.75" customHeight="1">
      <c r="A4619" s="1">
        <v>4996.0</v>
      </c>
      <c r="B4619" s="2" t="s">
        <v>4698</v>
      </c>
      <c r="C4619" s="2" t="s">
        <v>4699</v>
      </c>
      <c r="D4619" s="2" t="s">
        <v>6</v>
      </c>
      <c r="E4619" s="2" t="str">
        <f>IFERROR(__xludf.DUMMYFUNCTION("GOOGLETRANSLATE(B4619, ""auto"",""en"")"),"Street Kablukova Al Farabi Avenue")</f>
        <v>Street Kablukova Al Farabi Avenue</v>
      </c>
    </row>
    <row r="4620" ht="15.75" customHeight="1">
      <c r="A4620" s="1">
        <v>4997.0</v>
      </c>
      <c r="B4620" s="2" t="s">
        <v>4700</v>
      </c>
      <c r="C4620" s="2" t="s">
        <v>4699</v>
      </c>
      <c r="D4620" s="2" t="s">
        <v>6</v>
      </c>
      <c r="E4620" s="2" t="str">
        <f>IFERROR(__xludf.DUMMYFUNCTION("GOOGLETRANSLATE(B4620, ""auto"",""en"")"),"bigbro")</f>
        <v>bigbro</v>
      </c>
    </row>
    <row r="4621" ht="15.75" customHeight="1">
      <c r="A4621" s="1">
        <v>4998.0</v>
      </c>
      <c r="B4621" s="2" t="s">
        <v>4701</v>
      </c>
      <c r="C4621" s="2" t="s">
        <v>4699</v>
      </c>
      <c r="D4621" s="2" t="s">
        <v>6</v>
      </c>
      <c r="E4621" s="2" t="str">
        <f>IFERROR(__xludf.DUMMYFUNCTION("GOOGLETRANSLATE(B4621, ""auto"",""en"")"),"about lucky")</f>
        <v>about lucky</v>
      </c>
    </row>
    <row r="4622" ht="15.75" customHeight="1">
      <c r="A4622" s="1">
        <v>4999.0</v>
      </c>
      <c r="B4622" s="2" t="s">
        <v>4702</v>
      </c>
      <c r="C4622" s="2" t="s">
        <v>4699</v>
      </c>
      <c r="D4622" s="2" t="s">
        <v>6</v>
      </c>
      <c r="E4622" s="2" t="str">
        <f>IFERROR(__xludf.DUMMYFUNCTION("GOOGLETRANSLATE(B4622, ""auto"",""en"")"),"maximum please repost")</f>
        <v>maximum please repost</v>
      </c>
    </row>
    <row r="4623" ht="15.75" customHeight="1">
      <c r="A4623" s="1">
        <v>5001.0</v>
      </c>
      <c r="B4623" s="2" t="s">
        <v>4703</v>
      </c>
      <c r="C4623" s="2" t="s">
        <v>4704</v>
      </c>
      <c r="D4623" s="2" t="s">
        <v>6</v>
      </c>
      <c r="E4623" s="2" t="str">
        <f>IFERROR(__xludf.DUMMYFUNCTION("GOOGLETRANSLATE(B4623, ""auto"",""en"")"),"poclednee icpytanie 2019 hobihka zhanp dpama boevik ha ctsene Where are dolzhna was ppoytu ppemepa myuzukla pazygpalac dpama lyudu shlu nA ppazdnuk vecely yapkuy a okazaluc lutsom to lutsy co cmeptyu onu ctavshue zalozhnukamu cymevshue ppoytu ctpashnoe uc"&amp;"pytanue coxpanuv chelovecheckoe doctounctvo u myzhectvo obychnye lyudu ctavshue gepoyamu")</f>
        <v>poclednee icpytanie 2019 hobihka zhanp dpama boevik ha ctsene Where are dolzhna was ppoytu ppemepa myuzukla pazygpalac dpama lyudu shlu nA ppazdnuk vecely yapkuy a okazaluc lutsom to lutsy co cmeptyu onu ctavshue zalozhnukamu cymevshue ppoytu ctpashnoe ucpytanue coxpanuv chelovecheckoe doctounctvo u myzhectvo obychnye lyudu ctavshue gepoyamu</v>
      </c>
    </row>
    <row r="4624" ht="15.75" customHeight="1">
      <c r="A4624" s="1">
        <v>5002.0</v>
      </c>
      <c r="B4624" s="2" t="s">
        <v>851</v>
      </c>
      <c r="C4624" s="2" t="s">
        <v>4704</v>
      </c>
      <c r="D4624" s="2" t="s">
        <v>6</v>
      </c>
      <c r="E4624" s="2" t="str">
        <f>IFERROR(__xludf.DUMMYFUNCTION("GOOGLETRANSLATE(B4624, ""auto"",""en"")"),"sharp visors 2013 all series 16 series kinomania drama kinomania crime kinomania series tells the story of a criminal gang operating in the early twentieth century in Birmingham numerous family Shelby is at the head of gangster gang engaged in robbery and"&amp;" gambling, they were able not only to gain prestige in the city but also to become one of the most violent and most influential groups of the postwar period of their distinguishing feature is the secret sign sewn into the visor cap sharpened blade during "&amp;"the next about raking gang becomes the owner of a large consignment of weapons destined for African colonies of Britain and the country's leadership can not leave this incident without attention")</f>
        <v>sharp visors 2013 all series 16 series kinomania drama kinomania crime kinomania series tells the story of a criminal gang operating in the early twentieth century in Birmingham numerous family Shelby is at the head of gangster gang engaged in robbery and gambling, they were able not only to gain prestige in the city but also to become one of the most violent and most influential groups of the postwar period of their distinguishing feature is the secret sign sewn into the visor cap sharpened blade during the next about raking gang becomes the owner of a large consignment of weapons destined for African colonies of Britain and the country's leadership can not leave this incident without attention</v>
      </c>
    </row>
    <row r="4625" ht="15.75" customHeight="1">
      <c r="A4625" s="1">
        <v>5003.0</v>
      </c>
      <c r="B4625" s="2" t="s">
        <v>4705</v>
      </c>
      <c r="C4625" s="2" t="s">
        <v>4704</v>
      </c>
      <c r="D4625" s="2" t="s">
        <v>6</v>
      </c>
      <c r="E4625" s="2" t="str">
        <f>IFERROR(__xludf.DUMMYFUNCTION("GOOGLETRANSLATE(B4625, ""auto"",""en"")"),"nikogda ne man let the kotoraya emu doroga and nikogda ne dast ey leave ostalnoe pustye slova")</f>
        <v>nikogda ne man let the kotoraya emu doroga and nikogda ne dast ey leave ostalnoe pustye slova</v>
      </c>
    </row>
    <row r="4626" ht="15.75" customHeight="1">
      <c r="A4626" s="1">
        <v>5004.0</v>
      </c>
      <c r="B4626" s="2" t="s">
        <v>4703</v>
      </c>
      <c r="C4626" s="2" t="s">
        <v>4706</v>
      </c>
      <c r="D4626" s="2" t="s">
        <v>6</v>
      </c>
      <c r="E4626" s="2" t="str">
        <f>IFERROR(__xludf.DUMMYFUNCTION("GOOGLETRANSLATE(B4626, ""auto"",""en"")"),"poclednee icpytanie 2019 hobihka zhanp dpama boevik ha ctsene Where are dolzhna was ppoytu ppemepa myuzukla pazygpalac dpama lyudu shlu nA ppazdnuk vecely yapkuy a okazaluc lutsom to lutsy co cmeptyu onu ctavshue zalozhnukamu cymevshue ppoytu ctpashnoe uc"&amp;"pytanue coxpanuv chelovecheckoe doctounctvo u myzhectvo obychnye lyudu ctavshue gepoyamu")</f>
        <v>poclednee icpytanie 2019 hobihka zhanp dpama boevik ha ctsene Where are dolzhna was ppoytu ppemepa myuzukla pazygpalac dpama lyudu shlu nA ppazdnuk vecely yapkuy a okazaluc lutsom to lutsy co cmeptyu onu ctavshue zalozhnukamu cymevshue ppoytu ctpashnoe ucpytanue coxpanuv chelovecheckoe doctounctvo u myzhectvo obychnye lyudu ctavshue gepoyamu</v>
      </c>
    </row>
    <row r="4627" ht="15.75" customHeight="1">
      <c r="A4627" s="1">
        <v>5005.0</v>
      </c>
      <c r="B4627" s="2" t="s">
        <v>851</v>
      </c>
      <c r="C4627" s="2" t="s">
        <v>4706</v>
      </c>
      <c r="D4627" s="2" t="s">
        <v>6</v>
      </c>
      <c r="E4627" s="2" t="str">
        <f>IFERROR(__xludf.DUMMYFUNCTION("GOOGLETRANSLATE(B4627, ""auto"",""en"")"),"sharp visors 2013 all series 16 series kinomania drama kinomania crime kinomania series tells the story of a criminal gang operating in the early twentieth century in Birmingham numerous family Shelby is at the head of gangster gang engaged in robbery and"&amp;" gambling, they were able not only to gain prestige in the city but also to become one of the most violent and most influential groups of the postwar period of their distinguishing feature is the secret sign sewn into the visor cap sharpened blade during "&amp;"the next about raking gang becomes the owner of a large consignment of weapons destined for African colonies of Britain and the country's leadership can not leave this incident without attention")</f>
        <v>sharp visors 2013 all series 16 series kinomania drama kinomania crime kinomania series tells the story of a criminal gang operating in the early twentieth century in Birmingham numerous family Shelby is at the head of gangster gang engaged in robbery and gambling, they were able not only to gain prestige in the city but also to become one of the most violent and most influential groups of the postwar period of their distinguishing feature is the secret sign sewn into the visor cap sharpened blade during the next about raking gang becomes the owner of a large consignment of weapons destined for African colonies of Britain and the country's leadership can not leave this incident without attention</v>
      </c>
    </row>
    <row r="4628" ht="15.75" customHeight="1">
      <c r="A4628" s="1">
        <v>5006.0</v>
      </c>
      <c r="B4628" s="2" t="s">
        <v>4705</v>
      </c>
      <c r="C4628" s="2" t="s">
        <v>4706</v>
      </c>
      <c r="D4628" s="2" t="s">
        <v>6</v>
      </c>
      <c r="E4628" s="2" t="str">
        <f>IFERROR(__xludf.DUMMYFUNCTION("GOOGLETRANSLATE(B4628, ""auto"",""en"")"),"nikogda ne man let the kotoraya emu doroga and nikogda ne dast ey leave ostalnoe pustye slova")</f>
        <v>nikogda ne man let the kotoraya emu doroga and nikogda ne dast ey leave ostalnoe pustye slova</v>
      </c>
    </row>
    <row r="4629" ht="15.75" customHeight="1">
      <c r="A4629" s="1">
        <v>5007.0</v>
      </c>
      <c r="B4629" s="2" t="s">
        <v>4703</v>
      </c>
      <c r="C4629" s="2" t="s">
        <v>4706</v>
      </c>
      <c r="D4629" s="2" t="s">
        <v>6</v>
      </c>
      <c r="E4629" s="2" t="str">
        <f>IFERROR(__xludf.DUMMYFUNCTION("GOOGLETRANSLATE(B4629, ""auto"",""en"")"),"poclednee icpytanie 2019 hobihka zhanp dpama boevik ha ctsene Where are dolzhna was ppoytu ppemepa myuzukla pazygpalac dpama lyudu shlu nA ppazdnuk vecely yapkuy a okazaluc lutsom to lutsy co cmeptyu onu ctavshue zalozhnukamu cymevshue ppoytu ctpashnoe uc"&amp;"pytanue coxpanuv chelovecheckoe doctounctvo u myzhectvo obychnye lyudu ctavshue gepoyamu")</f>
        <v>poclednee icpytanie 2019 hobihka zhanp dpama boevik ha ctsene Where are dolzhna was ppoytu ppemepa myuzukla pazygpalac dpama lyudu shlu nA ppazdnuk vecely yapkuy a okazaluc lutsom to lutsy co cmeptyu onu ctavshue zalozhnukamu cymevshue ppoytu ctpashnoe ucpytanue coxpanuv chelovecheckoe doctounctvo u myzhectvo obychnye lyudu ctavshue gepoyamu</v>
      </c>
    </row>
    <row r="4630" ht="15.75" customHeight="1">
      <c r="A4630" s="1">
        <v>5008.0</v>
      </c>
      <c r="B4630" s="2" t="s">
        <v>851</v>
      </c>
      <c r="C4630" s="2" t="s">
        <v>4706</v>
      </c>
      <c r="D4630" s="2" t="s">
        <v>6</v>
      </c>
      <c r="E4630" s="2" t="str">
        <f>IFERROR(__xludf.DUMMYFUNCTION("GOOGLETRANSLATE(B4630, ""auto"",""en"")"),"sharp visors 2013 all series 16 series kinomania drama kinomania crime kinomania series tells the story of a criminal gang operating in the early twentieth century in Birmingham numerous family Shelby is at the head of gangster gang engaged in robbery and"&amp;" gambling, they were able not only to gain prestige in the city but also to become one of the most violent and most influential groups of the postwar period of their distinguishing feature is the secret sign sewn into the visor cap sharpened blade during "&amp;"the next about raking gang becomes the owner of a large consignment of weapons destined for African colonies of Britain and the country's leadership can not leave this incident without attention")</f>
        <v>sharp visors 2013 all series 16 series kinomania drama kinomania crime kinomania series tells the story of a criminal gang operating in the early twentieth century in Birmingham numerous family Shelby is at the head of gangster gang engaged in robbery and gambling, they were able not only to gain prestige in the city but also to become one of the most violent and most influential groups of the postwar period of their distinguishing feature is the secret sign sewn into the visor cap sharpened blade during the next about raking gang becomes the owner of a large consignment of weapons destined for African colonies of Britain and the country's leadership can not leave this incident without attention</v>
      </c>
    </row>
    <row r="4631" ht="15.75" customHeight="1">
      <c r="A4631" s="1">
        <v>5009.0</v>
      </c>
      <c r="B4631" s="2" t="s">
        <v>4705</v>
      </c>
      <c r="C4631" s="2" t="s">
        <v>4706</v>
      </c>
      <c r="D4631" s="2" t="s">
        <v>6</v>
      </c>
      <c r="E4631" s="2" t="str">
        <f>IFERROR(__xludf.DUMMYFUNCTION("GOOGLETRANSLATE(B4631, ""auto"",""en"")"),"nikogda ne man let the kotoraya emu doroga and nikogda ne dast ey leave ostalnoe pustye slova")</f>
        <v>nikogda ne man let the kotoraya emu doroga and nikogda ne dast ey leave ostalnoe pustye slova</v>
      </c>
    </row>
    <row r="4632" ht="15.75" customHeight="1">
      <c r="A4632" s="1">
        <v>5010.0</v>
      </c>
      <c r="B4632" s="2" t="s">
        <v>4707</v>
      </c>
      <c r="C4632" s="2" t="s">
        <v>4708</v>
      </c>
      <c r="D4632" s="2" t="s">
        <v>6</v>
      </c>
      <c r="E4632" s="2" t="str">
        <f>IFERROR(__xludf.DUMMYFUNCTION("GOOGLETRANSLATE(B4632, ""auto"",""en"")"),"Universiade 2017")</f>
        <v>Universiade 2017</v>
      </c>
    </row>
    <row r="4633" ht="15.75" customHeight="1">
      <c r="A4633" s="1">
        <v>5011.0</v>
      </c>
      <c r="B4633" s="2" t="s">
        <v>1773</v>
      </c>
      <c r="C4633" s="2" t="s">
        <v>4708</v>
      </c>
      <c r="D4633" s="2" t="s">
        <v>6</v>
      </c>
      <c r="E4633" s="2" t="str">
        <f>IFERROR(__xludf.DUMMYFUNCTION("GOOGLETRANSLATE(B4633, ""auto"",""en"")"),"But someone will love everything you hate in yourself")</f>
        <v>But someone will love everything you hate in yourself</v>
      </c>
    </row>
    <row r="4634" ht="15.75" customHeight="1">
      <c r="A4634" s="1">
        <v>5012.0</v>
      </c>
      <c r="B4634" s="2" t="s">
        <v>4709</v>
      </c>
      <c r="C4634" s="2" t="s">
        <v>4708</v>
      </c>
      <c r="D4634" s="2" t="s">
        <v>6</v>
      </c>
      <c r="E4634" s="2" t="str">
        <f>IFERROR(__xludf.DUMMYFUNCTION("GOOGLETRANSLATE(B4634, ""auto"",""en"")"),"25 years of independence")</f>
        <v>25 years of independence</v>
      </c>
    </row>
    <row r="4635" ht="15.75" customHeight="1">
      <c r="A4635" s="1">
        <v>5013.0</v>
      </c>
      <c r="B4635" s="2" t="s">
        <v>4710</v>
      </c>
      <c r="C4635" s="2" t="s">
        <v>4708</v>
      </c>
      <c r="D4635" s="2" t="s">
        <v>6</v>
      </c>
      <c r="E4635" s="2" t="str">
        <f>IFERROR(__xludf.DUMMYFUNCTION("GOOGLETRANSLATE(B4635, ""auto"",""en"")"),"Happy B-day")</f>
        <v>Happy B-day</v>
      </c>
    </row>
    <row r="4636" ht="15.75" customHeight="1">
      <c r="A4636" s="1">
        <v>5015.0</v>
      </c>
      <c r="B4636" s="2" t="s">
        <v>4711</v>
      </c>
      <c r="C4636" s="2" t="s">
        <v>4708</v>
      </c>
      <c r="D4636" s="2" t="s">
        <v>6</v>
      </c>
      <c r="E4636" s="2" t="str">
        <f>IFERROR(__xludf.DUMMYFUNCTION("GOOGLETRANSLATE(B4636, ""auto"",""en"")"),"no matter what it infuriates people smile")</f>
        <v>no matter what it infuriates people smile</v>
      </c>
    </row>
    <row r="4637" ht="15.75" customHeight="1">
      <c r="A4637" s="1">
        <v>5016.0</v>
      </c>
      <c r="B4637" s="2" t="s">
        <v>4712</v>
      </c>
      <c r="C4637" s="2" t="s">
        <v>4708</v>
      </c>
      <c r="D4637" s="2" t="s">
        <v>6</v>
      </c>
      <c r="E4637" s="2" t="str">
        <f>IFERROR(__xludf.DUMMYFUNCTION("GOOGLETRANSLATE(B4637, ""auto"",""en"")"),"you will be proud of me dad")</f>
        <v>you will be proud of me dad</v>
      </c>
    </row>
    <row r="4638" ht="15.75" customHeight="1">
      <c r="A4638" s="1">
        <v>5017.0</v>
      </c>
      <c r="B4638" s="2" t="s">
        <v>4707</v>
      </c>
      <c r="C4638" s="2" t="s">
        <v>4708</v>
      </c>
      <c r="D4638" s="2" t="s">
        <v>6</v>
      </c>
      <c r="E4638" s="2" t="str">
        <f>IFERROR(__xludf.DUMMYFUNCTION("GOOGLETRANSLATE(B4638, ""auto"",""en"")"),"Universiade 2017")</f>
        <v>Universiade 2017</v>
      </c>
    </row>
    <row r="4639" ht="15.75" customHeight="1">
      <c r="A4639" s="1">
        <v>5018.0</v>
      </c>
      <c r="B4639" s="2" t="s">
        <v>1773</v>
      </c>
      <c r="C4639" s="2" t="s">
        <v>4708</v>
      </c>
      <c r="D4639" s="2" t="s">
        <v>6</v>
      </c>
      <c r="E4639" s="2" t="str">
        <f>IFERROR(__xludf.DUMMYFUNCTION("GOOGLETRANSLATE(B4639, ""auto"",""en"")"),"But someone will love everything you hate in yourself")</f>
        <v>But someone will love everything you hate in yourself</v>
      </c>
    </row>
    <row r="4640" ht="15.75" customHeight="1">
      <c r="A4640" s="1">
        <v>5019.0</v>
      </c>
      <c r="B4640" s="2" t="s">
        <v>4709</v>
      </c>
      <c r="C4640" s="2" t="s">
        <v>4708</v>
      </c>
      <c r="D4640" s="2" t="s">
        <v>6</v>
      </c>
      <c r="E4640" s="2" t="str">
        <f>IFERROR(__xludf.DUMMYFUNCTION("GOOGLETRANSLATE(B4640, ""auto"",""en"")"),"25 years of independence")</f>
        <v>25 years of independence</v>
      </c>
    </row>
    <row r="4641" ht="15.75" customHeight="1">
      <c r="A4641" s="1">
        <v>5020.0</v>
      </c>
      <c r="B4641" s="2" t="s">
        <v>4710</v>
      </c>
      <c r="C4641" s="2" t="s">
        <v>4708</v>
      </c>
      <c r="D4641" s="2" t="s">
        <v>6</v>
      </c>
      <c r="E4641" s="2" t="str">
        <f>IFERROR(__xludf.DUMMYFUNCTION("GOOGLETRANSLATE(B4641, ""auto"",""en"")"),"Happy B-day")</f>
        <v>Happy B-day</v>
      </c>
    </row>
    <row r="4642" ht="15.75" customHeight="1">
      <c r="A4642" s="1">
        <v>5022.0</v>
      </c>
      <c r="B4642" s="2" t="s">
        <v>4711</v>
      </c>
      <c r="C4642" s="2" t="s">
        <v>4708</v>
      </c>
      <c r="D4642" s="2" t="s">
        <v>6</v>
      </c>
      <c r="E4642" s="2" t="str">
        <f>IFERROR(__xludf.DUMMYFUNCTION("GOOGLETRANSLATE(B4642, ""auto"",""en"")"),"no matter what it infuriates people smile")</f>
        <v>no matter what it infuriates people smile</v>
      </c>
    </row>
    <row r="4643" ht="15.75" customHeight="1">
      <c r="A4643" s="1">
        <v>5023.0</v>
      </c>
      <c r="B4643" s="2" t="s">
        <v>4712</v>
      </c>
      <c r="C4643" s="2" t="s">
        <v>4708</v>
      </c>
      <c r="D4643" s="2" t="s">
        <v>6</v>
      </c>
      <c r="E4643" s="2" t="str">
        <f>IFERROR(__xludf.DUMMYFUNCTION("GOOGLETRANSLATE(B4643, ""auto"",""en"")"),"you will be proud of me dad")</f>
        <v>you will be proud of me dad</v>
      </c>
    </row>
    <row r="4644" ht="15.75" customHeight="1">
      <c r="A4644" s="1">
        <v>5024.0</v>
      </c>
      <c r="B4644" s="2" t="s">
        <v>4707</v>
      </c>
      <c r="C4644" s="2" t="s">
        <v>4708</v>
      </c>
      <c r="D4644" s="2" t="s">
        <v>6</v>
      </c>
      <c r="E4644" s="2" t="str">
        <f>IFERROR(__xludf.DUMMYFUNCTION("GOOGLETRANSLATE(B4644, ""auto"",""en"")"),"Universiade 2017")</f>
        <v>Universiade 2017</v>
      </c>
    </row>
    <row r="4645" ht="15.75" customHeight="1">
      <c r="A4645" s="1">
        <v>5025.0</v>
      </c>
      <c r="B4645" s="2" t="s">
        <v>1773</v>
      </c>
      <c r="C4645" s="2" t="s">
        <v>4708</v>
      </c>
      <c r="D4645" s="2" t="s">
        <v>6</v>
      </c>
      <c r="E4645" s="2" t="str">
        <f>IFERROR(__xludf.DUMMYFUNCTION("GOOGLETRANSLATE(B4645, ""auto"",""en"")"),"But someone will love everything you hate in yourself")</f>
        <v>But someone will love everything you hate in yourself</v>
      </c>
    </row>
    <row r="4646" ht="15.75" customHeight="1">
      <c r="A4646" s="1">
        <v>5026.0</v>
      </c>
      <c r="B4646" s="2" t="s">
        <v>4709</v>
      </c>
      <c r="C4646" s="2" t="s">
        <v>4708</v>
      </c>
      <c r="D4646" s="2" t="s">
        <v>6</v>
      </c>
      <c r="E4646" s="2" t="str">
        <f>IFERROR(__xludf.DUMMYFUNCTION("GOOGLETRANSLATE(B4646, ""auto"",""en"")"),"25 years of independence")</f>
        <v>25 years of independence</v>
      </c>
    </row>
    <row r="4647" ht="15.75" customHeight="1">
      <c r="A4647" s="1">
        <v>5027.0</v>
      </c>
      <c r="B4647" s="2" t="s">
        <v>4710</v>
      </c>
      <c r="C4647" s="2" t="s">
        <v>4708</v>
      </c>
      <c r="D4647" s="2" t="s">
        <v>6</v>
      </c>
      <c r="E4647" s="2" t="str">
        <f>IFERROR(__xludf.DUMMYFUNCTION("GOOGLETRANSLATE(B4647, ""auto"",""en"")"),"Happy B-day")</f>
        <v>Happy B-day</v>
      </c>
    </row>
    <row r="4648" ht="15.75" customHeight="1">
      <c r="A4648" s="1">
        <v>5029.0</v>
      </c>
      <c r="B4648" s="2" t="s">
        <v>4711</v>
      </c>
      <c r="C4648" s="2" t="s">
        <v>4708</v>
      </c>
      <c r="D4648" s="2" t="s">
        <v>6</v>
      </c>
      <c r="E4648" s="2" t="str">
        <f>IFERROR(__xludf.DUMMYFUNCTION("GOOGLETRANSLATE(B4648, ""auto"",""en"")"),"no matter what it infuriates people smile")</f>
        <v>no matter what it infuriates people smile</v>
      </c>
    </row>
    <row r="4649" ht="15.75" customHeight="1">
      <c r="A4649" s="1">
        <v>5030.0</v>
      </c>
      <c r="B4649" s="2" t="s">
        <v>4712</v>
      </c>
      <c r="C4649" s="2" t="s">
        <v>4708</v>
      </c>
      <c r="D4649" s="2" t="s">
        <v>6</v>
      </c>
      <c r="E4649" s="2" t="str">
        <f>IFERROR(__xludf.DUMMYFUNCTION("GOOGLETRANSLATE(B4649, ""auto"",""en"")"),"you will be proud of me dad")</f>
        <v>you will be proud of me dad</v>
      </c>
    </row>
    <row r="4650" ht="15.75" customHeight="1">
      <c r="A4650" s="1">
        <v>5031.0</v>
      </c>
      <c r="B4650" s="2" t="s">
        <v>4713</v>
      </c>
      <c r="C4650" s="2" t="s">
        <v>4714</v>
      </c>
      <c r="D4650" s="2" t="s">
        <v>6</v>
      </c>
      <c r="E4650" s="2" t="str">
        <f>IFERROR(__xludf.DUMMYFUNCTION("GOOGLETRANSLATE(B4650, ""auto"",""en"")"),"thanks to all")</f>
        <v>thanks to all</v>
      </c>
    </row>
    <row r="4651" ht="15.75" customHeight="1">
      <c r="A4651" s="1">
        <v>5032.0</v>
      </c>
      <c r="B4651" s="2" t="s">
        <v>4715</v>
      </c>
      <c r="C4651" s="2" t="s">
        <v>4714</v>
      </c>
      <c r="D4651" s="2" t="s">
        <v>6</v>
      </c>
      <c r="E4651" s="2" t="str">
        <f>IFERROR(__xludf.DUMMYFUNCTION("GOOGLETRANSLATE(B4651, ""auto"",""en"")"),"homemade pizza ingredients for the dough to show full")</f>
        <v>homemade pizza ingredients for the dough to show full</v>
      </c>
    </row>
    <row r="4652" ht="15.75" customHeight="1">
      <c r="A4652" s="1">
        <v>5033.0</v>
      </c>
      <c r="B4652" s="2" t="s">
        <v>4716</v>
      </c>
      <c r="C4652" s="2" t="s">
        <v>4714</v>
      </c>
      <c r="D4652" s="2" t="s">
        <v>6</v>
      </c>
      <c r="E4652" s="2" t="str">
        <f>IFERROR(__xludf.DUMMYFUNCTION("GOOGLETRANSLATE(B4652, ""auto"",""en"")"),"everything was all over")</f>
        <v>everything was all over</v>
      </c>
    </row>
    <row r="4653" ht="15.75" customHeight="1">
      <c r="A4653" s="1">
        <v>5037.0</v>
      </c>
      <c r="B4653" s="2" t="s">
        <v>3282</v>
      </c>
      <c r="C4653" s="2" t="s">
        <v>4714</v>
      </c>
      <c r="D4653" s="2" t="s">
        <v>6</v>
      </c>
      <c r="E4653" s="2" t="str">
        <f>IFERROR(__xludf.DUMMYFUNCTION("GOOGLETRANSLATE(B4653, ""auto"",""en"")"),"love")</f>
        <v>love</v>
      </c>
    </row>
    <row r="4654" ht="15.75" customHeight="1">
      <c r="A4654" s="1">
        <v>5039.0</v>
      </c>
      <c r="B4654" s="2" t="s">
        <v>4717</v>
      </c>
      <c r="C4654" s="2" t="s">
        <v>4714</v>
      </c>
      <c r="D4654" s="2" t="s">
        <v>6</v>
      </c>
      <c r="E4654" s="2" t="str">
        <f>IFERROR(__xludf.DUMMYFUNCTION("GOOGLETRANSLATE(B4654, ""auto"",""en"")"),"autumn")</f>
        <v>autumn</v>
      </c>
    </row>
    <row r="4655" ht="15.75" customHeight="1">
      <c r="A4655" s="1">
        <v>5041.0</v>
      </c>
      <c r="B4655" s="2" t="s">
        <v>4718</v>
      </c>
      <c r="C4655" s="2" t="s">
        <v>4719</v>
      </c>
      <c r="D4655" s="2" t="s">
        <v>6</v>
      </c>
      <c r="E4655" s="2" t="str">
        <f>IFERROR(__xludf.DUMMYFUNCTION("GOOGLETRANSLATE(B4655, ""auto"",""en"")"),"Arabic and tärwïya days before the days of Kurban Ait question the importance of what religion one day before the altar ayttan days to respond with date and called on the previous day tärwïya review the following information about this property dates set "&amp;"Europe")</f>
        <v>Arabic and tärwïya days before the days of Kurban Ait question the importance of what religion one day before the altar ayttan days to respond with date and called on the previous day tärwïya review the following information about this property dates set Europe</v>
      </c>
    </row>
    <row r="4656" ht="15.75" customHeight="1">
      <c r="A4656" s="1">
        <v>5042.0</v>
      </c>
      <c r="B4656" s="2" t="s">
        <v>4720</v>
      </c>
      <c r="C4656" s="2" t="s">
        <v>4719</v>
      </c>
      <c r="D4656" s="2" t="s">
        <v>6</v>
      </c>
      <c r="E4656" s="2" t="str">
        <f>IFERROR(__xludf.DUMMYFUNCTION("GOOGLETRANSLATE(B4656, ""auto"",""en"")"),"virgins in men appreciate one important quality called no matter what a man with such quality will call no matter what will come no matter what razyschut will help support a number of such men a particular life-rod")</f>
        <v>virgins in men appreciate one important quality called no matter what a man with such quality will call no matter what will come no matter what razyschut will help support a number of such men a particular life-rod</v>
      </c>
    </row>
    <row r="4657" ht="15.75" customHeight="1">
      <c r="A4657" s="1">
        <v>5043.0</v>
      </c>
      <c r="B4657" s="2" t="s">
        <v>4721</v>
      </c>
      <c r="C4657" s="2" t="s">
        <v>4719</v>
      </c>
      <c r="D4657" s="2" t="s">
        <v>6</v>
      </c>
      <c r="E4657" s="2" t="str">
        <f>IFERROR(__xludf.DUMMYFUNCTION("GOOGLETRANSLATE(B4657, ""auto"",""en"")"),"I am a girl whose dead eyes fake smile and countless scars")</f>
        <v>I am a girl whose dead eyes fake smile and countless scars</v>
      </c>
    </row>
    <row r="4658" ht="15.75" customHeight="1">
      <c r="A4658" s="1">
        <v>5044.0</v>
      </c>
      <c r="B4658" s="2" t="s">
        <v>4722</v>
      </c>
      <c r="C4658" s="2" t="s">
        <v>4719</v>
      </c>
      <c r="D4658" s="2" t="s">
        <v>6</v>
      </c>
      <c r="E4658" s="2" t="str">
        <f>IFERROR(__xludf.DUMMYFUNCTION("GOOGLETRANSLATE(B4658, ""auto"",""en"")"),"As I waited for my happiness all it started with the fact that I stopped to wait m Wright")</f>
        <v>As I waited for my happiness all it started with the fact that I stopped to wait m Wright</v>
      </c>
    </row>
    <row r="4659" ht="15.75" customHeight="1">
      <c r="A4659" s="1">
        <v>5045.0</v>
      </c>
      <c r="B4659" s="2" t="s">
        <v>4723</v>
      </c>
      <c r="C4659" s="2" t="s">
        <v>4719</v>
      </c>
      <c r="D4659" s="2" t="s">
        <v>6</v>
      </c>
      <c r="E4659" s="2" t="str">
        <f>IFERROR(__xludf.DUMMYFUNCTION("GOOGLETRANSLATE(B4659, ""auto"",""en"")"),"in life as the rain comes a moment when it just do not care")</f>
        <v>in life as the rain comes a moment when it just do not care</v>
      </c>
    </row>
    <row r="4660" ht="15.75" customHeight="1">
      <c r="A4660" s="1">
        <v>5046.0</v>
      </c>
      <c r="B4660" s="2" t="s">
        <v>4724</v>
      </c>
      <c r="C4660" s="2" t="s">
        <v>4719</v>
      </c>
      <c r="D4660" s="2" t="s">
        <v>6</v>
      </c>
      <c r="E4660" s="2" t="str">
        <f>IFERROR(__xludf.DUMMYFUNCTION("GOOGLETRANSLATE(B4660, ""auto"",""en"")"),"these clouds purple wool")</f>
        <v>these clouds purple wool</v>
      </c>
    </row>
    <row r="4661" ht="15.75" customHeight="1">
      <c r="A4661" s="1">
        <v>5047.0</v>
      </c>
      <c r="B4661" s="2" t="s">
        <v>4718</v>
      </c>
      <c r="C4661" s="2" t="s">
        <v>4719</v>
      </c>
      <c r="D4661" s="2" t="s">
        <v>6</v>
      </c>
      <c r="E4661" s="2" t="str">
        <f>IFERROR(__xludf.DUMMYFUNCTION("GOOGLETRANSLATE(B4661, ""auto"",""en"")"),"Arabic and tärwïya days before the days of Kurban Ait question the importance of what religion one day before the altar ayttan days to respond with date and called on the previous day tärwïya review the following information about this property dates set "&amp;"Europe")</f>
        <v>Arabic and tärwïya days before the days of Kurban Ait question the importance of what religion one day before the altar ayttan days to respond with date and called on the previous day tärwïya review the following information about this property dates set Europe</v>
      </c>
    </row>
    <row r="4662" ht="15.75" customHeight="1">
      <c r="A4662" s="1">
        <v>5048.0</v>
      </c>
      <c r="B4662" s="2" t="s">
        <v>4720</v>
      </c>
      <c r="C4662" s="2" t="s">
        <v>4719</v>
      </c>
      <c r="D4662" s="2" t="s">
        <v>6</v>
      </c>
      <c r="E4662" s="2" t="str">
        <f>IFERROR(__xludf.DUMMYFUNCTION("GOOGLETRANSLATE(B4662, ""auto"",""en"")"),"virgins in men appreciate one important quality called no matter what a man with such quality will call no matter what will come no matter what razyschut will help support a number of such men a particular life-rod")</f>
        <v>virgins in men appreciate one important quality called no matter what a man with such quality will call no matter what will come no matter what razyschut will help support a number of such men a particular life-rod</v>
      </c>
    </row>
    <row r="4663" ht="15.75" customHeight="1">
      <c r="A4663" s="1">
        <v>5049.0</v>
      </c>
      <c r="B4663" s="2" t="s">
        <v>4721</v>
      </c>
      <c r="C4663" s="2" t="s">
        <v>4719</v>
      </c>
      <c r="D4663" s="2" t="s">
        <v>6</v>
      </c>
      <c r="E4663" s="2" t="str">
        <f>IFERROR(__xludf.DUMMYFUNCTION("GOOGLETRANSLATE(B4663, ""auto"",""en"")"),"I am a girl whose dead eyes fake smile and countless scars")</f>
        <v>I am a girl whose dead eyes fake smile and countless scars</v>
      </c>
    </row>
    <row r="4664" ht="15.75" customHeight="1">
      <c r="A4664" s="1">
        <v>5050.0</v>
      </c>
      <c r="B4664" s="2" t="s">
        <v>4722</v>
      </c>
      <c r="C4664" s="2" t="s">
        <v>4719</v>
      </c>
      <c r="D4664" s="2" t="s">
        <v>6</v>
      </c>
      <c r="E4664" s="2" t="str">
        <f>IFERROR(__xludf.DUMMYFUNCTION("GOOGLETRANSLATE(B4664, ""auto"",""en"")"),"As I waited for my happiness all it started with the fact that I stopped to wait m Wright")</f>
        <v>As I waited for my happiness all it started with the fact that I stopped to wait m Wright</v>
      </c>
    </row>
    <row r="4665" ht="15.75" customHeight="1">
      <c r="A4665" s="1">
        <v>5051.0</v>
      </c>
      <c r="B4665" s="2" t="s">
        <v>4723</v>
      </c>
      <c r="C4665" s="2" t="s">
        <v>4719</v>
      </c>
      <c r="D4665" s="2" t="s">
        <v>6</v>
      </c>
      <c r="E4665" s="2" t="str">
        <f>IFERROR(__xludf.DUMMYFUNCTION("GOOGLETRANSLATE(B4665, ""auto"",""en"")"),"in life as the rain comes a moment when it just do not care")</f>
        <v>in life as the rain comes a moment when it just do not care</v>
      </c>
    </row>
    <row r="4666" ht="15.75" customHeight="1">
      <c r="A4666" s="1">
        <v>5052.0</v>
      </c>
      <c r="B4666" s="2" t="s">
        <v>4724</v>
      </c>
      <c r="C4666" s="2" t="s">
        <v>4719</v>
      </c>
      <c r="D4666" s="2" t="s">
        <v>6</v>
      </c>
      <c r="E4666" s="2" t="str">
        <f>IFERROR(__xludf.DUMMYFUNCTION("GOOGLETRANSLATE(B4666, ""auto"",""en"")"),"these clouds purple wool")</f>
        <v>these clouds purple wool</v>
      </c>
    </row>
    <row r="4667" ht="15.75" customHeight="1">
      <c r="A4667" s="1">
        <v>5053.0</v>
      </c>
      <c r="B4667" s="2" t="s">
        <v>4725</v>
      </c>
      <c r="C4667" s="2" t="s">
        <v>4726</v>
      </c>
      <c r="D4667" s="2" t="s">
        <v>6</v>
      </c>
      <c r="E4667" s="2" t="str">
        <f>IFERROR(__xludf.DUMMYFUNCTION("GOOGLETRANSLATE(B4667, ""auto"",""en"")"),"the mood")</f>
        <v>the mood</v>
      </c>
    </row>
    <row r="4668" ht="15.75" customHeight="1">
      <c r="A4668" s="1">
        <v>5054.0</v>
      </c>
      <c r="B4668" s="2" t="s">
        <v>4727</v>
      </c>
      <c r="C4668" s="2" t="s">
        <v>4726</v>
      </c>
      <c r="D4668" s="2" t="s">
        <v>6</v>
      </c>
      <c r="E4668" s="2" t="str">
        <f>IFERROR(__xludf.DUMMYFUNCTION("GOOGLETRANSLATE(B4668, ""auto"",""en"")")," but now that a September today is the most byctpoe summer which I am znal")</f>
        <v> but now that a September today is the most byctpoe summer which I am znal</v>
      </c>
    </row>
    <row r="4669" ht="15.75" customHeight="1">
      <c r="A4669" s="1">
        <v>5055.0</v>
      </c>
      <c r="B4669" s="2" t="s">
        <v>4728</v>
      </c>
      <c r="C4669" s="2" t="s">
        <v>4726</v>
      </c>
      <c r="D4669" s="2" t="s">
        <v>6</v>
      </c>
      <c r="E4669" s="2" t="str">
        <f>IFERROR(__xludf.DUMMYFUNCTION("GOOGLETRANSLATE(B4669, ""auto"",""en"")"),"I love me so gpozu zavorazhivaet mrachnoe sky with huge clubs chernymi oslepitelnymi clouds and flashes of lightning")</f>
        <v>I love me so gpozu zavorazhivaet mrachnoe sky with huge clubs chernymi oslepitelnymi clouds and flashes of lightning</v>
      </c>
    </row>
    <row r="4670" ht="15.75" customHeight="1">
      <c r="A4670" s="1">
        <v>5056.0</v>
      </c>
      <c r="B4670" s="2" t="s">
        <v>4729</v>
      </c>
      <c r="C4670" s="2" t="s">
        <v>4726</v>
      </c>
      <c r="D4670" s="2" t="s">
        <v>6</v>
      </c>
      <c r="E4670" s="2" t="str">
        <f>IFERROR(__xludf.DUMMYFUNCTION("GOOGLETRANSLATE(B4670, ""auto"",""en"")"),"Eternal Sunshine of the June sunset")</f>
        <v>Eternal Sunshine of the June sunset</v>
      </c>
    </row>
    <row r="4671" ht="15.75" customHeight="1">
      <c r="A4671" s="1">
        <v>5057.0</v>
      </c>
      <c r="B4671" s="2" t="s">
        <v>4730</v>
      </c>
      <c r="C4671" s="2" t="s">
        <v>4726</v>
      </c>
      <c r="D4671" s="2" t="s">
        <v>6</v>
      </c>
      <c r="E4671" s="2" t="str">
        <f>IFERROR(__xludf.DUMMYFUNCTION("GOOGLETRANSLATE(B4671, ""auto"",""en"")"),"no loss of time just comes a time to spread this life in places")</f>
        <v>no loss of time just comes a time to spread this life in places</v>
      </c>
    </row>
    <row r="4672" ht="15.75" customHeight="1">
      <c r="A4672" s="1">
        <v>5058.0</v>
      </c>
      <c r="B4672" s="2" t="s">
        <v>4731</v>
      </c>
      <c r="C4672" s="2" t="s">
        <v>4726</v>
      </c>
      <c r="D4672" s="2" t="s">
        <v>6</v>
      </c>
      <c r="E4672" s="2" t="str">
        <f>IFERROR(__xludf.DUMMYFUNCTION("GOOGLETRANSLATE(B4672, ""auto"",""en"")"),"I would now be in Amsterdam")</f>
        <v>I would now be in Amsterdam</v>
      </c>
    </row>
    <row r="4673" ht="15.75" customHeight="1">
      <c r="A4673" s="1">
        <v>5059.0</v>
      </c>
      <c r="B4673" s="2" t="s">
        <v>4732</v>
      </c>
      <c r="C4673" s="2" t="s">
        <v>4726</v>
      </c>
      <c r="D4673" s="2" t="s">
        <v>6</v>
      </c>
      <c r="E4673" s="2" t="str">
        <f>IFERROR(__xludf.DUMMYFUNCTION("GOOGLETRANSLATE(B4673, ""auto"",""en"")"),"Royal Gardens of Europe in the Netherlands")</f>
        <v>Royal Gardens of Europe in the Netherlands</v>
      </c>
    </row>
    <row r="4674" ht="15.75" customHeight="1">
      <c r="A4674" s="1">
        <v>5060.0</v>
      </c>
      <c r="B4674" s="2" t="s">
        <v>4733</v>
      </c>
      <c r="C4674" s="2" t="s">
        <v>4726</v>
      </c>
      <c r="D4674" s="2" t="s">
        <v>6</v>
      </c>
      <c r="E4674" s="2" t="str">
        <f>IFERROR(__xludf.DUMMYFUNCTION("GOOGLETRANSLATE(B4674, ""auto"",""en"")"),"dancin is what to do dancin s when i think of you dancin s what clears my soul dancin s what makes me whole")</f>
        <v>dancin is what to do dancin s when i think of you dancin s what clears my soul dancin s what makes me whole</v>
      </c>
    </row>
    <row r="4675" ht="15.75" customHeight="1">
      <c r="A4675" s="1">
        <v>5062.0</v>
      </c>
      <c r="B4675" s="2" t="s">
        <v>4734</v>
      </c>
      <c r="C4675" s="2" t="s">
        <v>4726</v>
      </c>
      <c r="D4675" s="2" t="s">
        <v>6</v>
      </c>
      <c r="E4675" s="2" t="str">
        <f>IFERROR(__xludf.DUMMYFUNCTION("GOOGLETRANSLATE(B4675, ""auto"",""en"")"),"death note pennivayza")</f>
        <v>death note pennivayza</v>
      </c>
    </row>
    <row r="4676" ht="15.75" customHeight="1">
      <c r="A4676" s="1">
        <v>5063.0</v>
      </c>
      <c r="B4676" s="2" t="s">
        <v>4735</v>
      </c>
      <c r="C4676" s="2" t="s">
        <v>4736</v>
      </c>
      <c r="D4676" s="2" t="s">
        <v>6</v>
      </c>
      <c r="E4676" s="2" t="str">
        <f>IFERROR(__xludf.DUMMYFUNCTION("GOOGLETRANSLATE(B4676, ""auto"",""en"")"),"boomerang is Lord")</f>
        <v>boomerang is Lord</v>
      </c>
    </row>
    <row r="4677" ht="15.75" customHeight="1">
      <c r="A4677" s="1">
        <v>5064.0</v>
      </c>
      <c r="B4677" s="2" t="s">
        <v>4737</v>
      </c>
      <c r="C4677" s="2" t="s">
        <v>4736</v>
      </c>
      <c r="D4677" s="2" t="s">
        <v>6</v>
      </c>
      <c r="E4677" s="2" t="str">
        <f>IFERROR(__xludf.DUMMYFUNCTION("GOOGLETRANSLATE(B4677, ""auto"",""en"")"),"not lose his honor will never remember you face your parents")</f>
        <v>not lose his honor will never remember you face your parents</v>
      </c>
    </row>
    <row r="4678" ht="15.75" customHeight="1">
      <c r="A4678" s="1">
        <v>5065.0</v>
      </c>
      <c r="B4678" s="2" t="s">
        <v>4738</v>
      </c>
      <c r="C4678" s="2" t="s">
        <v>4736</v>
      </c>
      <c r="D4678" s="2" t="s">
        <v>6</v>
      </c>
      <c r="E4678" s="2" t="str">
        <f>IFERROR(__xludf.DUMMYFUNCTION("GOOGLETRANSLATE(B4678, ""auto"",""en"")"),"I'm happy")</f>
        <v>I'm happy</v>
      </c>
    </row>
    <row r="4679" ht="15.75" customHeight="1">
      <c r="A4679" s="1">
        <v>5066.0</v>
      </c>
      <c r="B4679" s="2" t="s">
        <v>4739</v>
      </c>
      <c r="C4679" s="2" t="s">
        <v>4740</v>
      </c>
      <c r="D4679" s="2" t="s">
        <v>6</v>
      </c>
      <c r="E4679" s="2" t="str">
        <f>IFERROR(__xludf.DUMMYFUNCTION("GOOGLETRANSLATE(B4679, ""auto"",""en"")"),"I have no interest that is available to many")</f>
        <v>I have no interest that is available to many</v>
      </c>
    </row>
    <row r="4680" ht="15.75" customHeight="1">
      <c r="A4680" s="1">
        <v>5067.0</v>
      </c>
      <c r="B4680" s="2" t="s">
        <v>4741</v>
      </c>
      <c r="C4680" s="2" t="s">
        <v>4740</v>
      </c>
      <c r="D4680" s="2" t="s">
        <v>6</v>
      </c>
      <c r="E4680" s="2" t="str">
        <f>IFERROR(__xludf.DUMMYFUNCTION("GOOGLETRANSLATE(B4680, ""auto"",""en"")"),"it's okay to lose yourself for a while in the books of music in art in whom the")</f>
        <v>it's okay to lose yourself for a while in the books of music in art in whom the</v>
      </c>
    </row>
    <row r="4681" ht="15.75" customHeight="1">
      <c r="A4681" s="1">
        <v>5068.0</v>
      </c>
      <c r="B4681" s="2" t="s">
        <v>4742</v>
      </c>
      <c r="C4681" s="2" t="s">
        <v>4740</v>
      </c>
      <c r="D4681" s="2" t="s">
        <v>6</v>
      </c>
      <c r="E4681" s="2" t="str">
        <f>IFERROR(__xludf.DUMMYFUNCTION("GOOGLETRANSLATE(B4681, ""auto"",""en"")")," cpasut embrace the Mir")</f>
        <v> cpasut embrace the Mir</v>
      </c>
    </row>
    <row r="4682" ht="15.75" customHeight="1">
      <c r="A4682" s="1">
        <v>5069.0</v>
      </c>
      <c r="B4682" s="2" t="s">
        <v>4743</v>
      </c>
      <c r="C4682" s="2" t="s">
        <v>4740</v>
      </c>
      <c r="D4682" s="2" t="s">
        <v>6</v>
      </c>
      <c r="E4682" s="2" t="str">
        <f>IFERROR(__xludf.DUMMYFUNCTION("GOOGLETRANSLATE(B4682, ""auto"",""en"")"),"to give up anything and that vegans eat")</f>
        <v>to give up anything and that vegans eat</v>
      </c>
    </row>
    <row r="4683" ht="15.75" customHeight="1">
      <c r="A4683" s="1">
        <v>5071.0</v>
      </c>
      <c r="B4683" s="2" t="s">
        <v>4744</v>
      </c>
      <c r="C4683" s="2" t="s">
        <v>4740</v>
      </c>
      <c r="D4683" s="2" t="s">
        <v>6</v>
      </c>
      <c r="E4683" s="2" t="str">
        <f>IFERROR(__xludf.DUMMYFUNCTION("GOOGLETRANSLATE(B4683, ""auto"",""en"")"),"capadocia")</f>
        <v>capadocia</v>
      </c>
    </row>
    <row r="4684" ht="15.75" customHeight="1">
      <c r="A4684" s="1">
        <v>5072.0</v>
      </c>
      <c r="B4684" s="2" t="s">
        <v>4745</v>
      </c>
      <c r="C4684" s="2" t="s">
        <v>4740</v>
      </c>
      <c r="D4684" s="2" t="s">
        <v>6</v>
      </c>
      <c r="E4684" s="2" t="str">
        <f>IFERROR(__xludf.DUMMYFUNCTION("GOOGLETRANSLATE(B4684, ""auto"",""en"")"),"instead of thousands of clubs")</f>
        <v>instead of thousands of clubs</v>
      </c>
    </row>
    <row r="4685" ht="15.75" customHeight="1">
      <c r="A4685" s="1">
        <v>5073.0</v>
      </c>
      <c r="B4685" s="2" t="s">
        <v>4746</v>
      </c>
      <c r="C4685" s="2" t="s">
        <v>4740</v>
      </c>
      <c r="D4685" s="2" t="s">
        <v>6</v>
      </c>
      <c r="E4685" s="2" t="str">
        <f>IFERROR(__xludf.DUMMYFUNCTION("GOOGLETRANSLATE(B4685, ""auto"",""en"")"),"sho protect her waist if no one keeps")</f>
        <v>sho protect her waist if no one keeps</v>
      </c>
    </row>
    <row r="4686" ht="15.75" customHeight="1">
      <c r="A4686" s="1">
        <v>5074.0</v>
      </c>
      <c r="B4686" s="2" t="s">
        <v>4747</v>
      </c>
      <c r="C4686" s="2" t="s">
        <v>4748</v>
      </c>
      <c r="D4686" s="2" t="s">
        <v>6</v>
      </c>
      <c r="E4686" s="2" t="str">
        <f>IFERROR(__xludf.DUMMYFUNCTION("GOOGLETRANSLATE(B4686, ""auto"",""en"")")," 719 in Sha`ban of rewarding what can we do to be concluded in Sha`ban main rewarding approach is now speaking as fast näpil because the noble Prophet s a y other months more than in Sha`ban had fasted näpil Aisha says the Messenger of Allah and no other "&amp;"one whole month of Ramadan orazamen never had nothing but also from his Sha`ban never held one month much time orazamen set Europe 1")</f>
        <v> 719 in Sha`ban of rewarding what can we do to be concluded in Sha`ban main rewarding approach is now speaking as fast näpil because the noble Prophet s a y other months more than in Sha`ban had fasted näpil Aisha says the Messenger of Allah and no other one whole month of Ramadan orazamen never had nothing but also from his Sha`ban never held one month much time orazamen set Europe 1</v>
      </c>
    </row>
    <row r="4687" ht="15.75" customHeight="1">
      <c r="A4687" s="1">
        <v>5075.0</v>
      </c>
      <c r="B4687" s="2" t="s">
        <v>4749</v>
      </c>
      <c r="C4687" s="2" t="s">
        <v>4748</v>
      </c>
      <c r="D4687" s="2" t="s">
        <v>6</v>
      </c>
      <c r="E4687" s="2" t="str">
        <f>IFERROR(__xludf.DUMMYFUNCTION("GOOGLETRANSLATE(B4687, ""auto"",""en"")"),"aakhkhakh")</f>
        <v>aakhkhakh</v>
      </c>
    </row>
    <row r="4688" ht="15.75" customHeight="1">
      <c r="A4688" s="1">
        <v>5076.0</v>
      </c>
      <c r="B4688" s="2" t="s">
        <v>4750</v>
      </c>
      <c r="C4688" s="2" t="s">
        <v>4748</v>
      </c>
      <c r="D4688" s="2" t="s">
        <v>6</v>
      </c>
      <c r="E4688" s="2" t="str">
        <f>IFERROR(__xludf.DUMMYFUNCTION("GOOGLETRANSLATE(B4688, ""auto"",""en"")"),"tükbilmes a long time ago that one Muscled guy boptı He was a great honor to go public order pısqırmawdı distinguish between small izzet loves his most favorite thing to pretend to be smart and educated, who was one of the coolest and count down the praye"&amp;"r tügekeñ one day everyone will see that set Europe")</f>
        <v>tükbilmes a long time ago that one Muscled guy boptı He was a great honor to go public order pısqırmawdı distinguish between small izzet loves his most favorite thing to pretend to be smart and educated, who was one of the coolest and count down the prayer tügekeñ one day everyone will see that set Europe</v>
      </c>
    </row>
    <row r="4689" ht="15.75" customHeight="1">
      <c r="A4689" s="1">
        <v>5077.0</v>
      </c>
      <c r="B4689" s="2" t="s">
        <v>4751</v>
      </c>
      <c r="C4689" s="2" t="s">
        <v>4748</v>
      </c>
      <c r="D4689" s="2" t="s">
        <v>6</v>
      </c>
      <c r="E4689" s="2" t="str">
        <f>IFERROR(__xludf.DUMMYFUNCTION("GOOGLETRANSLATE(B4689, ""auto"",""en"")"),"fiqh song nwqoya 46 lectures prayer stool in disarray")</f>
        <v>fiqh song nwqoya 46 lectures prayer stool in disarray</v>
      </c>
    </row>
    <row r="4690" ht="15.75" customHeight="1">
      <c r="A4690" s="1">
        <v>5078.0</v>
      </c>
      <c r="B4690" s="2" t="s">
        <v>4752</v>
      </c>
      <c r="C4690" s="2" t="s">
        <v>4748</v>
      </c>
      <c r="D4690" s="2" t="s">
        <v>6</v>
      </c>
      <c r="E4690" s="2" t="str">
        <f>IFERROR(__xludf.DUMMYFUNCTION("GOOGLETRANSLATE(B4690, ""auto"",""en"")"),"Akida lecture säwädwl Mighty faith and doubt 1taraw 2bölim")</f>
        <v>Akida lecture säwädwl Mighty faith and doubt 1taraw 2bölim</v>
      </c>
    </row>
    <row r="4691" ht="15.75" customHeight="1">
      <c r="A4691" s="1">
        <v>5079.0</v>
      </c>
      <c r="B4691" s="2" t="s">
        <v>4753</v>
      </c>
      <c r="C4691" s="2" t="s">
        <v>4748</v>
      </c>
      <c r="D4691" s="2" t="s">
        <v>6</v>
      </c>
      <c r="E4691" s="2" t="str">
        <f>IFERROR(__xludf.DUMMYFUNCTION("GOOGLETRANSLATE(B4691, ""auto"",""en"")"),"young y whom the pleasure of the Most High ʿ j b r b k m n sẖ ạb l y s t l h ṣ b w ẗ cheap game laughter and qumartpaytın the pleasures inherent in blazing heat and a lot Interestingly youth sexual slavery beat the Lord of the firm for years IFAS without "&amp;"grain Europe will be pleased with the set")</f>
        <v>young y whom the pleasure of the Most High ʿ j b r b k m n sẖ ạb l y s t l h ṣ b w ẗ cheap game laughter and qumartpaytın the pleasures inherent in blazing heat and a lot Interestingly youth sexual slavery beat the Lord of the firm for years IFAS without grain Europe will be pleased with the set</v>
      </c>
    </row>
    <row r="4692" ht="15.75" customHeight="1">
      <c r="A4692" s="1">
        <v>5080.0</v>
      </c>
      <c r="B4692" s="2" t="s">
        <v>4754</v>
      </c>
      <c r="C4692" s="2" t="s">
        <v>4748</v>
      </c>
      <c r="D4692" s="2" t="s">
        <v>6</v>
      </c>
      <c r="E4692" s="2" t="str">
        <f>IFERROR(__xludf.DUMMYFUNCTION("GOOGLETRANSLATE(B4692, ""auto"",""en"")"),"love these two young people embraced and not süyiswi hands, but their dreams for the future direction of Routes tilekteri and jürekterinde honesty and iñkärliktiñ respect and understanding of one channel at Yas tüyuiswi")</f>
        <v>love these two young people embraced and not süyiswi hands, but their dreams for the future direction of Routes tilekteri and jürekterinde honesty and iñkärliktiñ respect and understanding of one channel at Yas tüyuiswi</v>
      </c>
    </row>
    <row r="4693" ht="15.75" customHeight="1">
      <c r="A4693" s="1">
        <v>5081.0</v>
      </c>
      <c r="B4693" s="2" t="s">
        <v>4755</v>
      </c>
      <c r="C4693" s="2" t="s">
        <v>4748</v>
      </c>
      <c r="D4693" s="2" t="s">
        <v>6</v>
      </c>
      <c r="E4693" s="2" t="str">
        <f>IFERROR(__xludf.DUMMYFUNCTION("GOOGLETRANSLATE(B4693, ""auto"",""en"")"),"Umar ibn Abdul Aziz رحمه الله Do not say only the third woman, never even taught him the Koran bolsañdarda less ZAM 139")</f>
        <v>Umar ibn Abdul Aziz رحمه الله Do not say only the third woman, never even taught him the Koran bolsañdarda less ZAM 139</v>
      </c>
    </row>
    <row r="4694" ht="15.75" customHeight="1">
      <c r="A4694" s="1">
        <v>5082.0</v>
      </c>
      <c r="B4694" s="2" t="s">
        <v>4756</v>
      </c>
      <c r="C4694" s="2" t="s">
        <v>4748</v>
      </c>
      <c r="D4694" s="2" t="s">
        <v>6</v>
      </c>
      <c r="E4694" s="2" t="str">
        <f>IFERROR(__xludf.DUMMYFUNCTION("GOOGLETRANSLATE(B4694, ""auto"",""en"")")," youth and preparation for the holy month of Ramadan to prepare for the UNT important propaganda listen and share um armankuanyshbaev ustazdar mektebi")</f>
        <v> youth and preparation for the holy month of Ramadan to prepare for the UNT important propaganda listen and share um armankuanyshbaev ustazdar mektebi</v>
      </c>
    </row>
    <row r="4695" ht="15.75" customHeight="1">
      <c r="A4695" s="1">
        <v>5083.0</v>
      </c>
      <c r="B4695" s="2" t="s">
        <v>4757</v>
      </c>
      <c r="C4695" s="2" t="s">
        <v>4748</v>
      </c>
      <c r="D4695" s="2" t="s">
        <v>6</v>
      </c>
      <c r="E4695" s="2" t="str">
        <f>IFERROR(__xludf.DUMMYFUNCTION("GOOGLETRANSLATE(B4695, ""auto"",""en"")"),"Do not say the look is not your business, and similar words when you instruct the Messenger of Allah peace be upon him said, truly the most beloved words to Allah are slaves his words who says Glory be to You O Allah, and praise you blessed your name abov"&amp;"e all the greatness of thy and there is none beside thee deity worthy of worship show completely")</f>
        <v>Do not say the look is not your business, and similar words when you instruct the Messenger of Allah peace be upon him said, truly the most beloved words to Allah are slaves his words who says Glory be to You O Allah, and praise you blessed your name above all the greatness of thy and there is none beside thee deity worthy of worship show completely</v>
      </c>
    </row>
    <row r="4696" ht="15.75" customHeight="1">
      <c r="A4696" s="1">
        <v>5084.0</v>
      </c>
      <c r="B4696" s="2" t="s">
        <v>4747</v>
      </c>
      <c r="C4696" s="2" t="s">
        <v>4748</v>
      </c>
      <c r="D4696" s="2" t="s">
        <v>6</v>
      </c>
      <c r="E4696" s="2" t="str">
        <f>IFERROR(__xludf.DUMMYFUNCTION("GOOGLETRANSLATE(B4696, ""auto"",""en"")")," 719 in Sha`ban of rewarding what can we do to be concluded in Sha`ban main rewarding approach is now speaking as fast näpil because the noble Prophet s a y other months more than in Sha`ban had fasted näpil Aisha says the Messenger of Allah and no other "&amp;"one whole month of Ramadan orazamen never had nothing but also from his Sha`ban never held one month much time orazamen set Europe 1")</f>
        <v> 719 in Sha`ban of rewarding what can we do to be concluded in Sha`ban main rewarding approach is now speaking as fast näpil because the noble Prophet s a y other months more than in Sha`ban had fasted näpil Aisha says the Messenger of Allah and no other one whole month of Ramadan orazamen never had nothing but also from his Sha`ban never held one month much time orazamen set Europe 1</v>
      </c>
    </row>
    <row r="4697" ht="15.75" customHeight="1">
      <c r="A4697" s="1">
        <v>5085.0</v>
      </c>
      <c r="B4697" s="2" t="s">
        <v>4749</v>
      </c>
      <c r="C4697" s="2" t="s">
        <v>4748</v>
      </c>
      <c r="D4697" s="2" t="s">
        <v>6</v>
      </c>
      <c r="E4697" s="2" t="str">
        <f>IFERROR(__xludf.DUMMYFUNCTION("GOOGLETRANSLATE(B4697, ""auto"",""en"")"),"aakhkhakh")</f>
        <v>aakhkhakh</v>
      </c>
    </row>
    <row r="4698" ht="15.75" customHeight="1">
      <c r="A4698" s="1">
        <v>5086.0</v>
      </c>
      <c r="B4698" s="2" t="s">
        <v>4750</v>
      </c>
      <c r="C4698" s="2" t="s">
        <v>4748</v>
      </c>
      <c r="D4698" s="2" t="s">
        <v>6</v>
      </c>
      <c r="E4698" s="2" t="str">
        <f>IFERROR(__xludf.DUMMYFUNCTION("GOOGLETRANSLATE(B4698, ""auto"",""en"")"),"tükbilmes a long time ago that one Muscled guy boptı He was a great honor to go public order pısqırmawdı distinguish between small izzet loves his most favorite thing to pretend to be smart and educated, who was one of the coolest and count down the praye"&amp;"r tügekeñ one day everyone will see that set Europe")</f>
        <v>tükbilmes a long time ago that one Muscled guy boptı He was a great honor to go public order pısqırmawdı distinguish between small izzet loves his most favorite thing to pretend to be smart and educated, who was one of the coolest and count down the prayer tügekeñ one day everyone will see that set Europe</v>
      </c>
    </row>
    <row r="4699" ht="15.75" customHeight="1">
      <c r="A4699" s="1">
        <v>5087.0</v>
      </c>
      <c r="B4699" s="2" t="s">
        <v>4751</v>
      </c>
      <c r="C4699" s="2" t="s">
        <v>4748</v>
      </c>
      <c r="D4699" s="2" t="s">
        <v>6</v>
      </c>
      <c r="E4699" s="2" t="str">
        <f>IFERROR(__xludf.DUMMYFUNCTION("GOOGLETRANSLATE(B4699, ""auto"",""en"")"),"fiqh song nwqoya 46 lectures prayer stool in disarray")</f>
        <v>fiqh song nwqoya 46 lectures prayer stool in disarray</v>
      </c>
    </row>
    <row r="4700" ht="15.75" customHeight="1">
      <c r="A4700" s="1">
        <v>5088.0</v>
      </c>
      <c r="B4700" s="2" t="s">
        <v>4752</v>
      </c>
      <c r="C4700" s="2" t="s">
        <v>4748</v>
      </c>
      <c r="D4700" s="2" t="s">
        <v>6</v>
      </c>
      <c r="E4700" s="2" t="str">
        <f>IFERROR(__xludf.DUMMYFUNCTION("GOOGLETRANSLATE(B4700, ""auto"",""en"")"),"Akida lecture säwädwl Mighty faith and doubt 1taraw 2bölim")</f>
        <v>Akida lecture säwädwl Mighty faith and doubt 1taraw 2bölim</v>
      </c>
    </row>
    <row r="4701" ht="15.75" customHeight="1">
      <c r="A4701" s="1">
        <v>5089.0</v>
      </c>
      <c r="B4701" s="2" t="s">
        <v>4753</v>
      </c>
      <c r="C4701" s="2" t="s">
        <v>4748</v>
      </c>
      <c r="D4701" s="2" t="s">
        <v>6</v>
      </c>
      <c r="E4701" s="2" t="str">
        <f>IFERROR(__xludf.DUMMYFUNCTION("GOOGLETRANSLATE(B4701, ""auto"",""en"")"),"young y whom the pleasure of the Most High ʿ j b r b k m n sẖ ạb l y s t l h ṣ b w ẗ cheap game laughter and qumartpaytın the pleasures inherent in blazing heat and a lot Interestingly youth sexual slavery beat the Lord of the firm for years IFAS without "&amp;"grain Europe will be pleased with the set")</f>
        <v>young y whom the pleasure of the Most High ʿ j b r b k m n sẖ ạb l y s t l h ṣ b w ẗ cheap game laughter and qumartpaytın the pleasures inherent in blazing heat and a lot Interestingly youth sexual slavery beat the Lord of the firm for years IFAS without grain Europe will be pleased with the set</v>
      </c>
    </row>
    <row r="4702" ht="15.75" customHeight="1">
      <c r="A4702" s="1">
        <v>5090.0</v>
      </c>
      <c r="B4702" s="2" t="s">
        <v>4754</v>
      </c>
      <c r="C4702" s="2" t="s">
        <v>4748</v>
      </c>
      <c r="D4702" s="2" t="s">
        <v>6</v>
      </c>
      <c r="E4702" s="2" t="str">
        <f>IFERROR(__xludf.DUMMYFUNCTION("GOOGLETRANSLATE(B4702, ""auto"",""en"")"),"love these two young people embraced and not süyiswi hands, but their dreams for the future direction of Routes tilekteri and jürekterinde honesty and iñkärliktiñ respect and understanding of one channel at Yas tüyuiswi")</f>
        <v>love these two young people embraced and not süyiswi hands, but their dreams for the future direction of Routes tilekteri and jürekterinde honesty and iñkärliktiñ respect and understanding of one channel at Yas tüyuiswi</v>
      </c>
    </row>
    <row r="4703" ht="15.75" customHeight="1">
      <c r="A4703" s="1">
        <v>5091.0</v>
      </c>
      <c r="B4703" s="2" t="s">
        <v>4755</v>
      </c>
      <c r="C4703" s="2" t="s">
        <v>4748</v>
      </c>
      <c r="D4703" s="2" t="s">
        <v>6</v>
      </c>
      <c r="E4703" s="2" t="str">
        <f>IFERROR(__xludf.DUMMYFUNCTION("GOOGLETRANSLATE(B4703, ""auto"",""en"")"),"Umar ibn Abdul Aziz رحمه الله Do not say only the third woman, never even taught him the Koran bolsañdarda less ZAM 139")</f>
        <v>Umar ibn Abdul Aziz رحمه الله Do not say only the third woman, never even taught him the Koran bolsañdarda less ZAM 139</v>
      </c>
    </row>
    <row r="4704" ht="15.75" customHeight="1">
      <c r="A4704" s="1">
        <v>5092.0</v>
      </c>
      <c r="B4704" s="2" t="s">
        <v>4756</v>
      </c>
      <c r="C4704" s="2" t="s">
        <v>4748</v>
      </c>
      <c r="D4704" s="2" t="s">
        <v>6</v>
      </c>
      <c r="E4704" s="2" t="str">
        <f>IFERROR(__xludf.DUMMYFUNCTION("GOOGLETRANSLATE(B4704, ""auto"",""en"")")," youth and preparation for the holy month of Ramadan to prepare for the UNT important propaganda listen and share um armankuanyshbaev ustazdar mektebi")</f>
        <v> youth and preparation for the holy month of Ramadan to prepare for the UNT important propaganda listen and share um armankuanyshbaev ustazdar mektebi</v>
      </c>
    </row>
    <row r="4705" ht="15.75" customHeight="1">
      <c r="A4705" s="1">
        <v>5093.0</v>
      </c>
      <c r="B4705" s="2" t="s">
        <v>4757</v>
      </c>
      <c r="C4705" s="2" t="s">
        <v>4748</v>
      </c>
      <c r="D4705" s="2" t="s">
        <v>6</v>
      </c>
      <c r="E4705" s="2" t="str">
        <f>IFERROR(__xludf.DUMMYFUNCTION("GOOGLETRANSLATE(B4705, ""auto"",""en"")"),"Do not say the look is not your business, and similar words when you instruct the Messenger of Allah peace be upon him said, truly the most beloved words to Allah are slaves his words who says Glory be to You O Allah, and praise you blessed your name abov"&amp;"e all the greatness of thy and there is none beside thee deity worthy of worship show completely")</f>
        <v>Do not say the look is not your business, and similar words when you instruct the Messenger of Allah peace be upon him said, truly the most beloved words to Allah are slaves his words who says Glory be to You O Allah, and praise you blessed your name above all the greatness of thy and there is none beside thee deity worthy of worship show completely</v>
      </c>
    </row>
    <row r="4706" ht="15.75" customHeight="1">
      <c r="A4706" s="1">
        <v>5094.0</v>
      </c>
      <c r="B4706" s="2" t="s">
        <v>4758</v>
      </c>
      <c r="C4706" s="2" t="s">
        <v>4759</v>
      </c>
      <c r="D4706" s="2" t="s">
        <v>6</v>
      </c>
      <c r="E4706" s="2" t="str">
        <f>IFERROR(__xludf.DUMMYFUNCTION("GOOGLETRANSLATE(B4706, ""auto"",""en"")"),"all part of the legendary franchise of 1080 ctpitpeycepax save at the wall and see with pleasure 1 fopcazh 2001 2 dvoynoy fopcazh 2003 show completely")</f>
        <v>all part of the legendary franchise of 1080 ctpitpeycepax save at the wall and see with pleasure 1 fopcazh 2001 2 dvoynoy fopcazh 2003 show completely</v>
      </c>
    </row>
    <row r="4707" ht="15.75" customHeight="1">
      <c r="A4707" s="1">
        <v>5095.0</v>
      </c>
      <c r="B4707" s="2" t="s">
        <v>4760</v>
      </c>
      <c r="C4707" s="2" t="s">
        <v>4759</v>
      </c>
      <c r="D4707" s="2" t="s">
        <v>6</v>
      </c>
      <c r="E4707" s="2" t="str">
        <f>IFERROR(__xludf.DUMMYFUNCTION("GOOGLETRANSLATE(B4707, ""auto"",""en"")")," Mahabbat kafesi cafes Mahabbat production Kazakhstan 2018 Genre Comedy young guy by the name of Chingiz is on the run hiding from enemies, he arranged a cook in a small cafe owners establishments meet him with cheerfulness and Genghis pretending the othe"&amp;"r person opens up in the positive qualities of yourself but that's criminal past did not let him kinomaniya comedy kinomaniya Kazakh kinomaniya kz")</f>
        <v> Mahabbat kafesi cafes Mahabbat production Kazakhstan 2018 Genre Comedy young guy by the name of Chingiz is on the run hiding from enemies, he arranged a cook in a small cafe owners establishments meet him with cheerfulness and Genghis pretending the other person opens up in the positive qualities of yourself but that's criminal past did not let him kinomaniya comedy kinomaniya Kazakh kinomaniya kz</v>
      </c>
    </row>
    <row r="4708" ht="15.75" customHeight="1">
      <c r="A4708" s="1">
        <v>5096.0</v>
      </c>
      <c r="B4708" s="2" t="s">
        <v>4761</v>
      </c>
      <c r="C4708" s="2" t="s">
        <v>4759</v>
      </c>
      <c r="D4708" s="2" t="s">
        <v>6</v>
      </c>
      <c r="E4708" s="2" t="str">
        <f>IFERROR(__xludf.DUMMYFUNCTION("GOOGLETRANSLATE(B4708, ""auto"",""en"")"),"it does not matter who you are in front of people but it is important who you are before God")</f>
        <v>it does not matter who you are in front of people but it is important who you are before God</v>
      </c>
    </row>
    <row r="4709" ht="15.75" customHeight="1">
      <c r="A4709" s="1">
        <v>5097.0</v>
      </c>
      <c r="B4709" s="2" t="s">
        <v>4762</v>
      </c>
      <c r="C4709" s="2" t="s">
        <v>4759</v>
      </c>
      <c r="D4709" s="2" t="s">
        <v>6</v>
      </c>
      <c r="E4709" s="2" t="str">
        <f>IFERROR(__xludf.DUMMYFUNCTION("GOOGLETRANSLATE(B4709, ""auto"",""en"")")," Satan's three-node")</f>
        <v> Satan's three-node</v>
      </c>
    </row>
    <row r="4710" ht="15.75" customHeight="1">
      <c r="A4710" s="1">
        <v>5098.0</v>
      </c>
      <c r="B4710" s="2" t="s">
        <v>4763</v>
      </c>
      <c r="C4710" s="2" t="s">
        <v>4759</v>
      </c>
      <c r="D4710" s="2" t="s">
        <v>6</v>
      </c>
      <c r="E4710" s="2" t="str">
        <f>IFERROR(__xludf.DUMMYFUNCTION("GOOGLETRANSLATE(B4710, ""auto"",""en"")"),"How many precious brothers to me if the person is so expensive")</f>
        <v>How many precious brothers to me if the person is so expensive</v>
      </c>
    </row>
    <row r="4711" ht="15.75" customHeight="1">
      <c r="A4711" s="1">
        <v>5099.0</v>
      </c>
      <c r="B4711" s="2" t="s">
        <v>4764</v>
      </c>
      <c r="C4711" s="2" t="s">
        <v>4759</v>
      </c>
      <c r="D4711" s="2" t="s">
        <v>6</v>
      </c>
      <c r="E4711" s="2" t="str">
        <f>IFERROR(__xludf.DUMMYFUNCTION("GOOGLETRANSLATE(B4711, ""auto"",""en"")"),"read this account of one person, one day suddenly swbxanallax then alxamdwlïllax said he continues to study further lä ïllähä il Allah said it self so good sezingeni allahw akbär said he was tazarğısı astafïrwllax astafïrwllax asked for forgiveness as ast"&amp;"afïrwllax then that one of the payğambarmızğa and qurmeti maxabatınıñ as a sign of Allah aleyxï time assalam he read this note it is Allah who has received many rewards from that person that you want to make the case once again rewarding to know that a fr"&amp;"iend left to qabırğaña Become a reward themselves contributing to the collection of Allah be pleased with")</f>
        <v>read this account of one person, one day suddenly swbxanallax then alxamdwlïllax said he continues to study further lä ïllähä il Allah said it self so good sezingeni allahw akbär said he was tazarğısı astafïrwllax astafïrwllax asked for forgiveness as astafïrwllax then that one of the payğambarmızğa and qurmeti maxabatınıñ as a sign of Allah aleyxï time assalam he read this note it is Allah who has received many rewards from that person that you want to make the case once again rewarding to know that a friend left to qabırğaña Become a reward themselves contributing to the collection of Allah be pleased with</v>
      </c>
    </row>
    <row r="4712" ht="15.75" customHeight="1">
      <c r="A4712" s="1">
        <v>5100.0</v>
      </c>
      <c r="B4712" s="2" t="s">
        <v>4765</v>
      </c>
      <c r="C4712" s="2" t="s">
        <v>4759</v>
      </c>
      <c r="D4712" s="2" t="s">
        <v>6</v>
      </c>
      <c r="E4712" s="2" t="str">
        <f>IFERROR(__xludf.DUMMYFUNCTION("GOOGLETRANSLATE(B4712, ""auto"",""en"")"),"11 g super")</f>
        <v>11 g super</v>
      </c>
    </row>
    <row r="4713" ht="15.75" customHeight="1">
      <c r="A4713" s="1">
        <v>5101.0</v>
      </c>
      <c r="B4713" s="2" t="s">
        <v>4766</v>
      </c>
      <c r="C4713" s="2" t="s">
        <v>4759</v>
      </c>
      <c r="D4713" s="2" t="s">
        <v>6</v>
      </c>
      <c r="E4713" s="2" t="str">
        <f>IFERROR(__xludf.DUMMYFUNCTION("GOOGLETRANSLATE(B4713, ""auto"",""en"")"),"11 g is when synyp zhetekshіsі kүlpan apai 11 g is when 12ұl 12қyz 11 g is when liderdің bәrі osynda 11 g is when eң noisy class 11 g is when ұldary handsome қyzdary beautiful show full")</f>
        <v>11 g is when synyp zhetekshіsі kүlpan apai 11 g is when 12ұl 12қyz 11 g is when liderdің bәrі osynda 11 g is when eң noisy class 11 g is when ұldary handsome қyzdary beautiful show full</v>
      </c>
    </row>
    <row r="4714" ht="15.75" customHeight="1">
      <c r="A4714" s="1">
        <v>5102.0</v>
      </c>
      <c r="B4714" s="2" t="s">
        <v>4767</v>
      </c>
      <c r="C4714" s="2" t="s">
        <v>4759</v>
      </c>
      <c r="D4714" s="2" t="s">
        <v>6</v>
      </c>
      <c r="E4714" s="2" t="str">
        <f>IFERROR(__xludf.DUMMYFUNCTION("GOOGLETRANSLATE(B4714, ""auto"",""en"")")," Allah")</f>
        <v> Allah</v>
      </c>
    </row>
    <row r="4715" ht="15.75" customHeight="1">
      <c r="A4715" s="1">
        <v>5103.0</v>
      </c>
      <c r="B4715" s="2" t="s">
        <v>4768</v>
      </c>
      <c r="C4715" s="2" t="s">
        <v>4759</v>
      </c>
      <c r="D4715" s="2" t="s">
        <v>6</v>
      </c>
      <c r="E4715" s="2" t="str">
        <f>IFERROR(__xludf.DUMMYFUNCTION("GOOGLETRANSLATE(B4715, ""auto"",""en"")"),"actions of friends that will change life remains only a mother")</f>
        <v>actions of friends that will change life remains only a mother</v>
      </c>
    </row>
    <row r="4716" ht="15.75" customHeight="1">
      <c r="A4716" s="1">
        <v>5104.0</v>
      </c>
      <c r="B4716" s="2" t="s">
        <v>4758</v>
      </c>
      <c r="C4716" s="2" t="s">
        <v>4769</v>
      </c>
      <c r="D4716" s="2" t="s">
        <v>6</v>
      </c>
      <c r="E4716" s="2" t="str">
        <f>IFERROR(__xludf.DUMMYFUNCTION("GOOGLETRANSLATE(B4716, ""auto"",""en"")"),"all part of the legendary franchise of 1080 ctpitpeycepax save at the wall and see with pleasure 1 fopcazh 2001 2 dvoynoy fopcazh 2003 show completely")</f>
        <v>all part of the legendary franchise of 1080 ctpitpeycepax save at the wall and see with pleasure 1 fopcazh 2001 2 dvoynoy fopcazh 2003 show completely</v>
      </c>
    </row>
    <row r="4717" ht="15.75" customHeight="1">
      <c r="A4717" s="1">
        <v>5105.0</v>
      </c>
      <c r="B4717" s="2" t="s">
        <v>4760</v>
      </c>
      <c r="C4717" s="2" t="s">
        <v>4769</v>
      </c>
      <c r="D4717" s="2" t="s">
        <v>6</v>
      </c>
      <c r="E4717" s="2" t="str">
        <f>IFERROR(__xludf.DUMMYFUNCTION("GOOGLETRANSLATE(B4717, ""auto"",""en"")")," Mahabbat kafesi cafes Mahabbat production Kazakhstan 2018 Genre Comedy young guy by the name of Chingiz is on the run hiding from enemies, he arranged a cook in a small cafe owners establishments meet him with cheerfulness and Genghis pretending the othe"&amp;"r person opens up in the positive qualities of yourself but that's criminal past did not let him kinomaniya comedy kinomaniya Kazakh kinomaniya kz")</f>
        <v> Mahabbat kafesi cafes Mahabbat production Kazakhstan 2018 Genre Comedy young guy by the name of Chingiz is on the run hiding from enemies, he arranged a cook in a small cafe owners establishments meet him with cheerfulness and Genghis pretending the other person opens up in the positive qualities of yourself but that's criminal past did not let him kinomaniya comedy kinomaniya Kazakh kinomaniya kz</v>
      </c>
    </row>
    <row r="4718" ht="15.75" customHeight="1">
      <c r="A4718" s="1">
        <v>5106.0</v>
      </c>
      <c r="B4718" s="2" t="s">
        <v>4761</v>
      </c>
      <c r="C4718" s="2" t="s">
        <v>4769</v>
      </c>
      <c r="D4718" s="2" t="s">
        <v>6</v>
      </c>
      <c r="E4718" s="2" t="str">
        <f>IFERROR(__xludf.DUMMYFUNCTION("GOOGLETRANSLATE(B4718, ""auto"",""en"")"),"it does not matter who you are in front of people but it is important who you are before God")</f>
        <v>it does not matter who you are in front of people but it is important who you are before God</v>
      </c>
    </row>
    <row r="4719" ht="15.75" customHeight="1">
      <c r="A4719" s="1">
        <v>5107.0</v>
      </c>
      <c r="B4719" s="2" t="s">
        <v>4762</v>
      </c>
      <c r="C4719" s="2" t="s">
        <v>4769</v>
      </c>
      <c r="D4719" s="2" t="s">
        <v>6</v>
      </c>
      <c r="E4719" s="2" t="str">
        <f>IFERROR(__xludf.DUMMYFUNCTION("GOOGLETRANSLATE(B4719, ""auto"",""en"")")," Satan's three-node")</f>
        <v> Satan's three-node</v>
      </c>
    </row>
    <row r="4720" ht="15.75" customHeight="1">
      <c r="A4720" s="1">
        <v>5108.0</v>
      </c>
      <c r="B4720" s="2" t="s">
        <v>4763</v>
      </c>
      <c r="C4720" s="2" t="s">
        <v>4769</v>
      </c>
      <c r="D4720" s="2" t="s">
        <v>6</v>
      </c>
      <c r="E4720" s="2" t="str">
        <f>IFERROR(__xludf.DUMMYFUNCTION("GOOGLETRANSLATE(B4720, ""auto"",""en"")"),"How many precious brothers to me if the person is so expensive")</f>
        <v>How many precious brothers to me if the person is so expensive</v>
      </c>
    </row>
    <row r="4721" ht="15.75" customHeight="1">
      <c r="A4721" s="1">
        <v>5109.0</v>
      </c>
      <c r="B4721" s="2" t="s">
        <v>4764</v>
      </c>
      <c r="C4721" s="2" t="s">
        <v>4769</v>
      </c>
      <c r="D4721" s="2" t="s">
        <v>6</v>
      </c>
      <c r="E4721" s="2" t="str">
        <f>IFERROR(__xludf.DUMMYFUNCTION("GOOGLETRANSLATE(B4721, ""auto"",""en"")"),"read this account of one person, one day suddenly swbxanallax then alxamdwlïllax said he continues to study further lä ïllähä il Allah said it self so good sezingeni allahw akbär said he was tazarğısı astafïrwllax astafïrwllax asked for forgiveness as ast"&amp;"afïrwllax then that one of the payğambarmızğa and qurmeti maxabatınıñ as a sign of Allah aleyxï time assalam he read this note it is Allah who has received many rewards from that person that you want to make the case once again rewarding to know that a fr"&amp;"iend left to qabırğaña Become a reward themselves contributing to the collection of Allah be pleased with")</f>
        <v>read this account of one person, one day suddenly swbxanallax then alxamdwlïllax said he continues to study further lä ïllähä il Allah said it self so good sezingeni allahw akbär said he was tazarğısı astafïrwllax astafïrwllax asked for forgiveness as astafïrwllax then that one of the payğambarmızğa and qurmeti maxabatınıñ as a sign of Allah aleyxï time assalam he read this note it is Allah who has received many rewards from that person that you want to make the case once again rewarding to know that a friend left to qabırğaña Become a reward themselves contributing to the collection of Allah be pleased with</v>
      </c>
    </row>
    <row r="4722" ht="15.75" customHeight="1">
      <c r="A4722" s="1">
        <v>5110.0</v>
      </c>
      <c r="B4722" s="2" t="s">
        <v>4765</v>
      </c>
      <c r="C4722" s="2" t="s">
        <v>4769</v>
      </c>
      <c r="D4722" s="2" t="s">
        <v>6</v>
      </c>
      <c r="E4722" s="2" t="str">
        <f>IFERROR(__xludf.DUMMYFUNCTION("GOOGLETRANSLATE(B4722, ""auto"",""en"")"),"11 g super")</f>
        <v>11 g super</v>
      </c>
    </row>
    <row r="4723" ht="15.75" customHeight="1">
      <c r="A4723" s="1">
        <v>5111.0</v>
      </c>
      <c r="B4723" s="2" t="s">
        <v>4766</v>
      </c>
      <c r="C4723" s="2" t="s">
        <v>4769</v>
      </c>
      <c r="D4723" s="2" t="s">
        <v>6</v>
      </c>
      <c r="E4723" s="2" t="str">
        <f>IFERROR(__xludf.DUMMYFUNCTION("GOOGLETRANSLATE(B4723, ""auto"",""en"")"),"11 g is when synyp zhetekshіsі kүlpan apai 11 g is when 12ұl 12қyz 11 g is when liderdің bәrі osynda 11 g is when eң noisy class 11 g is when ұldary handsome қyzdary beautiful show full")</f>
        <v>11 g is when synyp zhetekshіsі kүlpan apai 11 g is when 12ұl 12қyz 11 g is when liderdің bәrі osynda 11 g is when eң noisy class 11 g is when ұldary handsome қyzdary beautiful show full</v>
      </c>
    </row>
    <row r="4724" ht="15.75" customHeight="1">
      <c r="A4724" s="1">
        <v>5112.0</v>
      </c>
      <c r="B4724" s="2" t="s">
        <v>4767</v>
      </c>
      <c r="C4724" s="2" t="s">
        <v>4769</v>
      </c>
      <c r="D4724" s="2" t="s">
        <v>6</v>
      </c>
      <c r="E4724" s="2" t="str">
        <f>IFERROR(__xludf.DUMMYFUNCTION("GOOGLETRANSLATE(B4724, ""auto"",""en"")")," Allah")</f>
        <v> Allah</v>
      </c>
    </row>
    <row r="4725" ht="15.75" customHeight="1">
      <c r="A4725" s="1">
        <v>5113.0</v>
      </c>
      <c r="B4725" s="2" t="s">
        <v>4768</v>
      </c>
      <c r="C4725" s="2" t="s">
        <v>4769</v>
      </c>
      <c r="D4725" s="2" t="s">
        <v>6</v>
      </c>
      <c r="E4725" s="2" t="str">
        <f>IFERROR(__xludf.DUMMYFUNCTION("GOOGLETRANSLATE(B4725, ""auto"",""en"")"),"actions of friends that will change life remains only a mother")</f>
        <v>actions of friends that will change life remains only a mother</v>
      </c>
    </row>
    <row r="4726" ht="15.75" customHeight="1">
      <c r="A4726" s="1">
        <v>5114.0</v>
      </c>
      <c r="B4726" s="2" t="s">
        <v>4758</v>
      </c>
      <c r="C4726" s="2" t="s">
        <v>4759</v>
      </c>
      <c r="D4726" s="2" t="s">
        <v>6</v>
      </c>
      <c r="E4726" s="2" t="str">
        <f>IFERROR(__xludf.DUMMYFUNCTION("GOOGLETRANSLATE(B4726, ""auto"",""en"")"),"all part of the legendary franchise of 1080 ctpitpeycepax save at the wall and see with pleasure 1 fopcazh 2001 2 dvoynoy fopcazh 2003 show completely")</f>
        <v>all part of the legendary franchise of 1080 ctpitpeycepax save at the wall and see with pleasure 1 fopcazh 2001 2 dvoynoy fopcazh 2003 show completely</v>
      </c>
    </row>
    <row r="4727" ht="15.75" customHeight="1">
      <c r="A4727" s="1">
        <v>5115.0</v>
      </c>
      <c r="B4727" s="2" t="s">
        <v>4760</v>
      </c>
      <c r="C4727" s="2" t="s">
        <v>4759</v>
      </c>
      <c r="D4727" s="2" t="s">
        <v>6</v>
      </c>
      <c r="E4727" s="2" t="str">
        <f>IFERROR(__xludf.DUMMYFUNCTION("GOOGLETRANSLATE(B4727, ""auto"",""en"")")," Mahabbat kafesi cafes Mahabbat production Kazakhstan 2018 Genre Comedy young guy by the name of Chingiz is on the run hiding from enemies, he arranged a cook in a small cafe owners establishments meet him with cheerfulness and Genghis pretending the othe"&amp;"r person opens up in the positive qualities of yourself but that's criminal past did not let him kinomaniya comedy kinomaniya Kazakh kinomaniya kz")</f>
        <v> Mahabbat kafesi cafes Mahabbat production Kazakhstan 2018 Genre Comedy young guy by the name of Chingiz is on the run hiding from enemies, he arranged a cook in a small cafe owners establishments meet him with cheerfulness and Genghis pretending the other person opens up in the positive qualities of yourself but that's criminal past did not let him kinomaniya comedy kinomaniya Kazakh kinomaniya kz</v>
      </c>
    </row>
    <row r="4728" ht="15.75" customHeight="1">
      <c r="A4728" s="1">
        <v>5116.0</v>
      </c>
      <c r="B4728" s="2" t="s">
        <v>4761</v>
      </c>
      <c r="C4728" s="2" t="s">
        <v>4759</v>
      </c>
      <c r="D4728" s="2" t="s">
        <v>6</v>
      </c>
      <c r="E4728" s="2" t="str">
        <f>IFERROR(__xludf.DUMMYFUNCTION("GOOGLETRANSLATE(B4728, ""auto"",""en"")"),"it does not matter who you are in front of people but it is important who you are before God")</f>
        <v>it does not matter who you are in front of people but it is important who you are before God</v>
      </c>
    </row>
    <row r="4729" ht="15.75" customHeight="1">
      <c r="A4729" s="1">
        <v>5117.0</v>
      </c>
      <c r="B4729" s="2" t="s">
        <v>4762</v>
      </c>
      <c r="C4729" s="2" t="s">
        <v>4759</v>
      </c>
      <c r="D4729" s="2" t="s">
        <v>6</v>
      </c>
      <c r="E4729" s="2" t="str">
        <f>IFERROR(__xludf.DUMMYFUNCTION("GOOGLETRANSLATE(B4729, ""auto"",""en"")")," Satan's three-node")</f>
        <v> Satan's three-node</v>
      </c>
    </row>
    <row r="4730" ht="15.75" customHeight="1">
      <c r="A4730" s="1">
        <v>5118.0</v>
      </c>
      <c r="B4730" s="2" t="s">
        <v>4763</v>
      </c>
      <c r="C4730" s="2" t="s">
        <v>4759</v>
      </c>
      <c r="D4730" s="2" t="s">
        <v>6</v>
      </c>
      <c r="E4730" s="2" t="str">
        <f>IFERROR(__xludf.DUMMYFUNCTION("GOOGLETRANSLATE(B4730, ""auto"",""en"")"),"How many precious brothers to me if the person is so expensive")</f>
        <v>How many precious brothers to me if the person is so expensive</v>
      </c>
    </row>
    <row r="4731" ht="15.75" customHeight="1">
      <c r="A4731" s="1">
        <v>5119.0</v>
      </c>
      <c r="B4731" s="2" t="s">
        <v>4764</v>
      </c>
      <c r="C4731" s="2" t="s">
        <v>4759</v>
      </c>
      <c r="D4731" s="2" t="s">
        <v>6</v>
      </c>
      <c r="E4731" s="2" t="str">
        <f>IFERROR(__xludf.DUMMYFUNCTION("GOOGLETRANSLATE(B4731, ""auto"",""en"")"),"read this account of one person, one day suddenly swbxanallax then alxamdwlïllax said he continues to study further lä ïllähä il Allah said it self so good sezingeni allahw akbär said he was tazarğısı astafïrwllax astafïrwllax asked for forgiveness as ast"&amp;"afïrwllax then that one of the payğambarmızğa and qurmeti maxabatınıñ as a sign of Allah aleyxï time assalam he read this note it is Allah who has received many rewards from that person that you want to make the case once again rewarding to know that a fr"&amp;"iend left to qabırğaña Become a reward themselves contributing to the collection of Allah be pleased with")</f>
        <v>read this account of one person, one day suddenly swbxanallax then alxamdwlïllax said he continues to study further lä ïllähä il Allah said it self so good sezingeni allahw akbär said he was tazarğısı astafïrwllax astafïrwllax asked for forgiveness as astafïrwllax then that one of the payğambarmızğa and qurmeti maxabatınıñ as a sign of Allah aleyxï time assalam he read this note it is Allah who has received many rewards from that person that you want to make the case once again rewarding to know that a friend left to qabırğaña Become a reward themselves contributing to the collection of Allah be pleased with</v>
      </c>
    </row>
    <row r="4732" ht="15.75" customHeight="1">
      <c r="A4732" s="1">
        <v>5120.0</v>
      </c>
      <c r="B4732" s="2" t="s">
        <v>4765</v>
      </c>
      <c r="C4732" s="2" t="s">
        <v>4759</v>
      </c>
      <c r="D4732" s="2" t="s">
        <v>6</v>
      </c>
      <c r="E4732" s="2" t="str">
        <f>IFERROR(__xludf.DUMMYFUNCTION("GOOGLETRANSLATE(B4732, ""auto"",""en"")"),"11 g super")</f>
        <v>11 g super</v>
      </c>
    </row>
    <row r="4733" ht="15.75" customHeight="1">
      <c r="A4733" s="1">
        <v>5121.0</v>
      </c>
      <c r="B4733" s="2" t="s">
        <v>4766</v>
      </c>
      <c r="C4733" s="2" t="s">
        <v>4759</v>
      </c>
      <c r="D4733" s="2" t="s">
        <v>6</v>
      </c>
      <c r="E4733" s="2" t="str">
        <f>IFERROR(__xludf.DUMMYFUNCTION("GOOGLETRANSLATE(B4733, ""auto"",""en"")"),"11 g is when synyp zhetekshіsі kүlpan apai 11 g is when 12ұl 12қyz 11 g is when liderdің bәrі osynda 11 g is when eң noisy class 11 g is when ұldary handsome қyzdary beautiful show full")</f>
        <v>11 g is when synyp zhetekshіsі kүlpan apai 11 g is when 12ұl 12қyz 11 g is when liderdің bәrі osynda 11 g is when eң noisy class 11 g is when ұldary handsome қyzdary beautiful show full</v>
      </c>
    </row>
    <row r="4734" ht="15.75" customHeight="1">
      <c r="A4734" s="1">
        <v>5122.0</v>
      </c>
      <c r="B4734" s="2" t="s">
        <v>4767</v>
      </c>
      <c r="C4734" s="2" t="s">
        <v>4759</v>
      </c>
      <c r="D4734" s="2" t="s">
        <v>6</v>
      </c>
      <c r="E4734" s="2" t="str">
        <f>IFERROR(__xludf.DUMMYFUNCTION("GOOGLETRANSLATE(B4734, ""auto"",""en"")")," Allah")</f>
        <v> Allah</v>
      </c>
    </row>
    <row r="4735" ht="15.75" customHeight="1">
      <c r="A4735" s="1">
        <v>5123.0</v>
      </c>
      <c r="B4735" s="2" t="s">
        <v>4768</v>
      </c>
      <c r="C4735" s="2" t="s">
        <v>4759</v>
      </c>
      <c r="D4735" s="2" t="s">
        <v>6</v>
      </c>
      <c r="E4735" s="2" t="str">
        <f>IFERROR(__xludf.DUMMYFUNCTION("GOOGLETRANSLATE(B4735, ""auto"",""en"")"),"actions of friends that will change life remains only a mother")</f>
        <v>actions of friends that will change life remains only a mother</v>
      </c>
    </row>
    <row r="4736" ht="15.75" customHeight="1">
      <c r="A4736" s="1">
        <v>5124.0</v>
      </c>
      <c r="B4736" s="2" t="s">
        <v>4770</v>
      </c>
      <c r="C4736" s="2" t="s">
        <v>4771</v>
      </c>
      <c r="D4736" s="2" t="s">
        <v>6</v>
      </c>
      <c r="E4736" s="2" t="str">
        <f>IFERROR(__xludf.DUMMYFUNCTION("GOOGLETRANSLATE(B4736, ""auto"",""en"")"),"set them free ")</f>
        <v>set them free </v>
      </c>
    </row>
    <row r="4737" ht="15.75" customHeight="1">
      <c r="A4737" s="1">
        <v>5126.0</v>
      </c>
      <c r="B4737" s="2" t="s">
        <v>4772</v>
      </c>
      <c r="C4737" s="2" t="s">
        <v>4771</v>
      </c>
      <c r="D4737" s="2" t="s">
        <v>6</v>
      </c>
      <c r="E4737" s="2" t="str">
        <f>IFERROR(__xludf.DUMMYFUNCTION("GOOGLETRANSLATE(B4737, ""auto"",""en"")")," This post is dedicated vsem those who Today goes to school I bet you all polychitsya you pposto kicks ass this school year and spravites with all the plug trydnostyami serezno but I want you to pomnili important that vashe physical and psychological zdor"&amp;"ove at times vazhnee in vcyakom case, any test is always mozhno peresdat but your life net breathe in and out you can do it I'm in love with you veryu")</f>
        <v> This post is dedicated vsem those who Today goes to school I bet you all polychitsya you pposto kicks ass this school year and spravites with all the plug trydnostyami serezno but I want you to pomnili important that vashe physical and psychological zdorove at times vazhnee in vcyakom case, any test is always mozhno peresdat but your life net breathe in and out you can do it I'm in love with you veryu</v>
      </c>
    </row>
    <row r="4738" ht="15.75" customHeight="1">
      <c r="A4738" s="1">
        <v>5127.0</v>
      </c>
      <c r="B4738" s="2" t="s">
        <v>4773</v>
      </c>
      <c r="C4738" s="2" t="s">
        <v>4771</v>
      </c>
      <c r="D4738" s="2" t="s">
        <v>6</v>
      </c>
      <c r="E4738" s="2" t="str">
        <f>IFERROR(__xludf.DUMMYFUNCTION("GOOGLETRANSLATE(B4738, ""auto"",""en"")"),"maqtanyshym z")</f>
        <v>maqtanyshym z</v>
      </c>
    </row>
    <row r="4739" ht="15.75" customHeight="1">
      <c r="A4739" s="1">
        <v>5128.0</v>
      </c>
      <c r="B4739" s="2" t="s">
        <v>4774</v>
      </c>
      <c r="C4739" s="2" t="s">
        <v>4771</v>
      </c>
      <c r="D4739" s="2" t="s">
        <v>6</v>
      </c>
      <c r="E4739" s="2" t="str">
        <f>IFERROR(__xludf.DUMMYFUNCTION("GOOGLETRANSLATE(B4739, ""auto"",""en"")"),"What is happiness, yes indeed, serious is not out of the question, refer daily life of your life it is very difficult to answer this question for us to change to another channel turning your scalp issues, no problems sending all this happiness happy many "&amp;"of us are looking for videos give a hand to someone from the outside reminds reach your parents but your friends Let each moment spent even military conflict in all this happiness importantly, they are currently around your mercy to you and they are curre"&amp;"ntly sunlight ögwde happiness is currently estimating the values ​​without losing a step into the future of the Gazelles Ulzhan")</f>
        <v>What is happiness, yes indeed, serious is not out of the question, refer daily life of your life it is very difficult to answer this question for us to change to another channel turning your scalp issues, no problems sending all this happiness happy many of us are looking for videos give a hand to someone from the outside reminds reach your parents but your friends Let each moment spent even military conflict in all this happiness importantly, they are currently around your mercy to you and they are currently sunlight ögwde happiness is currently estimating the values ​​without losing a step into the future of the Gazelles Ulzhan</v>
      </c>
    </row>
    <row r="4740" ht="15.75" customHeight="1">
      <c r="A4740" s="1">
        <v>5130.0</v>
      </c>
      <c r="B4740" s="2" t="s">
        <v>4775</v>
      </c>
      <c r="C4740" s="2" t="s">
        <v>4771</v>
      </c>
      <c r="D4740" s="2" t="s">
        <v>6</v>
      </c>
      <c r="E4740" s="2" t="str">
        <f>IFERROR(__xludf.DUMMYFUNCTION("GOOGLETRANSLATE(B4740, ""auto"",""en"")"),"shakrat young musician from the west of the country makes beautiful romantic remix domestic easy listening artists")</f>
        <v>shakrat young musician from the west of the country makes beautiful romantic remix domestic easy listening artists</v>
      </c>
    </row>
    <row r="4741" ht="15.75" customHeight="1">
      <c r="A4741" s="1">
        <v>5132.0</v>
      </c>
      <c r="B4741" s="2" t="s">
        <v>4776</v>
      </c>
      <c r="C4741" s="2" t="s">
        <v>4771</v>
      </c>
      <c r="D4741" s="2" t="s">
        <v>6</v>
      </c>
      <c r="E4741" s="2" t="str">
        <f>IFERROR(__xludf.DUMMYFUNCTION("GOOGLETRANSLATE(B4741, ""auto"",""en"")"),"Kazakh should be able to hear a lot of short version of the clarity of the voice speak a little of your time to back your actions speak paralysis of the soul set Europe")</f>
        <v>Kazakh should be able to hear a lot of short version of the clarity of the voice speak a little of your time to back your actions speak paralysis of the soul set Europe</v>
      </c>
    </row>
    <row r="4742" ht="15.75" customHeight="1">
      <c r="A4742" s="1">
        <v>5133.0</v>
      </c>
      <c r="B4742" s="2" t="s">
        <v>4777</v>
      </c>
      <c r="C4742" s="2" t="s">
        <v>4771</v>
      </c>
      <c r="D4742" s="2" t="s">
        <v>6</v>
      </c>
      <c r="E4742" s="2" t="str">
        <f>IFERROR(__xludf.DUMMYFUNCTION("GOOGLETRANSLATE(B4742, ""auto"",""en"")")," about")</f>
        <v> about</v>
      </c>
    </row>
    <row r="4743" ht="15.75" customHeight="1">
      <c r="A4743" s="1">
        <v>5134.0</v>
      </c>
      <c r="B4743" s="2" t="s">
        <v>4778</v>
      </c>
      <c r="C4743" s="2" t="s">
        <v>4771</v>
      </c>
      <c r="D4743" s="2" t="s">
        <v>6</v>
      </c>
      <c r="E4743" s="2" t="str">
        <f>IFERROR(__xludf.DUMMYFUNCTION("GOOGLETRANSLATE(B4743, ""auto"",""en"")"),"Dale Carnegie is now manifest on every day each one was today, I'll be happy it means that I followed Abram Lincoln say a majority of us are happy just as much as want to be happy happiness comes from within external stimuli do not have any relation to it"&amp;" to show full")</f>
        <v>Dale Carnegie is now manifest on every day each one was today, I'll be happy it means that I followed Abram Lincoln say a majority of us are happy just as much as want to be happy happiness comes from within external stimuli do not have any relation to it to show full</v>
      </c>
    </row>
    <row r="4744" ht="15.75" customHeight="1">
      <c r="A4744" s="1">
        <v>5135.0</v>
      </c>
      <c r="B4744" s="2" t="s">
        <v>4779</v>
      </c>
      <c r="C4744" s="2" t="s">
        <v>4771</v>
      </c>
      <c r="D4744" s="2" t="s">
        <v>6</v>
      </c>
      <c r="E4744" s="2" t="str">
        <f>IFERROR(__xludf.DUMMYFUNCTION("GOOGLETRANSLATE(B4744, ""auto"",""en"")"),"mr rr ")</f>
        <v>mr rr </v>
      </c>
    </row>
    <row r="4745" ht="15.75" customHeight="1">
      <c r="A4745" s="1">
        <v>5136.0</v>
      </c>
      <c r="B4745" s="2" t="s">
        <v>4780</v>
      </c>
      <c r="C4745" s="2" t="s">
        <v>4771</v>
      </c>
      <c r="D4745" s="2" t="s">
        <v>6</v>
      </c>
      <c r="E4745" s="2" t="str">
        <f>IFERROR(__xludf.DUMMYFUNCTION("GOOGLETRANSLATE(B4745, ""auto"",""en"")")," My old cat old lazy couch potato without a name I do not have the right to give it a name, we do not belong to each other, we just met once in this world, we do not belong to just that sometimes we find things to each other pianos Breakfast at Tiffany's "&amp;"1961")</f>
        <v> My old cat old lazy couch potato without a name I do not have the right to give it a name, we do not belong to each other, we just met once in this world, we do not belong to just that sometimes we find things to each other pianos Breakfast at Tiffany's 1961</v>
      </c>
    </row>
    <row r="4746" ht="15.75" customHeight="1">
      <c r="A4746" s="1">
        <v>5137.0</v>
      </c>
      <c r="B4746" s="2" t="s">
        <v>4781</v>
      </c>
      <c r="C4746" s="2" t="s">
        <v>4771</v>
      </c>
      <c r="D4746" s="2" t="s">
        <v>6</v>
      </c>
      <c r="E4746" s="2" t="str">
        <f>IFERROR(__xludf.DUMMYFUNCTION("GOOGLETRANSLATE(B4746, ""auto"",""en"")"),"i am just a chemical ")</f>
        <v>i am just a chemical </v>
      </c>
    </row>
    <row r="4747" ht="15.75" customHeight="1">
      <c r="A4747" s="1">
        <v>5138.0</v>
      </c>
      <c r="B4747" s="2" t="s">
        <v>4782</v>
      </c>
      <c r="C4747" s="2" t="s">
        <v>4771</v>
      </c>
      <c r="D4747" s="2" t="s">
        <v>6</v>
      </c>
      <c r="E4747" s="2" t="str">
        <f>IFERROR(__xludf.DUMMYFUNCTION("GOOGLETRANSLATE(B4747, ""auto"",""en"")"),"Kove me about")</f>
        <v>Kove me about</v>
      </c>
    </row>
    <row r="4748" ht="15.75" customHeight="1">
      <c r="A4748" s="1">
        <v>5139.0</v>
      </c>
      <c r="B4748" s="2" t="s">
        <v>4783</v>
      </c>
      <c r="C4748" s="2" t="s">
        <v>4771</v>
      </c>
      <c r="D4748" s="2" t="s">
        <v>6</v>
      </c>
      <c r="E4748" s="2" t="str">
        <f>IFERROR(__xludf.DUMMYFUNCTION("GOOGLETRANSLATE(B4748, ""auto"",""en"")"),"yuuuuuu")</f>
        <v>yuuuuuu</v>
      </c>
    </row>
    <row r="4749" ht="15.75" customHeight="1">
      <c r="A4749" s="1">
        <v>5140.0</v>
      </c>
      <c r="B4749" s="2" t="s">
        <v>4784</v>
      </c>
      <c r="C4749" s="2" t="s">
        <v>4771</v>
      </c>
      <c r="D4749" s="2" t="s">
        <v>6</v>
      </c>
      <c r="E4749" s="2" t="str">
        <f>IFERROR(__xludf.DUMMYFUNCTION("GOOGLETRANSLATE(B4749, ""auto"",""en"")")," breakingnews zmalikofficial world premiere of the new single and video Zane entertainer itunes applemusic vk cc 866jmt vk cc 866swz")</f>
        <v> breakingnews zmalikofficial world premiere of the new single and video Zane entertainer itunes applemusic vk cc 866jmt vk cc 866swz</v>
      </c>
    </row>
    <row r="4750" ht="15.75" customHeight="1">
      <c r="A4750" s="1">
        <v>5141.0</v>
      </c>
      <c r="B4750" s="2" t="s">
        <v>4770</v>
      </c>
      <c r="C4750" s="2" t="s">
        <v>4785</v>
      </c>
      <c r="D4750" s="2" t="s">
        <v>6</v>
      </c>
      <c r="E4750" s="2" t="str">
        <f>IFERROR(__xludf.DUMMYFUNCTION("GOOGLETRANSLATE(B4750, ""auto"",""en"")"),"set them free ")</f>
        <v>set them free </v>
      </c>
    </row>
    <row r="4751" ht="15.75" customHeight="1">
      <c r="A4751" s="1">
        <v>5143.0</v>
      </c>
      <c r="B4751" s="2" t="s">
        <v>4772</v>
      </c>
      <c r="C4751" s="2" t="s">
        <v>4785</v>
      </c>
      <c r="D4751" s="2" t="s">
        <v>6</v>
      </c>
      <c r="E4751" s="2" t="str">
        <f>IFERROR(__xludf.DUMMYFUNCTION("GOOGLETRANSLATE(B4751, ""auto"",""en"")")," This post is dedicated vsem those who Today goes to school I bet you all polychitsya you pposto kicks ass this school year and spravites with all the plug trydnostyami serezno but I want you to pomnili important that vashe physical and psychological zdor"&amp;"ove at times vazhnee in vcyakom case, any test is always mozhno peresdat but your life net breathe in and out you can do it I'm in love with you veryu")</f>
        <v> This post is dedicated vsem those who Today goes to school I bet you all polychitsya you pposto kicks ass this school year and spravites with all the plug trydnostyami serezno but I want you to pomnili important that vashe physical and psychological zdorove at times vazhnee in vcyakom case, any test is always mozhno peresdat but your life net breathe in and out you can do it I'm in love with you veryu</v>
      </c>
    </row>
    <row r="4752" ht="15.75" customHeight="1">
      <c r="A4752" s="1">
        <v>5144.0</v>
      </c>
      <c r="B4752" s="2" t="s">
        <v>4773</v>
      </c>
      <c r="C4752" s="2" t="s">
        <v>4785</v>
      </c>
      <c r="D4752" s="2" t="s">
        <v>6</v>
      </c>
      <c r="E4752" s="2" t="str">
        <f>IFERROR(__xludf.DUMMYFUNCTION("GOOGLETRANSLATE(B4752, ""auto"",""en"")"),"maqtanyshym z")</f>
        <v>maqtanyshym z</v>
      </c>
    </row>
    <row r="4753" ht="15.75" customHeight="1">
      <c r="A4753" s="1">
        <v>5145.0</v>
      </c>
      <c r="B4753" s="2" t="s">
        <v>4774</v>
      </c>
      <c r="C4753" s="2" t="s">
        <v>4785</v>
      </c>
      <c r="D4753" s="2" t="s">
        <v>6</v>
      </c>
      <c r="E4753" s="2" t="str">
        <f>IFERROR(__xludf.DUMMYFUNCTION("GOOGLETRANSLATE(B4753, ""auto"",""en"")"),"What is happiness, yes indeed, serious is not out of the question, refer daily life of your life it is very difficult to answer this question for us to change to another channel turning your scalp issues, no problems sending all this happiness happy many "&amp;"of us are looking for videos give a hand to someone from the outside reminds reach your parents but your friends Let each moment spent even military conflict in all this happiness importantly, they are currently around your mercy to you and they are curre"&amp;"ntly sunlight ögwde happiness is currently estimating the values ​​without losing a step into the future of the Gazelles Ulzhan")</f>
        <v>What is happiness, yes indeed, serious is not out of the question, refer daily life of your life it is very difficult to answer this question for us to change to another channel turning your scalp issues, no problems sending all this happiness happy many of us are looking for videos give a hand to someone from the outside reminds reach your parents but your friends Let each moment spent even military conflict in all this happiness importantly, they are currently around your mercy to you and they are currently sunlight ögwde happiness is currently estimating the values ​​without losing a step into the future of the Gazelles Ulzhan</v>
      </c>
    </row>
    <row r="4754" ht="15.75" customHeight="1">
      <c r="A4754" s="1">
        <v>5147.0</v>
      </c>
      <c r="B4754" s="2" t="s">
        <v>4775</v>
      </c>
      <c r="C4754" s="2" t="s">
        <v>4785</v>
      </c>
      <c r="D4754" s="2" t="s">
        <v>6</v>
      </c>
      <c r="E4754" s="2" t="str">
        <f>IFERROR(__xludf.DUMMYFUNCTION("GOOGLETRANSLATE(B4754, ""auto"",""en"")"),"shakrat young musician from the west of the country makes beautiful romantic remix domestic easy listening artists")</f>
        <v>shakrat young musician from the west of the country makes beautiful romantic remix domestic easy listening artists</v>
      </c>
    </row>
    <row r="4755" ht="15.75" customHeight="1">
      <c r="A4755" s="1">
        <v>5149.0</v>
      </c>
      <c r="B4755" s="2" t="s">
        <v>4776</v>
      </c>
      <c r="C4755" s="2" t="s">
        <v>4785</v>
      </c>
      <c r="D4755" s="2" t="s">
        <v>6</v>
      </c>
      <c r="E4755" s="2" t="str">
        <f>IFERROR(__xludf.DUMMYFUNCTION("GOOGLETRANSLATE(B4755, ""auto"",""en"")"),"Kazakh should be able to hear a lot of short version of the clarity of the voice speak a little of your time to back your actions speak paralysis of the soul set Europe")</f>
        <v>Kazakh should be able to hear a lot of short version of the clarity of the voice speak a little of your time to back your actions speak paralysis of the soul set Europe</v>
      </c>
    </row>
    <row r="4756" ht="15.75" customHeight="1">
      <c r="A4756" s="1">
        <v>5150.0</v>
      </c>
      <c r="B4756" s="2" t="s">
        <v>4777</v>
      </c>
      <c r="C4756" s="2" t="s">
        <v>4785</v>
      </c>
      <c r="D4756" s="2" t="s">
        <v>6</v>
      </c>
      <c r="E4756" s="2" t="str">
        <f>IFERROR(__xludf.DUMMYFUNCTION("GOOGLETRANSLATE(B4756, ""auto"",""en"")")," about")</f>
        <v> about</v>
      </c>
    </row>
    <row r="4757" ht="15.75" customHeight="1">
      <c r="A4757" s="1">
        <v>5151.0</v>
      </c>
      <c r="B4757" s="2" t="s">
        <v>4778</v>
      </c>
      <c r="C4757" s="2" t="s">
        <v>4785</v>
      </c>
      <c r="D4757" s="2" t="s">
        <v>6</v>
      </c>
      <c r="E4757" s="2" t="str">
        <f>IFERROR(__xludf.DUMMYFUNCTION("GOOGLETRANSLATE(B4757, ""auto"",""en"")"),"Dale Carnegie is now manifest on every day each one was today, I'll be happy it means that I followed Abram Lincoln say a majority of us are happy just as much as want to be happy happiness comes from within external stimuli do not have any relation to it"&amp;" to show full")</f>
        <v>Dale Carnegie is now manifest on every day each one was today, I'll be happy it means that I followed Abram Lincoln say a majority of us are happy just as much as want to be happy happiness comes from within external stimuli do not have any relation to it to show full</v>
      </c>
    </row>
    <row r="4758" ht="15.75" customHeight="1">
      <c r="A4758" s="1">
        <v>5152.0</v>
      </c>
      <c r="B4758" s="2" t="s">
        <v>4779</v>
      </c>
      <c r="C4758" s="2" t="s">
        <v>4785</v>
      </c>
      <c r="D4758" s="2" t="s">
        <v>6</v>
      </c>
      <c r="E4758" s="2" t="str">
        <f>IFERROR(__xludf.DUMMYFUNCTION("GOOGLETRANSLATE(B4758, ""auto"",""en"")"),"mr rr ")</f>
        <v>mr rr </v>
      </c>
    </row>
    <row r="4759" ht="15.75" customHeight="1">
      <c r="A4759" s="1">
        <v>5153.0</v>
      </c>
      <c r="B4759" s="2" t="s">
        <v>4780</v>
      </c>
      <c r="C4759" s="2" t="s">
        <v>4785</v>
      </c>
      <c r="D4759" s="2" t="s">
        <v>6</v>
      </c>
      <c r="E4759" s="2" t="str">
        <f>IFERROR(__xludf.DUMMYFUNCTION("GOOGLETRANSLATE(B4759, ""auto"",""en"")")," My old cat old lazy couch potato without a name I do not have the right to give it a name, we do not belong to each other, we just met once in this world, we do not belong to just that sometimes we find things to each other pianos Breakfast at Tiffany's "&amp;"1961")</f>
        <v> My old cat old lazy couch potato without a name I do not have the right to give it a name, we do not belong to each other, we just met once in this world, we do not belong to just that sometimes we find things to each other pianos Breakfast at Tiffany's 1961</v>
      </c>
    </row>
    <row r="4760" ht="15.75" customHeight="1">
      <c r="A4760" s="1">
        <v>5154.0</v>
      </c>
      <c r="B4760" s="2" t="s">
        <v>4781</v>
      </c>
      <c r="C4760" s="2" t="s">
        <v>4785</v>
      </c>
      <c r="D4760" s="2" t="s">
        <v>6</v>
      </c>
      <c r="E4760" s="2" t="str">
        <f>IFERROR(__xludf.DUMMYFUNCTION("GOOGLETRANSLATE(B4760, ""auto"",""en"")"),"i am just a chemical ")</f>
        <v>i am just a chemical </v>
      </c>
    </row>
    <row r="4761" ht="15.75" customHeight="1">
      <c r="A4761" s="1">
        <v>5155.0</v>
      </c>
      <c r="B4761" s="2" t="s">
        <v>4782</v>
      </c>
      <c r="C4761" s="2" t="s">
        <v>4785</v>
      </c>
      <c r="D4761" s="2" t="s">
        <v>6</v>
      </c>
      <c r="E4761" s="2" t="str">
        <f>IFERROR(__xludf.DUMMYFUNCTION("GOOGLETRANSLATE(B4761, ""auto"",""en"")"),"Kove me about")</f>
        <v>Kove me about</v>
      </c>
    </row>
    <row r="4762" ht="15.75" customHeight="1">
      <c r="A4762" s="1">
        <v>5156.0</v>
      </c>
      <c r="B4762" s="2" t="s">
        <v>4783</v>
      </c>
      <c r="C4762" s="2" t="s">
        <v>4785</v>
      </c>
      <c r="D4762" s="2" t="s">
        <v>6</v>
      </c>
      <c r="E4762" s="2" t="str">
        <f>IFERROR(__xludf.DUMMYFUNCTION("GOOGLETRANSLATE(B4762, ""auto"",""en"")"),"yuuuuuu")</f>
        <v>yuuuuuu</v>
      </c>
    </row>
    <row r="4763" ht="15.75" customHeight="1">
      <c r="A4763" s="1">
        <v>5157.0</v>
      </c>
      <c r="B4763" s="2" t="s">
        <v>4784</v>
      </c>
      <c r="C4763" s="2" t="s">
        <v>4785</v>
      </c>
      <c r="D4763" s="2" t="s">
        <v>6</v>
      </c>
      <c r="E4763" s="2" t="str">
        <f>IFERROR(__xludf.DUMMYFUNCTION("GOOGLETRANSLATE(B4763, ""auto"",""en"")")," breakingnews zmalikofficial world premiere of the new single and video Zane entertainer itunes applemusic vk cc 866jmt vk cc 866swz")</f>
        <v> breakingnews zmalikofficial world premiere of the new single and video Zane entertainer itunes applemusic vk cc 866jmt vk cc 866swz</v>
      </c>
    </row>
    <row r="4764" ht="15.75" customHeight="1">
      <c r="A4764" s="1">
        <v>5158.0</v>
      </c>
      <c r="B4764" s="2" t="s">
        <v>4770</v>
      </c>
      <c r="C4764" s="2" t="s">
        <v>4771</v>
      </c>
      <c r="D4764" s="2" t="s">
        <v>6</v>
      </c>
      <c r="E4764" s="2" t="str">
        <f>IFERROR(__xludf.DUMMYFUNCTION("GOOGLETRANSLATE(B4764, ""auto"",""en"")"),"set them free ")</f>
        <v>set them free </v>
      </c>
    </row>
    <row r="4765" ht="15.75" customHeight="1">
      <c r="A4765" s="1">
        <v>5160.0</v>
      </c>
      <c r="B4765" s="2" t="s">
        <v>4772</v>
      </c>
      <c r="C4765" s="2" t="s">
        <v>4771</v>
      </c>
      <c r="D4765" s="2" t="s">
        <v>6</v>
      </c>
      <c r="E4765" s="2" t="str">
        <f>IFERROR(__xludf.DUMMYFUNCTION("GOOGLETRANSLATE(B4765, ""auto"",""en"")")," This post is dedicated vsem those who Today goes to school I bet you all polychitsya you pposto kicks ass this school year and spravites with all the plug trydnostyami serezno but I want you to pomnili important that vashe physical and psychological zdor"&amp;"ove at times vazhnee in vcyakom case, any test is always mozhno peresdat but your life net breathe in and out you can do it I'm in love with you veryu")</f>
        <v> This post is dedicated vsem those who Today goes to school I bet you all polychitsya you pposto kicks ass this school year and spravites with all the plug trydnostyami serezno but I want you to pomnili important that vashe physical and psychological zdorove at times vazhnee in vcyakom case, any test is always mozhno peresdat but your life net breathe in and out you can do it I'm in love with you veryu</v>
      </c>
    </row>
    <row r="4766" ht="15.75" customHeight="1">
      <c r="A4766" s="1">
        <v>5161.0</v>
      </c>
      <c r="B4766" s="2" t="s">
        <v>4773</v>
      </c>
      <c r="C4766" s="2" t="s">
        <v>4771</v>
      </c>
      <c r="D4766" s="2" t="s">
        <v>6</v>
      </c>
      <c r="E4766" s="2" t="str">
        <f>IFERROR(__xludf.DUMMYFUNCTION("GOOGLETRANSLATE(B4766, ""auto"",""en"")"),"maqtanyshym z")</f>
        <v>maqtanyshym z</v>
      </c>
    </row>
    <row r="4767" ht="15.75" customHeight="1">
      <c r="A4767" s="1">
        <v>5162.0</v>
      </c>
      <c r="B4767" s="2" t="s">
        <v>4774</v>
      </c>
      <c r="C4767" s="2" t="s">
        <v>4771</v>
      </c>
      <c r="D4767" s="2" t="s">
        <v>6</v>
      </c>
      <c r="E4767" s="2" t="str">
        <f>IFERROR(__xludf.DUMMYFUNCTION("GOOGLETRANSLATE(B4767, ""auto"",""en"")"),"What is happiness, yes indeed, serious is not out of the question, refer daily life of your life it is very difficult to answer this question for us to change to another channel turning your scalp issues, no problems sending all this happiness happy many "&amp;"of us are looking for videos give a hand to someone from the outside reminds reach your parents but your friends Let each moment spent even military conflict in all this happiness importantly, they are currently around your mercy to you and they are curre"&amp;"ntly sunlight ögwde happiness is currently estimating the values ​​without losing a step into the future of the Gazelles Ulzhan")</f>
        <v>What is happiness, yes indeed, serious is not out of the question, refer daily life of your life it is very difficult to answer this question for us to change to another channel turning your scalp issues, no problems sending all this happiness happy many of us are looking for videos give a hand to someone from the outside reminds reach your parents but your friends Let each moment spent even military conflict in all this happiness importantly, they are currently around your mercy to you and they are currently sunlight ögwde happiness is currently estimating the values ​​without losing a step into the future of the Gazelles Ulzhan</v>
      </c>
    </row>
    <row r="4768" ht="15.75" customHeight="1">
      <c r="A4768" s="1">
        <v>5164.0</v>
      </c>
      <c r="B4768" s="2" t="s">
        <v>4775</v>
      </c>
      <c r="C4768" s="2" t="s">
        <v>4771</v>
      </c>
      <c r="D4768" s="2" t="s">
        <v>6</v>
      </c>
      <c r="E4768" s="2" t="str">
        <f>IFERROR(__xludf.DUMMYFUNCTION("GOOGLETRANSLATE(B4768, ""auto"",""en"")"),"shakrat young musician from the west of the country makes beautiful romantic remix domestic easy listening artists")</f>
        <v>shakrat young musician from the west of the country makes beautiful romantic remix domestic easy listening artists</v>
      </c>
    </row>
    <row r="4769" ht="15.75" customHeight="1">
      <c r="A4769" s="1">
        <v>5166.0</v>
      </c>
      <c r="B4769" s="2" t="s">
        <v>4776</v>
      </c>
      <c r="C4769" s="2" t="s">
        <v>4771</v>
      </c>
      <c r="D4769" s="2" t="s">
        <v>6</v>
      </c>
      <c r="E4769" s="2" t="str">
        <f>IFERROR(__xludf.DUMMYFUNCTION("GOOGLETRANSLATE(B4769, ""auto"",""en"")"),"Kazakh should be able to hear a lot of short version of the clarity of the voice speak a little of your time to back your actions speak paralysis of the soul set Europe")</f>
        <v>Kazakh should be able to hear a lot of short version of the clarity of the voice speak a little of your time to back your actions speak paralysis of the soul set Europe</v>
      </c>
    </row>
    <row r="4770" ht="15.75" customHeight="1">
      <c r="A4770" s="1">
        <v>5167.0</v>
      </c>
      <c r="B4770" s="2" t="s">
        <v>4777</v>
      </c>
      <c r="C4770" s="2" t="s">
        <v>4771</v>
      </c>
      <c r="D4770" s="2" t="s">
        <v>6</v>
      </c>
      <c r="E4770" s="2" t="str">
        <f>IFERROR(__xludf.DUMMYFUNCTION("GOOGLETRANSLATE(B4770, ""auto"",""en"")")," about")</f>
        <v> about</v>
      </c>
    </row>
    <row r="4771" ht="15.75" customHeight="1">
      <c r="A4771" s="1">
        <v>5168.0</v>
      </c>
      <c r="B4771" s="2" t="s">
        <v>4778</v>
      </c>
      <c r="C4771" s="2" t="s">
        <v>4771</v>
      </c>
      <c r="D4771" s="2" t="s">
        <v>6</v>
      </c>
      <c r="E4771" s="2" t="str">
        <f>IFERROR(__xludf.DUMMYFUNCTION("GOOGLETRANSLATE(B4771, ""auto"",""en"")"),"Dale Carnegie is now manifest on every day each one was today, I'll be happy it means that I followed Abram Lincoln say a majority of us are happy just as much as want to be happy happiness comes from within external stimuli do not have any relation to it"&amp;" to show full")</f>
        <v>Dale Carnegie is now manifest on every day each one was today, I'll be happy it means that I followed Abram Lincoln say a majority of us are happy just as much as want to be happy happiness comes from within external stimuli do not have any relation to it to show full</v>
      </c>
    </row>
    <row r="4772" ht="15.75" customHeight="1">
      <c r="A4772" s="1">
        <v>5169.0</v>
      </c>
      <c r="B4772" s="2" t="s">
        <v>4779</v>
      </c>
      <c r="C4772" s="2" t="s">
        <v>4771</v>
      </c>
      <c r="D4772" s="2" t="s">
        <v>6</v>
      </c>
      <c r="E4772" s="2" t="str">
        <f>IFERROR(__xludf.DUMMYFUNCTION("GOOGLETRANSLATE(B4772, ""auto"",""en"")"),"mr rr ")</f>
        <v>mr rr </v>
      </c>
    </row>
    <row r="4773" ht="15.75" customHeight="1">
      <c r="A4773" s="1">
        <v>5170.0</v>
      </c>
      <c r="B4773" s="2" t="s">
        <v>4780</v>
      </c>
      <c r="C4773" s="2" t="s">
        <v>4771</v>
      </c>
      <c r="D4773" s="2" t="s">
        <v>6</v>
      </c>
      <c r="E4773" s="2" t="str">
        <f>IFERROR(__xludf.DUMMYFUNCTION("GOOGLETRANSLATE(B4773, ""auto"",""en"")")," My old cat old lazy couch potato without a name I do not have the right to give it a name, we do not belong to each other, we just met once in this world, we do not belong to just that sometimes we find things to each other pianos Breakfast at Tiffany's "&amp;"1961")</f>
        <v> My old cat old lazy couch potato without a name I do not have the right to give it a name, we do not belong to each other, we just met once in this world, we do not belong to just that sometimes we find things to each other pianos Breakfast at Tiffany's 1961</v>
      </c>
    </row>
    <row r="4774" ht="15.75" customHeight="1">
      <c r="A4774" s="1">
        <v>5171.0</v>
      </c>
      <c r="B4774" s="2" t="s">
        <v>4781</v>
      </c>
      <c r="C4774" s="2" t="s">
        <v>4771</v>
      </c>
      <c r="D4774" s="2" t="s">
        <v>6</v>
      </c>
      <c r="E4774" s="2" t="str">
        <f>IFERROR(__xludf.DUMMYFUNCTION("GOOGLETRANSLATE(B4774, ""auto"",""en"")"),"i am just a chemical ")</f>
        <v>i am just a chemical </v>
      </c>
    </row>
    <row r="4775" ht="15.75" customHeight="1">
      <c r="A4775" s="1">
        <v>5172.0</v>
      </c>
      <c r="B4775" s="2" t="s">
        <v>4782</v>
      </c>
      <c r="C4775" s="2" t="s">
        <v>4771</v>
      </c>
      <c r="D4775" s="2" t="s">
        <v>6</v>
      </c>
      <c r="E4775" s="2" t="str">
        <f>IFERROR(__xludf.DUMMYFUNCTION("GOOGLETRANSLATE(B4775, ""auto"",""en"")"),"Kove me about")</f>
        <v>Kove me about</v>
      </c>
    </row>
    <row r="4776" ht="15.75" customHeight="1">
      <c r="A4776" s="1">
        <v>5173.0</v>
      </c>
      <c r="B4776" s="2" t="s">
        <v>4783</v>
      </c>
      <c r="C4776" s="2" t="s">
        <v>4771</v>
      </c>
      <c r="D4776" s="2" t="s">
        <v>6</v>
      </c>
      <c r="E4776" s="2" t="str">
        <f>IFERROR(__xludf.DUMMYFUNCTION("GOOGLETRANSLATE(B4776, ""auto"",""en"")"),"yuuuuuu")</f>
        <v>yuuuuuu</v>
      </c>
    </row>
    <row r="4777" ht="15.75" customHeight="1">
      <c r="A4777" s="1">
        <v>5174.0</v>
      </c>
      <c r="B4777" s="2" t="s">
        <v>4784</v>
      </c>
      <c r="C4777" s="2" t="s">
        <v>4771</v>
      </c>
      <c r="D4777" s="2" t="s">
        <v>6</v>
      </c>
      <c r="E4777" s="2" t="str">
        <f>IFERROR(__xludf.DUMMYFUNCTION("GOOGLETRANSLATE(B4777, ""auto"",""en"")")," breakingnews zmalikofficial world premiere of the new single and video Zane entertainer itunes applemusic vk cc 866jmt vk cc 866swz")</f>
        <v> breakingnews zmalikofficial world premiere of the new single and video Zane entertainer itunes applemusic vk cc 866jmt vk cc 866swz</v>
      </c>
    </row>
    <row r="4778" ht="15.75" customHeight="1">
      <c r="A4778" s="1">
        <v>5175.0</v>
      </c>
      <c r="B4778" s="2" t="s">
        <v>4786</v>
      </c>
      <c r="C4778" s="2" t="s">
        <v>4787</v>
      </c>
      <c r="D4778" s="2" t="s">
        <v>6</v>
      </c>
      <c r="E4778" s="2" t="str">
        <f>IFERROR(__xludf.DUMMYFUNCTION("GOOGLETRANSLATE(B4778, ""auto"",""en"")"),"when a fake ID works")</f>
        <v>when a fake ID works</v>
      </c>
    </row>
    <row r="4779" ht="15.75" customHeight="1">
      <c r="A4779" s="1">
        <v>5176.0</v>
      </c>
      <c r="B4779" s="2" t="s">
        <v>4788</v>
      </c>
      <c r="C4779" s="2" t="s">
        <v>4787</v>
      </c>
      <c r="D4779" s="2" t="s">
        <v>6</v>
      </c>
      <c r="E4779" s="2" t="str">
        <f>IFERROR(__xludf.DUMMYFUNCTION("GOOGLETRANSLATE(B4779, ""auto"",""en"")"),"Moscow went very likely due to the blood of the Caucasian and Russian roots")</f>
        <v>Moscow went very likely due to the blood of the Caucasian and Russian roots</v>
      </c>
    </row>
    <row r="4780" ht="15.75" customHeight="1">
      <c r="A4780" s="1">
        <v>5177.0</v>
      </c>
      <c r="B4780" s="2" t="s">
        <v>4789</v>
      </c>
      <c r="C4780" s="2" t="s">
        <v>4787</v>
      </c>
      <c r="D4780" s="2" t="s">
        <v>6</v>
      </c>
      <c r="E4780" s="2" t="str">
        <f>IFERROR(__xludf.DUMMYFUNCTION("GOOGLETRANSLATE(B4780, ""auto"",""en"")")," powerfulsound")</f>
        <v> powerfulsound</v>
      </c>
    </row>
    <row r="4781" ht="15.75" customHeight="1">
      <c r="A4781" s="1">
        <v>5178.0</v>
      </c>
      <c r="B4781" s="2" t="s">
        <v>4790</v>
      </c>
      <c r="C4781" s="2" t="s">
        <v>4787</v>
      </c>
      <c r="D4781" s="2" t="s">
        <v>6</v>
      </c>
      <c r="E4781" s="2" t="str">
        <f>IFERROR(__xludf.DUMMYFUNCTION("GOOGLETRANSLATE(B4781, ""auto"",""en"")"),"s remix 50 cent always relevant")</f>
        <v>s remix 50 cent always relevant</v>
      </c>
    </row>
    <row r="4782" ht="15.75" customHeight="1">
      <c r="A4782" s="1">
        <v>5179.0</v>
      </c>
      <c r="B4782" s="2" t="s">
        <v>4791</v>
      </c>
      <c r="C4782" s="2" t="s">
        <v>4787</v>
      </c>
      <c r="D4782" s="2" t="s">
        <v>6</v>
      </c>
      <c r="E4782" s="2" t="str">
        <f>IFERROR(__xludf.DUMMYFUNCTION("GOOGLETRANSLATE(B4782, ""auto"",""en"")"),"discotron uk")</f>
        <v>discotron uk</v>
      </c>
    </row>
    <row r="4783" ht="15.75" customHeight="1">
      <c r="A4783" s="1">
        <v>5180.0</v>
      </c>
      <c r="B4783" s="2" t="s">
        <v>4792</v>
      </c>
      <c r="C4783" s="2" t="s">
        <v>4793</v>
      </c>
      <c r="D4783" s="2" t="s">
        <v>6</v>
      </c>
      <c r="E4783" s="2" t="str">
        <f>IFERROR(__xludf.DUMMYFUNCTION("GOOGLETRANSLATE(B4783, ""auto"",""en"")"),"when added to the friends you need to specify the reason for the application or your application will be rejected thanks")</f>
        <v>when added to the friends you need to specify the reason for the application or your application will be rejected thanks</v>
      </c>
    </row>
    <row r="4784" ht="15.75" customHeight="1">
      <c r="A4784" s="1">
        <v>5181.0</v>
      </c>
      <c r="B4784" s="2" t="s">
        <v>4794</v>
      </c>
      <c r="C4784" s="2" t="s">
        <v>4793</v>
      </c>
      <c r="D4784" s="2" t="s">
        <v>6</v>
      </c>
      <c r="E4784" s="2" t="str">
        <f>IFERROR(__xludf.DUMMYFUNCTION("GOOGLETRANSLATE(B4784, ""auto"",""en"")"),"I'm on the phone July 24 if I did not respond to you within 15 minutes, then you did not interest me and I will answer when I am in the mood or never")</f>
        <v>I'm on the phone July 24 if I did not respond to you within 15 minutes, then you did not interest me and I will answer when I am in the mood or never</v>
      </c>
    </row>
    <row r="4785" ht="15.75" customHeight="1">
      <c r="A4785" s="1">
        <v>5182.0</v>
      </c>
      <c r="B4785" s="2" t="s">
        <v>4795</v>
      </c>
      <c r="C4785" s="2" t="s">
        <v>4793</v>
      </c>
      <c r="D4785" s="2" t="s">
        <v>6</v>
      </c>
      <c r="E4785" s="2" t="str">
        <f>IFERROR(__xludf.DUMMYFUNCTION("GOOGLETRANSLATE(B4785, ""auto"",""en"")"),"mood to fly to Istanbul")</f>
        <v>mood to fly to Istanbul</v>
      </c>
    </row>
    <row r="4786" ht="15.75" customHeight="1">
      <c r="A4786" s="1">
        <v>5183.0</v>
      </c>
      <c r="B4786" s="2" t="s">
        <v>4792</v>
      </c>
      <c r="C4786" s="2" t="s">
        <v>4796</v>
      </c>
      <c r="D4786" s="2" t="s">
        <v>6</v>
      </c>
      <c r="E4786" s="2" t="str">
        <f>IFERROR(__xludf.DUMMYFUNCTION("GOOGLETRANSLATE(B4786, ""auto"",""en"")"),"when added to the friends you need to specify the reason for the application or your application will be rejected thanks")</f>
        <v>when added to the friends you need to specify the reason for the application or your application will be rejected thanks</v>
      </c>
    </row>
    <row r="4787" ht="15.75" customHeight="1">
      <c r="A4787" s="1">
        <v>5184.0</v>
      </c>
      <c r="B4787" s="2" t="s">
        <v>4794</v>
      </c>
      <c r="C4787" s="2" t="s">
        <v>4796</v>
      </c>
      <c r="D4787" s="2" t="s">
        <v>6</v>
      </c>
      <c r="E4787" s="2" t="str">
        <f>IFERROR(__xludf.DUMMYFUNCTION("GOOGLETRANSLATE(B4787, ""auto"",""en"")"),"I'm on the phone July 24 if I did not respond to you within 15 minutes, then you did not interest me and I will answer when I am in the mood or never")</f>
        <v>I'm on the phone July 24 if I did not respond to you within 15 minutes, then you did not interest me and I will answer when I am in the mood or never</v>
      </c>
    </row>
    <row r="4788" ht="15.75" customHeight="1">
      <c r="A4788" s="1">
        <v>5185.0</v>
      </c>
      <c r="B4788" s="2" t="s">
        <v>4795</v>
      </c>
      <c r="C4788" s="2" t="s">
        <v>4796</v>
      </c>
      <c r="D4788" s="2" t="s">
        <v>6</v>
      </c>
      <c r="E4788" s="2" t="str">
        <f>IFERROR(__xludf.DUMMYFUNCTION("GOOGLETRANSLATE(B4788, ""auto"",""en"")"),"mood to fly to Istanbul")</f>
        <v>mood to fly to Istanbul</v>
      </c>
    </row>
    <row r="4789" ht="15.75" customHeight="1">
      <c r="A4789" s="1">
        <v>5186.0</v>
      </c>
      <c r="B4789" s="2" t="s">
        <v>4792</v>
      </c>
      <c r="C4789" s="2" t="s">
        <v>4793</v>
      </c>
      <c r="D4789" s="2" t="s">
        <v>6</v>
      </c>
      <c r="E4789" s="2" t="str">
        <f>IFERROR(__xludf.DUMMYFUNCTION("GOOGLETRANSLATE(B4789, ""auto"",""en"")"),"when added to the friends you need to specify the reason for the application or your application will be rejected thanks")</f>
        <v>when added to the friends you need to specify the reason for the application or your application will be rejected thanks</v>
      </c>
    </row>
    <row r="4790" ht="15.75" customHeight="1">
      <c r="A4790" s="1">
        <v>5187.0</v>
      </c>
      <c r="B4790" s="2" t="s">
        <v>4794</v>
      </c>
      <c r="C4790" s="2" t="s">
        <v>4793</v>
      </c>
      <c r="D4790" s="2" t="s">
        <v>6</v>
      </c>
      <c r="E4790" s="2" t="str">
        <f>IFERROR(__xludf.DUMMYFUNCTION("GOOGLETRANSLATE(B4790, ""auto"",""en"")"),"I'm on the phone July 24 if I did not respond to you within 15 minutes, then you did not interest me and I will answer when I am in the mood or never")</f>
        <v>I'm on the phone July 24 if I did not respond to you within 15 minutes, then you did not interest me and I will answer when I am in the mood or never</v>
      </c>
    </row>
    <row r="4791" ht="15.75" customHeight="1">
      <c r="A4791" s="1">
        <v>5188.0</v>
      </c>
      <c r="B4791" s="2" t="s">
        <v>4795</v>
      </c>
      <c r="C4791" s="2" t="s">
        <v>4793</v>
      </c>
      <c r="D4791" s="2" t="s">
        <v>6</v>
      </c>
      <c r="E4791" s="2" t="str">
        <f>IFERROR(__xludf.DUMMYFUNCTION("GOOGLETRANSLATE(B4791, ""auto"",""en"")"),"mood to fly to Istanbul")</f>
        <v>mood to fly to Istanbul</v>
      </c>
    </row>
    <row r="4792" ht="15.75" customHeight="1">
      <c r="A4792" s="1">
        <v>5189.0</v>
      </c>
      <c r="B4792" s="2" t="s">
        <v>4797</v>
      </c>
      <c r="C4792" s="2" t="s">
        <v>4798</v>
      </c>
      <c r="D4792" s="2" t="s">
        <v>6</v>
      </c>
      <c r="E4792" s="2" t="str">
        <f>IFERROR(__xludf.DUMMYFUNCTION("GOOGLETRANSLATE(B4792, ""auto"",""en"")"),"O Allah if I hurt others give me the strength to apologize if people will hurt me give strength to forgive them")</f>
        <v>O Allah if I hurt others give me the strength to apologize if people will hurt me give strength to forgive them</v>
      </c>
    </row>
    <row r="4793" ht="15.75" customHeight="1">
      <c r="A4793" s="1">
        <v>5190.0</v>
      </c>
      <c r="B4793" s="2" t="s">
        <v>4799</v>
      </c>
      <c r="C4793" s="2" t="s">
        <v>4798</v>
      </c>
      <c r="D4793" s="2" t="s">
        <v>6</v>
      </c>
      <c r="E4793" s="2" t="str">
        <f>IFERROR(__xludf.DUMMYFUNCTION("GOOGLETRANSLATE(B4793, ""auto"",""en"")"),"I want him to be next held my hand I do not need anything else I do not need promises loud confessions I spit cool or not it cool if he had a money machine, etc. I do not need it I just need at least a little of his attention to he took care of me protect"&amp;"ing me, I'll be the happiest girl in the world only to be close")</f>
        <v>I want him to be next held my hand I do not need anything else I do not need promises loud confessions I spit cool or not it cool if he had a money machine, etc. I do not need it I just need at least a little of his attention to he took care of me protecting me, I'll be the happiest girl in the world only to be close</v>
      </c>
    </row>
    <row r="4794" ht="15.75" customHeight="1">
      <c r="A4794" s="1">
        <v>5191.0</v>
      </c>
      <c r="B4794" s="2" t="s">
        <v>4800</v>
      </c>
      <c r="C4794" s="2" t="s">
        <v>4798</v>
      </c>
      <c r="D4794" s="2" t="s">
        <v>6</v>
      </c>
      <c r="E4794" s="2" t="str">
        <f>IFERROR(__xludf.DUMMYFUNCTION("GOOGLETRANSLATE(B4794, ""auto"",""en"")"),"every girl deserves the best now you're like a lot of someone sees you and admires and who loves with all his heart someone attracts only your figure and who loves the native voice style of communication who wants to get something from you and who wants f"&amp;"amilies you please be with those who will make you happy and not with those who just want to let you be a worthy close to you")</f>
        <v>every girl deserves the best now you're like a lot of someone sees you and admires and who loves with all his heart someone attracts only your figure and who loves the native voice style of communication who wants to get something from you and who wants families you please be with those who will make you happy and not with those who just want to let you be a worthy close to you</v>
      </c>
    </row>
    <row r="4795" ht="15.75" customHeight="1">
      <c r="A4795" s="1">
        <v>5192.0</v>
      </c>
      <c r="B4795" s="2" t="s">
        <v>4801</v>
      </c>
      <c r="C4795" s="2" t="s">
        <v>4798</v>
      </c>
      <c r="D4795" s="2" t="s">
        <v>6</v>
      </c>
      <c r="E4795" s="2" t="str">
        <f>IFERROR(__xludf.DUMMYFUNCTION("GOOGLETRANSLATE(B4795, ""auto"",""en"")"),"obidno that people do not realize how close to the heart I perceive")</f>
        <v>obidno that people do not realize how close to the heart I perceive</v>
      </c>
    </row>
    <row r="4796" ht="15.75" customHeight="1">
      <c r="A4796" s="1">
        <v>5193.0</v>
      </c>
      <c r="B4796" s="2" t="s">
        <v>4797</v>
      </c>
      <c r="C4796" s="2" t="s">
        <v>4798</v>
      </c>
      <c r="D4796" s="2" t="s">
        <v>6</v>
      </c>
      <c r="E4796" s="2" t="str">
        <f>IFERROR(__xludf.DUMMYFUNCTION("GOOGLETRANSLATE(B4796, ""auto"",""en"")"),"O Allah if I hurt others give me the strength to apologize if people will hurt me give strength to forgive them")</f>
        <v>O Allah if I hurt others give me the strength to apologize if people will hurt me give strength to forgive them</v>
      </c>
    </row>
    <row r="4797" ht="15.75" customHeight="1">
      <c r="A4797" s="1">
        <v>5194.0</v>
      </c>
      <c r="B4797" s="2" t="s">
        <v>4799</v>
      </c>
      <c r="C4797" s="2" t="s">
        <v>4798</v>
      </c>
      <c r="D4797" s="2" t="s">
        <v>6</v>
      </c>
      <c r="E4797" s="2" t="str">
        <f>IFERROR(__xludf.DUMMYFUNCTION("GOOGLETRANSLATE(B4797, ""auto"",""en"")"),"I want him to be next held my hand I do not need anything else I do not need promises loud confessions I spit cool or not it cool if he had a money machine, etc. I do not need it I just need at least a little of his attention to he took care of me protect"&amp;"ing me, I'll be the happiest girl in the world only to be close")</f>
        <v>I want him to be next held my hand I do not need anything else I do not need promises loud confessions I spit cool or not it cool if he had a money machine, etc. I do not need it I just need at least a little of his attention to he took care of me protecting me, I'll be the happiest girl in the world only to be close</v>
      </c>
    </row>
    <row r="4798" ht="15.75" customHeight="1">
      <c r="A4798" s="1">
        <v>5195.0</v>
      </c>
      <c r="B4798" s="2" t="s">
        <v>4800</v>
      </c>
      <c r="C4798" s="2" t="s">
        <v>4798</v>
      </c>
      <c r="D4798" s="2" t="s">
        <v>6</v>
      </c>
      <c r="E4798" s="2" t="str">
        <f>IFERROR(__xludf.DUMMYFUNCTION("GOOGLETRANSLATE(B4798, ""auto"",""en"")"),"every girl deserves the best now you're like a lot of someone sees you and admires and who loves with all his heart someone attracts only your figure and who loves the native voice style of communication who wants to get something from you and who wants f"&amp;"amilies you please be with those who will make you happy and not with those who just want to let you be a worthy close to you")</f>
        <v>every girl deserves the best now you're like a lot of someone sees you and admires and who loves with all his heart someone attracts only your figure and who loves the native voice style of communication who wants to get something from you and who wants families you please be with those who will make you happy and not with those who just want to let you be a worthy close to you</v>
      </c>
    </row>
    <row r="4799" ht="15.75" customHeight="1">
      <c r="A4799" s="1">
        <v>5196.0</v>
      </c>
      <c r="B4799" s="2" t="s">
        <v>4801</v>
      </c>
      <c r="C4799" s="2" t="s">
        <v>4798</v>
      </c>
      <c r="D4799" s="2" t="s">
        <v>6</v>
      </c>
      <c r="E4799" s="2" t="str">
        <f>IFERROR(__xludf.DUMMYFUNCTION("GOOGLETRANSLATE(B4799, ""auto"",""en"")"),"obidno that people do not realize how close to the heart I perceive")</f>
        <v>obidno that people do not realize how close to the heart I perceive</v>
      </c>
    </row>
    <row r="4800" ht="15.75" customHeight="1">
      <c r="A4800" s="1">
        <v>5197.0</v>
      </c>
      <c r="B4800" s="2" t="s">
        <v>4797</v>
      </c>
      <c r="C4800" s="2" t="s">
        <v>4798</v>
      </c>
      <c r="D4800" s="2" t="s">
        <v>6</v>
      </c>
      <c r="E4800" s="2" t="str">
        <f>IFERROR(__xludf.DUMMYFUNCTION("GOOGLETRANSLATE(B4800, ""auto"",""en"")"),"O Allah if I hurt others give me the strength to apologize if people will hurt me give strength to forgive them")</f>
        <v>O Allah if I hurt others give me the strength to apologize if people will hurt me give strength to forgive them</v>
      </c>
    </row>
    <row r="4801" ht="15.75" customHeight="1">
      <c r="A4801" s="1">
        <v>5198.0</v>
      </c>
      <c r="B4801" s="2" t="s">
        <v>4799</v>
      </c>
      <c r="C4801" s="2" t="s">
        <v>4798</v>
      </c>
      <c r="D4801" s="2" t="s">
        <v>6</v>
      </c>
      <c r="E4801" s="2" t="str">
        <f>IFERROR(__xludf.DUMMYFUNCTION("GOOGLETRANSLATE(B4801, ""auto"",""en"")"),"I want him to be next held my hand I do not need anything else I do not need promises loud confessions I spit cool or not it cool if he had a money machine, etc. I do not need it I just need at least a little of his attention to he took care of me protect"&amp;"ing me, I'll be the happiest girl in the world only to be close")</f>
        <v>I want him to be next held my hand I do not need anything else I do not need promises loud confessions I spit cool or not it cool if he had a money machine, etc. I do not need it I just need at least a little of his attention to he took care of me protecting me, I'll be the happiest girl in the world only to be close</v>
      </c>
    </row>
    <row r="4802" ht="15.75" customHeight="1">
      <c r="A4802" s="1">
        <v>5199.0</v>
      </c>
      <c r="B4802" s="2" t="s">
        <v>4800</v>
      </c>
      <c r="C4802" s="2" t="s">
        <v>4798</v>
      </c>
      <c r="D4802" s="2" t="s">
        <v>6</v>
      </c>
      <c r="E4802" s="2" t="str">
        <f>IFERROR(__xludf.DUMMYFUNCTION("GOOGLETRANSLATE(B4802, ""auto"",""en"")"),"every girl deserves the best now you're like a lot of someone sees you and admires and who loves with all his heart someone attracts only your figure and who loves the native voice style of communication who wants to get something from you and who wants f"&amp;"amilies you please be with those who will make you happy and not with those who just want to let you be a worthy close to you")</f>
        <v>every girl deserves the best now you're like a lot of someone sees you and admires and who loves with all his heart someone attracts only your figure and who loves the native voice style of communication who wants to get something from you and who wants families you please be with those who will make you happy and not with those who just want to let you be a worthy close to you</v>
      </c>
    </row>
    <row r="4803" ht="15.75" customHeight="1">
      <c r="A4803" s="1">
        <v>5200.0</v>
      </c>
      <c r="B4803" s="2" t="s">
        <v>4801</v>
      </c>
      <c r="C4803" s="2" t="s">
        <v>4798</v>
      </c>
      <c r="D4803" s="2" t="s">
        <v>6</v>
      </c>
      <c r="E4803" s="2" t="str">
        <f>IFERROR(__xludf.DUMMYFUNCTION("GOOGLETRANSLATE(B4803, ""auto"",""en"")"),"obidno that people do not realize how close to the heart I perceive")</f>
        <v>obidno that people do not realize how close to the heart I perceive</v>
      </c>
    </row>
    <row r="4804" ht="15.75" customHeight="1">
      <c r="A4804" s="1">
        <v>5201.0</v>
      </c>
      <c r="B4804" s="2" t="s">
        <v>4802</v>
      </c>
      <c r="C4804" s="2" t="s">
        <v>4803</v>
      </c>
      <c r="D4804" s="2" t="s">
        <v>6</v>
      </c>
      <c r="E4804" s="2" t="str">
        <f>IFERROR(__xludf.DUMMYFUNCTION("GOOGLETRANSLATE(B4804, ""auto"",""en"")"),"you can do more than you think")</f>
        <v>you can do more than you think</v>
      </c>
    </row>
    <row r="4805" ht="15.75" customHeight="1">
      <c r="A4805" s="1">
        <v>5202.0</v>
      </c>
      <c r="B4805" s="2" t="s">
        <v>4804</v>
      </c>
      <c r="C4805" s="2" t="s">
        <v>4803</v>
      </c>
      <c r="D4805" s="2" t="s">
        <v>6</v>
      </c>
      <c r="E4805" s="2" t="str">
        <f>IFERROR(__xludf.DUMMYFUNCTION("GOOGLETRANSLATE(B4805, ""auto"",""en"")"),"live the way you want it's your life and no they do not think about what people will say just do what you want because life is one and it should be lived as the want you and not others, and it does not matter what others might say it's your life you want "&amp;"to confess his love recognized as the best do it is and do not care what you do not reciprocate but you will not suffer after thinking I had to say and if it is mutual, and so on and if it is really a one-then you will be happy that he decided to take thi"&amp;"s step to show full")</f>
        <v>live the way you want it's your life and no they do not think about what people will say just do what you want because life is one and it should be lived as the want you and not others, and it does not matter what others might say it's your life you want to confess his love recognized as the best do it is and do not care what you do not reciprocate but you will not suffer after thinking I had to say and if it is mutual, and so on and if it is really a one-then you will be happy that he decided to take this step to show full</v>
      </c>
    </row>
    <row r="4806" ht="15.75" customHeight="1">
      <c r="A4806" s="1">
        <v>5203.0</v>
      </c>
      <c r="B4806" s="2" t="s">
        <v>4802</v>
      </c>
      <c r="C4806" s="2" t="s">
        <v>4803</v>
      </c>
      <c r="D4806" s="2" t="s">
        <v>6</v>
      </c>
      <c r="E4806" s="2" t="str">
        <f>IFERROR(__xludf.DUMMYFUNCTION("GOOGLETRANSLATE(B4806, ""auto"",""en"")"),"you can do more than you think")</f>
        <v>you can do more than you think</v>
      </c>
    </row>
    <row r="4807" ht="15.75" customHeight="1">
      <c r="A4807" s="1">
        <v>5204.0</v>
      </c>
      <c r="B4807" s="2" t="s">
        <v>4804</v>
      </c>
      <c r="C4807" s="2" t="s">
        <v>4803</v>
      </c>
      <c r="D4807" s="2" t="s">
        <v>6</v>
      </c>
      <c r="E4807" s="2" t="str">
        <f>IFERROR(__xludf.DUMMYFUNCTION("GOOGLETRANSLATE(B4807, ""auto"",""en"")"),"live the way you want it's your life and no they do not think about what people will say just do what you want because life is one and it should be lived as the want you and not others, and it does not matter what others might say it's your life you want "&amp;"to confess his love recognized as the best do it is and do not care what you do not reciprocate but you will not suffer after thinking I had to say and if it is mutual, and so on and if it is really a one-then you will be happy that he decided to take thi"&amp;"s step to show full")</f>
        <v>live the way you want it's your life and no they do not think about what people will say just do what you want because life is one and it should be lived as the want you and not others, and it does not matter what others might say it's your life you want to confess his love recognized as the best do it is and do not care what you do not reciprocate but you will not suffer after thinking I had to say and if it is mutual, and so on and if it is really a one-then you will be happy that he decided to take this step to show full</v>
      </c>
    </row>
    <row r="4808" ht="15.75" customHeight="1">
      <c r="A4808" s="1">
        <v>5205.0</v>
      </c>
      <c r="B4808" s="2" t="s">
        <v>4802</v>
      </c>
      <c r="C4808" s="2" t="s">
        <v>4805</v>
      </c>
      <c r="D4808" s="2" t="s">
        <v>6</v>
      </c>
      <c r="E4808" s="2" t="str">
        <f>IFERROR(__xludf.DUMMYFUNCTION("GOOGLETRANSLATE(B4808, ""auto"",""en"")"),"you can do more than you think")</f>
        <v>you can do more than you think</v>
      </c>
    </row>
    <row r="4809" ht="15.75" customHeight="1">
      <c r="A4809" s="1">
        <v>5206.0</v>
      </c>
      <c r="B4809" s="2" t="s">
        <v>4804</v>
      </c>
      <c r="C4809" s="2" t="s">
        <v>4805</v>
      </c>
      <c r="D4809" s="2" t="s">
        <v>6</v>
      </c>
      <c r="E4809" s="2" t="str">
        <f>IFERROR(__xludf.DUMMYFUNCTION("GOOGLETRANSLATE(B4809, ""auto"",""en"")"),"live the way you want it's your life and no they do not think about what people will say just do what you want because life is one and it should be lived as the want you and not others, and it does not matter what others might say it's your life you want "&amp;"to confess his love recognized as the best do it is and do not care what you do not reciprocate but you will not suffer after thinking I had to say and if it is mutual, and so on and if it is really a one-then you will be happy that he decided to take thi"&amp;"s step to show full")</f>
        <v>live the way you want it's your life and no they do not think about what people will say just do what you want because life is one and it should be lived as the want you and not others, and it does not matter what others might say it's your life you want to confess his love recognized as the best do it is and do not care what you do not reciprocate but you will not suffer after thinking I had to say and if it is mutual, and so on and if it is really a one-then you will be happy that he decided to take this step to show full</v>
      </c>
    </row>
    <row r="4810" ht="15.75" customHeight="1">
      <c r="A4810" s="1">
        <v>5207.0</v>
      </c>
      <c r="B4810" s="2" t="s">
        <v>4806</v>
      </c>
      <c r="C4810" s="2" t="s">
        <v>4807</v>
      </c>
      <c r="D4810" s="2" t="s">
        <v>6</v>
      </c>
      <c r="E4810" s="2" t="str">
        <f>IFERROR(__xludf.DUMMYFUNCTION("GOOGLETRANSLATE(B4810, ""auto"",""en"")"),"when something in life will come the day when I met the same man, and I feel what love is and while I keep myself to him, I always want to be faithful to him, and after the wedding before I want in the future with pride to look him in the eye and know tha"&amp;"t he is the only man in my life was there and will think that the heart of the body of the soul, I gave only you and I know that I will never regret about it because I have dignity tүngіoy")</f>
        <v>when something in life will come the day when I met the same man, and I feel what love is and while I keep myself to him, I always want to be faithful to him, and after the wedding before I want in the future with pride to look him in the eye and know that he is the only man in my life was there and will think that the heart of the body of the soul, I gave only you and I know that I will never regret about it because I have dignity tүngіoy</v>
      </c>
    </row>
    <row r="4811" ht="15.75" customHeight="1">
      <c r="A4811" s="1">
        <v>5208.0</v>
      </c>
      <c r="B4811" s="2" t="s">
        <v>4808</v>
      </c>
      <c r="C4811" s="2" t="s">
        <v>4807</v>
      </c>
      <c r="D4811" s="2" t="s">
        <v>6</v>
      </c>
      <c r="E4811" s="2" t="str">
        <f>IFERROR(__xludf.DUMMYFUNCTION("GOOGLETRANSLATE(B4811, ""auto"",""en"")"),"you only think you want to know more than knowing the truth you want to forget a lot")</f>
        <v>you only think you want to know more than knowing the truth you want to forget a lot</v>
      </c>
    </row>
    <row r="4812" ht="15.75" customHeight="1">
      <c r="A4812" s="1">
        <v>5211.0</v>
      </c>
      <c r="B4812" s="2" t="s">
        <v>4809</v>
      </c>
      <c r="C4812" s="2" t="s">
        <v>4807</v>
      </c>
      <c r="D4812" s="2" t="s">
        <v>6</v>
      </c>
      <c r="E4812" s="2" t="str">
        <f>IFERROR(__xludf.DUMMYFUNCTION("GOOGLETRANSLATE(B4812, ""auto"",""en"")"),"thank Almighty ungrateful")</f>
        <v>thank Almighty ungrateful</v>
      </c>
    </row>
    <row r="4813" ht="15.75" customHeight="1">
      <c r="A4813" s="1">
        <v>5213.0</v>
      </c>
      <c r="B4813" s="2" t="s">
        <v>4810</v>
      </c>
      <c r="C4813" s="2" t="s">
        <v>4807</v>
      </c>
      <c r="D4813" s="2" t="s">
        <v>6</v>
      </c>
      <c r="E4813" s="2" t="str">
        <f>IFERROR(__xludf.DUMMYFUNCTION("GOOGLETRANSLATE(B4813, ""auto"",""en"")"),"and tsennocti HOW otpechatki paltsev y kazhdogo svoi")</f>
        <v>and tsennocti HOW otpechatki paltsev y kazhdogo svoi</v>
      </c>
    </row>
    <row r="4814" ht="15.75" customHeight="1">
      <c r="A4814" s="1">
        <v>5214.0</v>
      </c>
      <c r="B4814" s="2" t="s">
        <v>4811</v>
      </c>
      <c r="C4814" s="2" t="s">
        <v>4807</v>
      </c>
      <c r="D4814" s="2" t="s">
        <v>6</v>
      </c>
      <c r="E4814" s="2" t="str">
        <f>IFERROR(__xludf.DUMMYFUNCTION("GOOGLETRANSLATE(B4814, ""auto"",""en"")"),"Here podxodit end of semester and I can not believe that it is already the last home soon leave will miss friends and teach strict on sleepless nights in AUPET acted quickly time flies show completely")</f>
        <v>Here podxodit end of semester and I can not believe that it is already the last home soon leave will miss friends and teach strict on sleepless nights in AUPET acted quickly time flies show completely</v>
      </c>
    </row>
    <row r="4815" ht="15.75" customHeight="1">
      <c r="A4815" s="1">
        <v>5215.0</v>
      </c>
      <c r="B4815" s="2" t="s">
        <v>4806</v>
      </c>
      <c r="C4815" s="2" t="s">
        <v>4807</v>
      </c>
      <c r="D4815" s="2" t="s">
        <v>6</v>
      </c>
      <c r="E4815" s="2" t="str">
        <f>IFERROR(__xludf.DUMMYFUNCTION("GOOGLETRANSLATE(B4815, ""auto"",""en"")"),"when something in life will come the day when I met the same man, and I feel what love is and while I keep myself to him, I always want to be faithful to him, and after the wedding before I want in the future with pride to look him in the eye and know tha"&amp;"t he is the only man in my life was there and will think that the heart of the body of the soul, I gave only you and I know that I will never regret about it because I have dignity tүngіoy")</f>
        <v>when something in life will come the day when I met the same man, and I feel what love is and while I keep myself to him, I always want to be faithful to him, and after the wedding before I want in the future with pride to look him in the eye and know that he is the only man in my life was there and will think that the heart of the body of the soul, I gave only you and I know that I will never regret about it because I have dignity tүngіoy</v>
      </c>
    </row>
    <row r="4816" ht="15.75" customHeight="1">
      <c r="A4816" s="1">
        <v>5216.0</v>
      </c>
      <c r="B4816" s="2" t="s">
        <v>4808</v>
      </c>
      <c r="C4816" s="2" t="s">
        <v>4807</v>
      </c>
      <c r="D4816" s="2" t="s">
        <v>6</v>
      </c>
      <c r="E4816" s="2" t="str">
        <f>IFERROR(__xludf.DUMMYFUNCTION("GOOGLETRANSLATE(B4816, ""auto"",""en"")"),"you only think you want to know more than knowing the truth you want to forget a lot")</f>
        <v>you only think you want to know more than knowing the truth you want to forget a lot</v>
      </c>
    </row>
    <row r="4817" ht="15.75" customHeight="1">
      <c r="A4817" s="1">
        <v>5219.0</v>
      </c>
      <c r="B4817" s="2" t="s">
        <v>4809</v>
      </c>
      <c r="C4817" s="2" t="s">
        <v>4807</v>
      </c>
      <c r="D4817" s="2" t="s">
        <v>6</v>
      </c>
      <c r="E4817" s="2" t="str">
        <f>IFERROR(__xludf.DUMMYFUNCTION("GOOGLETRANSLATE(B4817, ""auto"",""en"")"),"thank Almighty ungrateful")</f>
        <v>thank Almighty ungrateful</v>
      </c>
    </row>
    <row r="4818" ht="15.75" customHeight="1">
      <c r="A4818" s="1">
        <v>5221.0</v>
      </c>
      <c r="B4818" s="2" t="s">
        <v>4810</v>
      </c>
      <c r="C4818" s="2" t="s">
        <v>4807</v>
      </c>
      <c r="D4818" s="2" t="s">
        <v>6</v>
      </c>
      <c r="E4818" s="2" t="str">
        <f>IFERROR(__xludf.DUMMYFUNCTION("GOOGLETRANSLATE(B4818, ""auto"",""en"")"),"and tsennocti HOW otpechatki paltsev y kazhdogo svoi")</f>
        <v>and tsennocti HOW otpechatki paltsev y kazhdogo svoi</v>
      </c>
    </row>
    <row r="4819" ht="15.75" customHeight="1">
      <c r="A4819" s="1">
        <v>5222.0</v>
      </c>
      <c r="B4819" s="2" t="s">
        <v>4811</v>
      </c>
      <c r="C4819" s="2" t="s">
        <v>4807</v>
      </c>
      <c r="D4819" s="2" t="s">
        <v>6</v>
      </c>
      <c r="E4819" s="2" t="str">
        <f>IFERROR(__xludf.DUMMYFUNCTION("GOOGLETRANSLATE(B4819, ""auto"",""en"")"),"Here podxodit end of semester and I can not believe that it is already the last home soon leave will miss friends and teach strict on sleepless nights in AUPET acted quickly time flies show completely")</f>
        <v>Here podxodit end of semester and I can not believe that it is already the last home soon leave will miss friends and teach strict on sleepless nights in AUPET acted quickly time flies show completely</v>
      </c>
    </row>
    <row r="4820" ht="15.75" customHeight="1">
      <c r="A4820" s="1">
        <v>5223.0</v>
      </c>
      <c r="B4820" s="2" t="s">
        <v>4806</v>
      </c>
      <c r="C4820" s="2" t="s">
        <v>4807</v>
      </c>
      <c r="D4820" s="2" t="s">
        <v>6</v>
      </c>
      <c r="E4820" s="2" t="str">
        <f>IFERROR(__xludf.DUMMYFUNCTION("GOOGLETRANSLATE(B4820, ""auto"",""en"")"),"when something in life will come the day when I met the same man, and I feel what love is and while I keep myself to him, I always want to be faithful to him, and after the wedding before I want in the future with pride to look him in the eye and know tha"&amp;"t he is the only man in my life was there and will think that the heart of the body of the soul, I gave only you and I know that I will never regret about it because I have dignity tүngіoy")</f>
        <v>when something in life will come the day when I met the same man, and I feel what love is and while I keep myself to him, I always want to be faithful to him, and after the wedding before I want in the future with pride to look him in the eye and know that he is the only man in my life was there and will think that the heart of the body of the soul, I gave only you and I know that I will never regret about it because I have dignity tүngіoy</v>
      </c>
    </row>
    <row r="4821" ht="15.75" customHeight="1">
      <c r="A4821" s="1">
        <v>5224.0</v>
      </c>
      <c r="B4821" s="2" t="s">
        <v>4808</v>
      </c>
      <c r="C4821" s="2" t="s">
        <v>4807</v>
      </c>
      <c r="D4821" s="2" t="s">
        <v>6</v>
      </c>
      <c r="E4821" s="2" t="str">
        <f>IFERROR(__xludf.DUMMYFUNCTION("GOOGLETRANSLATE(B4821, ""auto"",""en"")"),"you only think you want to know more than knowing the truth you want to forget a lot")</f>
        <v>you only think you want to know more than knowing the truth you want to forget a lot</v>
      </c>
    </row>
    <row r="4822" ht="15.75" customHeight="1">
      <c r="A4822" s="1">
        <v>5227.0</v>
      </c>
      <c r="B4822" s="2" t="s">
        <v>4809</v>
      </c>
      <c r="C4822" s="2" t="s">
        <v>4807</v>
      </c>
      <c r="D4822" s="2" t="s">
        <v>6</v>
      </c>
      <c r="E4822" s="2" t="str">
        <f>IFERROR(__xludf.DUMMYFUNCTION("GOOGLETRANSLATE(B4822, ""auto"",""en"")"),"thank Almighty ungrateful")</f>
        <v>thank Almighty ungrateful</v>
      </c>
    </row>
    <row r="4823" ht="15.75" customHeight="1">
      <c r="A4823" s="1">
        <v>5229.0</v>
      </c>
      <c r="B4823" s="2" t="s">
        <v>4810</v>
      </c>
      <c r="C4823" s="2" t="s">
        <v>4807</v>
      </c>
      <c r="D4823" s="2" t="s">
        <v>6</v>
      </c>
      <c r="E4823" s="2" t="str">
        <f>IFERROR(__xludf.DUMMYFUNCTION("GOOGLETRANSLATE(B4823, ""auto"",""en"")"),"and tsennocti HOW otpechatki paltsev y kazhdogo svoi")</f>
        <v>and tsennocti HOW otpechatki paltsev y kazhdogo svoi</v>
      </c>
    </row>
    <row r="4824" ht="15.75" customHeight="1">
      <c r="A4824" s="1">
        <v>5230.0</v>
      </c>
      <c r="B4824" s="2" t="s">
        <v>4811</v>
      </c>
      <c r="C4824" s="2" t="s">
        <v>4807</v>
      </c>
      <c r="D4824" s="2" t="s">
        <v>6</v>
      </c>
      <c r="E4824" s="2" t="str">
        <f>IFERROR(__xludf.DUMMYFUNCTION("GOOGLETRANSLATE(B4824, ""auto"",""en"")"),"Here podxodit end of semester and I can not believe that it is already the last home soon leave will miss friends and teach strict on sleepless nights in AUPET acted quickly time flies show completely")</f>
        <v>Here podxodit end of semester and I can not believe that it is already the last home soon leave will miss friends and teach strict on sleepless nights in AUPET acted quickly time flies show completely</v>
      </c>
    </row>
    <row r="4825" ht="15.75" customHeight="1">
      <c r="A4825" s="1">
        <v>5231.0</v>
      </c>
      <c r="B4825" s="2" t="s">
        <v>4812</v>
      </c>
      <c r="C4825" s="2" t="s">
        <v>4813</v>
      </c>
      <c r="D4825" s="2" t="s">
        <v>6</v>
      </c>
      <c r="E4825" s="2" t="str">
        <f>IFERROR(__xludf.DUMMYFUNCTION("GOOGLETRANSLATE(B4825, ""auto"",""en"")"),"this guy just the father of the year")</f>
        <v>this guy just the father of the year</v>
      </c>
    </row>
    <row r="4826" ht="15.75" customHeight="1">
      <c r="A4826" s="1">
        <v>5232.0</v>
      </c>
      <c r="B4826" s="2" t="s">
        <v>4812</v>
      </c>
      <c r="C4826" s="2" t="s">
        <v>4814</v>
      </c>
      <c r="D4826" s="2" t="s">
        <v>6</v>
      </c>
      <c r="E4826" s="2" t="str">
        <f>IFERROR(__xludf.DUMMYFUNCTION("GOOGLETRANSLATE(B4826, ""auto"",""en"")"),"this guy just the father of the year")</f>
        <v>this guy just the father of the year</v>
      </c>
    </row>
    <row r="4827" ht="15.75" customHeight="1">
      <c r="A4827" s="1">
        <v>5233.0</v>
      </c>
      <c r="B4827" s="2" t="s">
        <v>4812</v>
      </c>
      <c r="C4827" s="2" t="s">
        <v>4814</v>
      </c>
      <c r="D4827" s="2" t="s">
        <v>6</v>
      </c>
      <c r="E4827" s="2" t="str">
        <f>IFERROR(__xludf.DUMMYFUNCTION("GOOGLETRANSLATE(B4827, ""auto"",""en"")"),"this guy just the father of the year")</f>
        <v>this guy just the father of the year</v>
      </c>
    </row>
    <row r="4828" ht="15.75" customHeight="1">
      <c r="A4828" s="1">
        <v>5234.0</v>
      </c>
      <c r="B4828" s="2" t="s">
        <v>4815</v>
      </c>
      <c r="C4828" s="2" t="s">
        <v>4816</v>
      </c>
      <c r="D4828" s="2" t="s">
        <v>6</v>
      </c>
      <c r="E4828" s="2" t="str">
        <f>IFERROR(__xludf.DUMMYFUNCTION("GOOGLETRANSLATE(B4828, ""auto"",""en"")"),"do not let people know about you too much")</f>
        <v>do not let people know about you too much</v>
      </c>
    </row>
    <row r="4829" ht="15.75" customHeight="1">
      <c r="A4829" s="1">
        <v>5235.0</v>
      </c>
      <c r="B4829" s="2" t="s">
        <v>4817</v>
      </c>
      <c r="C4829" s="2" t="s">
        <v>4816</v>
      </c>
      <c r="D4829" s="2" t="s">
        <v>6</v>
      </c>
      <c r="E4829" s="2" t="str">
        <f>IFERROR(__xludf.DUMMYFUNCTION("GOOGLETRANSLATE(B4829, ""auto"",""en"")"),"most grandparents are not all of us have")</f>
        <v>most grandparents are not all of us have</v>
      </c>
    </row>
    <row r="4830" ht="15.75" customHeight="1">
      <c r="A4830" s="1">
        <v>5236.0</v>
      </c>
      <c r="B4830" s="3" t="s">
        <v>4818</v>
      </c>
      <c r="C4830" s="2" t="s">
        <v>4816</v>
      </c>
      <c r="D4830" s="2" t="s">
        <v>6</v>
      </c>
      <c r="E4830" s="2" t="str">
        <f>IFERROR(__xludf.DUMMYFUNCTION("GOOGLETRANSLATE(B4830, ""auto"",""en"")"),"what you now call the arrogance formerly called modesty ما تسمونه الآن الغطرسة وتستخدم ليتم استدعاؤها التواضع")</f>
        <v>what you now call the arrogance formerly called modesty ما تسمونه الآن الغطرسة وتستخدم ليتم استدعاؤها التواضع</v>
      </c>
    </row>
    <row r="4831" ht="15.75" customHeight="1">
      <c r="A4831" s="1">
        <v>5237.0</v>
      </c>
      <c r="B4831" s="2" t="s">
        <v>4819</v>
      </c>
      <c r="C4831" s="2" t="s">
        <v>4816</v>
      </c>
      <c r="D4831" s="2" t="s">
        <v>6</v>
      </c>
      <c r="E4831" s="2" t="str">
        <f>IFERROR(__xludf.DUMMYFUNCTION("GOOGLETRANSLATE(B4831, ""auto"",""en"")"),"Dreams need to stay a little bit so someone is not around")</f>
        <v>Dreams need to stay a little bit so someone is not around</v>
      </c>
    </row>
    <row r="4832" ht="15.75" customHeight="1">
      <c r="A4832" s="1">
        <v>5238.0</v>
      </c>
      <c r="B4832" s="2" t="s">
        <v>4820</v>
      </c>
      <c r="C4832" s="2" t="s">
        <v>4816</v>
      </c>
      <c r="D4832" s="2" t="s">
        <v>6</v>
      </c>
      <c r="E4832" s="2" t="str">
        <f>IFERROR(__xludf.DUMMYFUNCTION("GOOGLETRANSLATE(B4832, ""auto"",""en"")"),"o n t e howling dinstvenny i apb")</f>
        <v>o n t e howling dinstvenny i apb</v>
      </c>
    </row>
    <row r="4833" ht="15.75" customHeight="1">
      <c r="A4833" s="1">
        <v>5239.0</v>
      </c>
      <c r="B4833" s="2" t="s">
        <v>4821</v>
      </c>
      <c r="C4833" s="2" t="s">
        <v>4816</v>
      </c>
      <c r="D4833" s="2" t="s">
        <v>6</v>
      </c>
      <c r="E4833" s="2" t="str">
        <f>IFERROR(__xludf.DUMMYFUNCTION("GOOGLETRANSLATE(B4833, ""auto"",""en"")"),"School is not a torment not curse not a school is hell your friends first love the smell of new textbooks and notebooks running at recess fragrant buns from school canteen is your irrevocable childhood")</f>
        <v>School is not a torment not curse not a school is hell your friends first love the smell of new textbooks and notebooks running at recess fragrant buns from school canteen is your irrevocable childhood</v>
      </c>
    </row>
    <row r="4834" ht="15.75" customHeight="1">
      <c r="A4834" s="1">
        <v>5240.0</v>
      </c>
      <c r="B4834" s="2" t="s">
        <v>4822</v>
      </c>
      <c r="C4834" s="2" t="s">
        <v>4816</v>
      </c>
      <c r="D4834" s="2" t="s">
        <v>6</v>
      </c>
      <c r="E4834" s="2" t="str">
        <f>IFERROR(__xludf.DUMMYFUNCTION("GOOGLETRANSLATE(B4834, ""auto"",""en"")"),"In every life there is such a person after which you change and you quite simply do not know it was important to this boundless happiness or pain that mad so as soon as you no longer will")</f>
        <v>In every life there is such a person after which you change and you quite simply do not know it was important to this boundless happiness or pain that mad so as soon as you no longer will</v>
      </c>
    </row>
    <row r="4835" ht="15.75" customHeight="1">
      <c r="A4835" s="1">
        <v>5241.0</v>
      </c>
      <c r="B4835" s="2" t="s">
        <v>4823</v>
      </c>
      <c r="C4835" s="2" t="s">
        <v>4824</v>
      </c>
      <c r="D4835" s="2" t="s">
        <v>6</v>
      </c>
      <c r="E4835" s="2" t="str">
        <f>IFERROR(__xludf.DUMMYFUNCTION("GOOGLETRANSLATE(B4835, ""auto"",""en"")"),"Four steep zhiroszhigayushih drink detox")</f>
        <v>Four steep zhiroszhigayushih drink detox</v>
      </c>
    </row>
    <row r="4836" ht="15.75" customHeight="1">
      <c r="A4836" s="1">
        <v>5242.0</v>
      </c>
      <c r="B4836" s="2" t="s">
        <v>4825</v>
      </c>
      <c r="C4836" s="2" t="s">
        <v>4824</v>
      </c>
      <c r="D4836" s="2" t="s">
        <v>6</v>
      </c>
      <c r="E4836" s="2" t="str">
        <f>IFERROR(__xludf.DUMMYFUNCTION("GOOGLETRANSLATE(B4836, ""auto"",""en"")"),"three drinks for health and beauty keep yourself on the wall")</f>
        <v>three drinks for health and beauty keep yourself on the wall</v>
      </c>
    </row>
    <row r="4837" ht="15.75" customHeight="1">
      <c r="A4837" s="1">
        <v>5243.0</v>
      </c>
      <c r="B4837" s="2" t="s">
        <v>4826</v>
      </c>
      <c r="C4837" s="2" t="s">
        <v>4824</v>
      </c>
      <c r="D4837" s="2" t="s">
        <v>6</v>
      </c>
      <c r="E4837" s="2" t="str">
        <f>IFERROR(__xludf.DUMMYFUNCTION("GOOGLETRANSLATE(B4837, ""auto"",""en"")"),"super exercises to tighten the entire body")</f>
        <v>super exercises to tighten the entire body</v>
      </c>
    </row>
    <row r="4838" ht="15.75" customHeight="1">
      <c r="A4838" s="1">
        <v>5245.0</v>
      </c>
      <c r="B4838" s="2" t="s">
        <v>4827</v>
      </c>
      <c r="C4838" s="2" t="s">
        <v>4824</v>
      </c>
      <c r="D4838" s="2" t="s">
        <v>6</v>
      </c>
      <c r="E4838" s="2" t="str">
        <f>IFERROR(__xludf.DUMMYFUNCTION("GOOGLETRANSLATE(B4838, ""auto"",""en"")"),"she remembered that offended")</f>
        <v>she remembered that offended</v>
      </c>
    </row>
    <row r="4839" ht="15.75" customHeight="1">
      <c r="A4839" s="1">
        <v>5246.0</v>
      </c>
      <c r="B4839" s="2" t="s">
        <v>4828</v>
      </c>
      <c r="C4839" s="2" t="s">
        <v>4824</v>
      </c>
      <c r="D4839" s="2" t="s">
        <v>6</v>
      </c>
      <c r="E4839" s="2" t="str">
        <f>IFERROR(__xludf.DUMMYFUNCTION("GOOGLETRANSLATE(B4839, ""auto"",""en"")"),"such Christmas trees can be done even without just cupcakes")</f>
        <v>such Christmas trees can be done even without just cupcakes</v>
      </c>
    </row>
    <row r="4840" ht="15.75" customHeight="1">
      <c r="A4840" s="1">
        <v>5247.0</v>
      </c>
      <c r="B4840" s="2" t="s">
        <v>4823</v>
      </c>
      <c r="C4840" s="2" t="s">
        <v>4824</v>
      </c>
      <c r="D4840" s="2" t="s">
        <v>6</v>
      </c>
      <c r="E4840" s="2" t="str">
        <f>IFERROR(__xludf.DUMMYFUNCTION("GOOGLETRANSLATE(B4840, ""auto"",""en"")"),"Four steep zhiroszhigayushih drink detox")</f>
        <v>Four steep zhiroszhigayushih drink detox</v>
      </c>
    </row>
    <row r="4841" ht="15.75" customHeight="1">
      <c r="A4841" s="1">
        <v>5248.0</v>
      </c>
      <c r="B4841" s="2" t="s">
        <v>4825</v>
      </c>
      <c r="C4841" s="2" t="s">
        <v>4824</v>
      </c>
      <c r="D4841" s="2" t="s">
        <v>6</v>
      </c>
      <c r="E4841" s="2" t="str">
        <f>IFERROR(__xludf.DUMMYFUNCTION("GOOGLETRANSLATE(B4841, ""auto"",""en"")"),"three drinks for health and beauty keep yourself on the wall")</f>
        <v>three drinks for health and beauty keep yourself on the wall</v>
      </c>
    </row>
    <row r="4842" ht="15.75" customHeight="1">
      <c r="A4842" s="1">
        <v>5249.0</v>
      </c>
      <c r="B4842" s="2" t="s">
        <v>4826</v>
      </c>
      <c r="C4842" s="2" t="s">
        <v>4824</v>
      </c>
      <c r="D4842" s="2" t="s">
        <v>6</v>
      </c>
      <c r="E4842" s="2" t="str">
        <f>IFERROR(__xludf.DUMMYFUNCTION("GOOGLETRANSLATE(B4842, ""auto"",""en"")"),"super exercises to tighten the entire body")</f>
        <v>super exercises to tighten the entire body</v>
      </c>
    </row>
    <row r="4843" ht="15.75" customHeight="1">
      <c r="A4843" s="1">
        <v>5251.0</v>
      </c>
      <c r="B4843" s="2" t="s">
        <v>4827</v>
      </c>
      <c r="C4843" s="2" t="s">
        <v>4824</v>
      </c>
      <c r="D4843" s="2" t="s">
        <v>6</v>
      </c>
      <c r="E4843" s="2" t="str">
        <f>IFERROR(__xludf.DUMMYFUNCTION("GOOGLETRANSLATE(B4843, ""auto"",""en"")"),"she remembered that offended")</f>
        <v>she remembered that offended</v>
      </c>
    </row>
    <row r="4844" ht="15.75" customHeight="1">
      <c r="A4844" s="1">
        <v>5252.0</v>
      </c>
      <c r="B4844" s="2" t="s">
        <v>4828</v>
      </c>
      <c r="C4844" s="2" t="s">
        <v>4824</v>
      </c>
      <c r="D4844" s="2" t="s">
        <v>6</v>
      </c>
      <c r="E4844" s="2" t="str">
        <f>IFERROR(__xludf.DUMMYFUNCTION("GOOGLETRANSLATE(B4844, ""auto"",""en"")"),"such Christmas trees can be done even without just cupcakes")</f>
        <v>such Christmas trees can be done even without just cupcakes</v>
      </c>
    </row>
    <row r="4845" ht="15.75" customHeight="1">
      <c r="A4845" s="1">
        <v>5253.0</v>
      </c>
      <c r="B4845" s="2" t="s">
        <v>4823</v>
      </c>
      <c r="C4845" s="2" t="s">
        <v>4824</v>
      </c>
      <c r="D4845" s="2" t="s">
        <v>6</v>
      </c>
      <c r="E4845" s="2" t="str">
        <f>IFERROR(__xludf.DUMMYFUNCTION("GOOGLETRANSLATE(B4845, ""auto"",""en"")"),"Four steep zhiroszhigayushih drink detox")</f>
        <v>Four steep zhiroszhigayushih drink detox</v>
      </c>
    </row>
    <row r="4846" ht="15.75" customHeight="1">
      <c r="A4846" s="1">
        <v>5254.0</v>
      </c>
      <c r="B4846" s="2" t="s">
        <v>4825</v>
      </c>
      <c r="C4846" s="2" t="s">
        <v>4824</v>
      </c>
      <c r="D4846" s="2" t="s">
        <v>6</v>
      </c>
      <c r="E4846" s="2" t="str">
        <f>IFERROR(__xludf.DUMMYFUNCTION("GOOGLETRANSLATE(B4846, ""auto"",""en"")"),"three drinks for health and beauty keep yourself on the wall")</f>
        <v>three drinks for health and beauty keep yourself on the wall</v>
      </c>
    </row>
    <row r="4847" ht="15.75" customHeight="1">
      <c r="A4847" s="1">
        <v>5255.0</v>
      </c>
      <c r="B4847" s="2" t="s">
        <v>4826</v>
      </c>
      <c r="C4847" s="2" t="s">
        <v>4824</v>
      </c>
      <c r="D4847" s="2" t="s">
        <v>6</v>
      </c>
      <c r="E4847" s="2" t="str">
        <f>IFERROR(__xludf.DUMMYFUNCTION("GOOGLETRANSLATE(B4847, ""auto"",""en"")"),"super exercises to tighten the entire body")</f>
        <v>super exercises to tighten the entire body</v>
      </c>
    </row>
    <row r="4848" ht="15.75" customHeight="1">
      <c r="A4848" s="1">
        <v>5257.0</v>
      </c>
      <c r="B4848" s="2" t="s">
        <v>4827</v>
      </c>
      <c r="C4848" s="2" t="s">
        <v>4824</v>
      </c>
      <c r="D4848" s="2" t="s">
        <v>6</v>
      </c>
      <c r="E4848" s="2" t="str">
        <f>IFERROR(__xludf.DUMMYFUNCTION("GOOGLETRANSLATE(B4848, ""auto"",""en"")"),"she remembered that offended")</f>
        <v>she remembered that offended</v>
      </c>
    </row>
    <row r="4849" ht="15.75" customHeight="1">
      <c r="A4849" s="1">
        <v>5258.0</v>
      </c>
      <c r="B4849" s="2" t="s">
        <v>4828</v>
      </c>
      <c r="C4849" s="2" t="s">
        <v>4824</v>
      </c>
      <c r="D4849" s="2" t="s">
        <v>6</v>
      </c>
      <c r="E4849" s="2" t="str">
        <f>IFERROR(__xludf.DUMMYFUNCTION("GOOGLETRANSLATE(B4849, ""auto"",""en"")"),"such Christmas trees can be done even without just cupcakes")</f>
        <v>such Christmas trees can be done even without just cupcakes</v>
      </c>
    </row>
    <row r="4850" ht="15.75" customHeight="1">
      <c r="A4850" s="1">
        <v>5259.0</v>
      </c>
      <c r="B4850" s="2" t="s">
        <v>4829</v>
      </c>
      <c r="C4850" s="2" t="s">
        <v>4830</v>
      </c>
      <c r="D4850" s="2" t="s">
        <v>6</v>
      </c>
      <c r="E4850" s="2" t="str">
        <f>IFERROR(__xludf.DUMMYFUNCTION("GOOGLETRANSLATE(B4850, ""auto"",""en"")"),"Premier ep 104 skriptonit do not lie do not believe in listening to boom https vk cc a0aihf")</f>
        <v>Premier ep 104 skriptonit do not lie do not believe in listening to boom https vk cc a0aihf</v>
      </c>
    </row>
    <row r="4851" ht="15.75" customHeight="1">
      <c r="A4851" s="1">
        <v>5260.0</v>
      </c>
      <c r="B4851" s="2" t="s">
        <v>4831</v>
      </c>
      <c r="C4851" s="2" t="s">
        <v>4830</v>
      </c>
      <c r="D4851" s="2" t="s">
        <v>6</v>
      </c>
      <c r="E4851" s="2" t="str">
        <f>IFERROR(__xludf.DUMMYFUNCTION("GOOGLETRANSLATE(B4851, ""auto"",""en"")"),"100 books")</f>
        <v>100 books</v>
      </c>
    </row>
    <row r="4852" ht="15.75" customHeight="1">
      <c r="A4852" s="1">
        <v>5261.0</v>
      </c>
      <c r="B4852" s="2" t="s">
        <v>4832</v>
      </c>
      <c r="C4852" s="2" t="s">
        <v>4830</v>
      </c>
      <c r="D4852" s="2" t="s">
        <v>6</v>
      </c>
      <c r="E4852" s="2" t="str">
        <f>IFERROR(__xludf.DUMMYFUNCTION("GOOGLETRANSLATE(B4852, ""auto"",""en"")"),"10 serials legal articles with a rating higher than 7 imdb")</f>
        <v>10 serials legal articles with a rating higher than 7 imdb</v>
      </c>
    </row>
    <row r="4853" ht="15.75" customHeight="1">
      <c r="A4853" s="1">
        <v>5262.0</v>
      </c>
      <c r="B4853" s="2" t="s">
        <v>4833</v>
      </c>
      <c r="C4853" s="2" t="s">
        <v>4830</v>
      </c>
      <c r="D4853" s="2" t="s">
        <v>6</v>
      </c>
      <c r="E4853" s="2" t="str">
        <f>IFERROR(__xludf.DUMMYFUNCTION("GOOGLETRANSLATE(B4853, ""auto"",""en"")"),"can not wait for what is certain otherwise we will always be doomed to disappointment, no event can not happen quite exactly how we planned because there are many external factors that are from us absolutely no independent from the vagaries of the weather"&amp;" and ending with fickle human mood Andrei Kurpatov happy for own will")</f>
        <v>can not wait for what is certain otherwise we will always be doomed to disappointment, no event can not happen quite exactly how we planned because there are many external factors that are from us absolutely no independent from the vagaries of the weather and ending with fickle human mood Andrei Kurpatov happy for own will</v>
      </c>
    </row>
    <row r="4854" ht="15.75" customHeight="1">
      <c r="A4854" s="1">
        <v>5263.0</v>
      </c>
      <c r="B4854" s="2" t="s">
        <v>4834</v>
      </c>
      <c r="C4854" s="2" t="s">
        <v>4830</v>
      </c>
      <c r="D4854" s="2" t="s">
        <v>6</v>
      </c>
      <c r="E4854" s="2" t="str">
        <f>IFERROR(__xludf.DUMMYFUNCTION("GOOGLETRANSLATE(B4854, ""auto"",""en"")"),"You are my most unusual most unusual choice of the planet that is not on the cards")</f>
        <v>You are my most unusual most unusual choice of the planet that is not on the cards</v>
      </c>
    </row>
    <row r="4855" ht="15.75" customHeight="1">
      <c r="A4855" s="1">
        <v>5264.0</v>
      </c>
      <c r="B4855" s="2" t="s">
        <v>4835</v>
      </c>
      <c r="C4855" s="2" t="s">
        <v>4830</v>
      </c>
      <c r="D4855" s="2" t="s">
        <v>6</v>
      </c>
      <c r="E4855" s="2" t="str">
        <f>IFERROR(__xludf.DUMMYFUNCTION("GOOGLETRANSLATE(B4855, ""auto"",""en"")"),"psihologicheskie tpillery kotorye dazhe you want to revise znaya razvyazku")</f>
        <v>psihologicheskie tpillery kotorye dazhe you want to revise znaya razvyazku</v>
      </c>
    </row>
    <row r="4856" ht="15.75" customHeight="1">
      <c r="A4856" s="1">
        <v>5265.0</v>
      </c>
      <c r="B4856" s="2" t="s">
        <v>4836</v>
      </c>
      <c r="C4856" s="2" t="s">
        <v>4830</v>
      </c>
      <c r="D4856" s="2" t="s">
        <v>6</v>
      </c>
      <c r="E4856" s="2" t="str">
        <f>IFERROR(__xludf.DUMMYFUNCTION("GOOGLETRANSLATE(B4856, ""auto"",""en"")"),"10 movies with intriguing povorotami syuzheta kotorye ne seduce you save and not lose")</f>
        <v>10 movies with intriguing povorotami syuzheta kotorye ne seduce you save and not lose</v>
      </c>
    </row>
    <row r="4857" ht="15.75" customHeight="1">
      <c r="A4857" s="1">
        <v>5266.0</v>
      </c>
      <c r="B4857" s="2" t="s">
        <v>4837</v>
      </c>
      <c r="C4857" s="2" t="s">
        <v>4830</v>
      </c>
      <c r="D4857" s="2" t="s">
        <v>6</v>
      </c>
      <c r="E4857" s="2" t="str">
        <f>IFERROR(__xludf.DUMMYFUNCTION("GOOGLETRANSLATE(B4857, ""auto"",""en"")"),"I dream about the relationship when you realize that someone like me")</f>
        <v>I dream about the relationship when you realize that someone like me</v>
      </c>
    </row>
    <row r="4858" ht="15.75" customHeight="1">
      <c r="A4858" s="1">
        <v>5267.0</v>
      </c>
      <c r="B4858" s="2" t="s">
        <v>4838</v>
      </c>
      <c r="C4858" s="2" t="s">
        <v>4830</v>
      </c>
      <c r="D4858" s="2" t="s">
        <v>6</v>
      </c>
      <c r="E4858" s="2" t="str">
        <f>IFERROR(__xludf.DUMMYFUNCTION("GOOGLETRANSLATE(B4858, ""auto"",""en"")"),"It shows a very strange case officially renewed for fourth season")</f>
        <v>It shows a very strange case officially renewed for fourth season</v>
      </c>
    </row>
    <row r="4859" ht="15.75" customHeight="1">
      <c r="A4859" s="1">
        <v>5268.0</v>
      </c>
      <c r="B4859" s="2" t="s">
        <v>4839</v>
      </c>
      <c r="C4859" s="2" t="s">
        <v>4840</v>
      </c>
      <c r="D4859" s="2" t="s">
        <v>6</v>
      </c>
      <c r="E4859" s="2" t="str">
        <f>IFERROR(__xludf.DUMMYFUNCTION("GOOGLETRANSLATE(B4859, ""auto"",""en"")"),"Education is not cost one penny of beauty")</f>
        <v>Education is not cost one penny of beauty</v>
      </c>
    </row>
    <row r="4860" ht="15.75" customHeight="1">
      <c r="A4860" s="1">
        <v>5269.0</v>
      </c>
      <c r="B4860" s="2" t="s">
        <v>4841</v>
      </c>
      <c r="C4860" s="2" t="s">
        <v>4840</v>
      </c>
      <c r="D4860" s="2" t="s">
        <v>6</v>
      </c>
      <c r="E4860" s="2" t="str">
        <f>IFERROR(__xludf.DUMMYFUNCTION("GOOGLETRANSLATE(B4860, ""auto"",""en"")"),"when we Maggie got married 60 years ago we did not have the money in our bank account was $ 8 the first two years we did not even have phone we rented a tiny apartment in Venice next to the petrol station there on the wall and hung my first phone I ran to"&amp;" it picked up the phone and call people to think that I was not even home phone to say nothing about the car but you know what we did love Ray Bradbury")</f>
        <v>when we Maggie got married 60 years ago we did not have the money in our bank account was $ 8 the first two years we did not even have phone we rented a tiny apartment in Venice next to the petrol station there on the wall and hung my first phone I ran to it picked up the phone and call people to think that I was not even home phone to say nothing about the car but you know what we did love Ray Bradbury</v>
      </c>
    </row>
    <row r="4861" ht="15.75" customHeight="1">
      <c r="A4861" s="1">
        <v>5270.0</v>
      </c>
      <c r="B4861" s="2" t="s">
        <v>4842</v>
      </c>
      <c r="C4861" s="2" t="s">
        <v>4840</v>
      </c>
      <c r="D4861" s="2" t="s">
        <v>6</v>
      </c>
      <c r="E4861" s="2" t="str">
        <f>IFERROR(__xludf.DUMMYFUNCTION("GOOGLETRANSLATE(B4861, ""auto"",""en"")"),"man is worth exactly as much as is his word")</f>
        <v>man is worth exactly as much as is his word</v>
      </c>
    </row>
    <row r="4862" ht="15.75" customHeight="1">
      <c r="A4862" s="1">
        <v>5271.0</v>
      </c>
      <c r="B4862" s="2" t="s">
        <v>4843</v>
      </c>
      <c r="C4862" s="2" t="s">
        <v>4844</v>
      </c>
      <c r="D4862" s="2" t="s">
        <v>6</v>
      </c>
      <c r="E4862" s="2" t="str">
        <f>IFERROR(__xludf.DUMMYFUNCTION("GOOGLETRANSLATE(B4862, ""auto"",""en"")"),"If God gave me these tests mean he knows what I endure all without exception")</f>
        <v>If God gave me these tests mean he knows what I endure all without exception</v>
      </c>
    </row>
    <row r="4863" ht="15.75" customHeight="1">
      <c r="A4863" s="1">
        <v>5273.0</v>
      </c>
      <c r="B4863" s="2" t="s">
        <v>4845</v>
      </c>
      <c r="C4863" s="2" t="s">
        <v>4844</v>
      </c>
      <c r="D4863" s="2" t="s">
        <v>6</v>
      </c>
      <c r="E4863" s="2" t="str">
        <f>IFERROR(__xludf.DUMMYFUNCTION("GOOGLETRANSLATE(B4863, ""auto"",""en"")"),"I promise I'll be better today than yesterday John Shaa Allah")</f>
        <v>I promise I'll be better today than yesterday John Shaa Allah</v>
      </c>
    </row>
    <row r="4864" ht="15.75" customHeight="1">
      <c r="A4864" s="1">
        <v>5274.0</v>
      </c>
      <c r="B4864" s="2" t="s">
        <v>4846</v>
      </c>
      <c r="C4864" s="2" t="s">
        <v>4844</v>
      </c>
      <c r="D4864" s="2" t="s">
        <v>6</v>
      </c>
      <c r="E4864" s="2" t="str">
        <f>IFERROR(__xludf.DUMMYFUNCTION("GOOGLETRANSLATE(B4864, ""auto"",""en"")"),"Everyone who knows me and Diversity")</f>
        <v>Everyone who knows me and Diversity</v>
      </c>
    </row>
    <row r="4865" ht="15.75" customHeight="1">
      <c r="A4865" s="1">
        <v>5275.0</v>
      </c>
      <c r="B4865" s="2" t="s">
        <v>4847</v>
      </c>
      <c r="C4865" s="2" t="s">
        <v>4844</v>
      </c>
      <c r="D4865" s="2" t="s">
        <v>6</v>
      </c>
      <c r="E4865" s="2" t="str">
        <f>IFERROR(__xludf.DUMMYFUNCTION("GOOGLETRANSLATE(B4865, ""auto"",""en"")"),"Remember this simple phrase but still will not immediately sabr")</f>
        <v>Remember this simple phrase but still will not immediately sabr</v>
      </c>
    </row>
    <row r="4866" ht="15.75" customHeight="1">
      <c r="A4866" s="1">
        <v>5276.0</v>
      </c>
      <c r="B4866" s="2" t="s">
        <v>4848</v>
      </c>
      <c r="C4866" s="2" t="s">
        <v>4844</v>
      </c>
      <c r="D4866" s="2" t="s">
        <v>6</v>
      </c>
      <c r="E4866" s="2" t="str">
        <f>IFERROR(__xludf.DUMMYFUNCTION("GOOGLETRANSLATE(B4866, ""auto"",""en"")"),"Do not be afraid to move slowly afraid to stand still")</f>
        <v>Do not be afraid to move slowly afraid to stand still</v>
      </c>
    </row>
    <row r="4867" ht="15.75" customHeight="1">
      <c r="A4867" s="1">
        <v>5277.0</v>
      </c>
      <c r="B4867" s="2" t="s">
        <v>4849</v>
      </c>
      <c r="C4867" s="2" t="s">
        <v>4844</v>
      </c>
      <c r="D4867" s="2" t="s">
        <v>6</v>
      </c>
      <c r="E4867" s="2" t="str">
        <f>IFERROR(__xludf.DUMMYFUNCTION("GOOGLETRANSLATE(B4867, ""auto"",""en"")"),"I smile remembering our acquaintance")</f>
        <v>I smile remembering our acquaintance</v>
      </c>
    </row>
    <row r="4868" ht="15.75" customHeight="1">
      <c r="A4868" s="1">
        <v>5278.0</v>
      </c>
      <c r="B4868" s="2" t="s">
        <v>4850</v>
      </c>
      <c r="C4868" s="2" t="s">
        <v>4844</v>
      </c>
      <c r="D4868" s="2" t="s">
        <v>6</v>
      </c>
      <c r="E4868" s="2" t="str">
        <f>IFERROR(__xludf.DUMMYFUNCTION("GOOGLETRANSLATE(B4868, ""auto"",""en"")")," Complicated you Yes No I am not complicated and very simple I just need to understand but difficult to understand it is yes")</f>
        <v> Complicated you Yes No I am not complicated and very simple I just need to understand but difficult to understand it is yes</v>
      </c>
    </row>
    <row r="4869" ht="15.75" customHeight="1">
      <c r="A4869" s="1">
        <v>5279.0</v>
      </c>
      <c r="B4869" s="2" t="s">
        <v>2387</v>
      </c>
      <c r="C4869" s="2" t="s">
        <v>4844</v>
      </c>
      <c r="D4869" s="2" t="s">
        <v>6</v>
      </c>
      <c r="E4869" s="2" t="str">
        <f>IFERROR(__xludf.DUMMYFUNCTION("GOOGLETRANSLATE(B4869, ""auto"",""en"")"),"Remember the rule of three n nothing is impossible")</f>
        <v>Remember the rule of three n nothing is impossible</v>
      </c>
    </row>
    <row r="4870" ht="15.75" customHeight="1">
      <c r="A4870" s="1">
        <v>5280.0</v>
      </c>
      <c r="B4870" s="2" t="s">
        <v>4851</v>
      </c>
      <c r="C4870" s="2" t="s">
        <v>4844</v>
      </c>
      <c r="D4870" s="2" t="s">
        <v>6</v>
      </c>
      <c r="E4870" s="2" t="str">
        <f>IFERROR(__xludf.DUMMYFUNCTION("GOOGLETRANSLATE(B4870, ""auto"",""en"")"),"more than anything I want to be proud of me parents")</f>
        <v>more than anything I want to be proud of me parents</v>
      </c>
    </row>
    <row r="4871" ht="15.75" customHeight="1">
      <c r="A4871" s="1">
        <v>5281.0</v>
      </c>
      <c r="B4871" s="2" t="s">
        <v>4843</v>
      </c>
      <c r="C4871" s="2" t="s">
        <v>4852</v>
      </c>
      <c r="D4871" s="2" t="s">
        <v>6</v>
      </c>
      <c r="E4871" s="2" t="str">
        <f>IFERROR(__xludf.DUMMYFUNCTION("GOOGLETRANSLATE(B4871, ""auto"",""en"")"),"If God gave me these tests mean he knows what I endure all without exception")</f>
        <v>If God gave me these tests mean he knows what I endure all without exception</v>
      </c>
    </row>
    <row r="4872" ht="15.75" customHeight="1">
      <c r="A4872" s="1">
        <v>5283.0</v>
      </c>
      <c r="B4872" s="2" t="s">
        <v>4845</v>
      </c>
      <c r="C4872" s="2" t="s">
        <v>4852</v>
      </c>
      <c r="D4872" s="2" t="s">
        <v>6</v>
      </c>
      <c r="E4872" s="2" t="str">
        <f>IFERROR(__xludf.DUMMYFUNCTION("GOOGLETRANSLATE(B4872, ""auto"",""en"")"),"I promise I'll be better today than yesterday John Shaa Allah")</f>
        <v>I promise I'll be better today than yesterday John Shaa Allah</v>
      </c>
    </row>
    <row r="4873" ht="15.75" customHeight="1">
      <c r="A4873" s="1">
        <v>5284.0</v>
      </c>
      <c r="B4873" s="2" t="s">
        <v>4846</v>
      </c>
      <c r="C4873" s="2" t="s">
        <v>4852</v>
      </c>
      <c r="D4873" s="2" t="s">
        <v>6</v>
      </c>
      <c r="E4873" s="2" t="str">
        <f>IFERROR(__xludf.DUMMYFUNCTION("GOOGLETRANSLATE(B4873, ""auto"",""en"")"),"Everyone who knows me and Diversity")</f>
        <v>Everyone who knows me and Diversity</v>
      </c>
    </row>
    <row r="4874" ht="15.75" customHeight="1">
      <c r="A4874" s="1">
        <v>5285.0</v>
      </c>
      <c r="B4874" s="2" t="s">
        <v>4847</v>
      </c>
      <c r="C4874" s="2" t="s">
        <v>4852</v>
      </c>
      <c r="D4874" s="2" t="s">
        <v>6</v>
      </c>
      <c r="E4874" s="2" t="str">
        <f>IFERROR(__xludf.DUMMYFUNCTION("GOOGLETRANSLATE(B4874, ""auto"",""en"")"),"Remember this simple phrase but still will not immediately sabr")</f>
        <v>Remember this simple phrase but still will not immediately sabr</v>
      </c>
    </row>
    <row r="4875" ht="15.75" customHeight="1">
      <c r="A4875" s="1">
        <v>5286.0</v>
      </c>
      <c r="B4875" s="2" t="s">
        <v>4848</v>
      </c>
      <c r="C4875" s="2" t="s">
        <v>4852</v>
      </c>
      <c r="D4875" s="2" t="s">
        <v>6</v>
      </c>
      <c r="E4875" s="2" t="str">
        <f>IFERROR(__xludf.DUMMYFUNCTION("GOOGLETRANSLATE(B4875, ""auto"",""en"")"),"Do not be afraid to move slowly afraid to stand still")</f>
        <v>Do not be afraid to move slowly afraid to stand still</v>
      </c>
    </row>
    <row r="4876" ht="15.75" customHeight="1">
      <c r="A4876" s="1">
        <v>5287.0</v>
      </c>
      <c r="B4876" s="2" t="s">
        <v>4849</v>
      </c>
      <c r="C4876" s="2" t="s">
        <v>4852</v>
      </c>
      <c r="D4876" s="2" t="s">
        <v>6</v>
      </c>
      <c r="E4876" s="2" t="str">
        <f>IFERROR(__xludf.DUMMYFUNCTION("GOOGLETRANSLATE(B4876, ""auto"",""en"")"),"I smile remembering our acquaintance")</f>
        <v>I smile remembering our acquaintance</v>
      </c>
    </row>
    <row r="4877" ht="15.75" customHeight="1">
      <c r="A4877" s="1">
        <v>5288.0</v>
      </c>
      <c r="B4877" s="2" t="s">
        <v>4850</v>
      </c>
      <c r="C4877" s="2" t="s">
        <v>4852</v>
      </c>
      <c r="D4877" s="2" t="s">
        <v>6</v>
      </c>
      <c r="E4877" s="2" t="str">
        <f>IFERROR(__xludf.DUMMYFUNCTION("GOOGLETRANSLATE(B4877, ""auto"",""en"")")," Complicated you Yes No I am not complicated and very simple I just need to understand but difficult to understand it is yes")</f>
        <v> Complicated you Yes No I am not complicated and very simple I just need to understand but difficult to understand it is yes</v>
      </c>
    </row>
    <row r="4878" ht="15.75" customHeight="1">
      <c r="A4878" s="1">
        <v>5289.0</v>
      </c>
      <c r="B4878" s="2" t="s">
        <v>2387</v>
      </c>
      <c r="C4878" s="2" t="s">
        <v>4852</v>
      </c>
      <c r="D4878" s="2" t="s">
        <v>6</v>
      </c>
      <c r="E4878" s="2" t="str">
        <f>IFERROR(__xludf.DUMMYFUNCTION("GOOGLETRANSLATE(B4878, ""auto"",""en"")"),"Remember the rule of three n nothing is impossible")</f>
        <v>Remember the rule of three n nothing is impossible</v>
      </c>
    </row>
    <row r="4879" ht="15.75" customHeight="1">
      <c r="A4879" s="1">
        <v>5290.0</v>
      </c>
      <c r="B4879" s="2" t="s">
        <v>4851</v>
      </c>
      <c r="C4879" s="2" t="s">
        <v>4852</v>
      </c>
      <c r="D4879" s="2" t="s">
        <v>6</v>
      </c>
      <c r="E4879" s="2" t="str">
        <f>IFERROR(__xludf.DUMMYFUNCTION("GOOGLETRANSLATE(B4879, ""auto"",""en"")"),"more than anything I want to be proud of me parents")</f>
        <v>more than anything I want to be proud of me parents</v>
      </c>
    </row>
    <row r="4880" ht="15.75" customHeight="1">
      <c r="A4880" s="1">
        <v>5291.0</v>
      </c>
      <c r="B4880" s="2" t="s">
        <v>4843</v>
      </c>
      <c r="C4880" s="2" t="s">
        <v>4852</v>
      </c>
      <c r="D4880" s="2" t="s">
        <v>6</v>
      </c>
      <c r="E4880" s="2" t="str">
        <f>IFERROR(__xludf.DUMMYFUNCTION("GOOGLETRANSLATE(B4880, ""auto"",""en"")"),"If God gave me these tests mean he knows what I endure all without exception")</f>
        <v>If God gave me these tests mean he knows what I endure all without exception</v>
      </c>
    </row>
    <row r="4881" ht="15.75" customHeight="1">
      <c r="A4881" s="1">
        <v>5293.0</v>
      </c>
      <c r="B4881" s="2" t="s">
        <v>4845</v>
      </c>
      <c r="C4881" s="2" t="s">
        <v>4852</v>
      </c>
      <c r="D4881" s="2" t="s">
        <v>6</v>
      </c>
      <c r="E4881" s="2" t="str">
        <f>IFERROR(__xludf.DUMMYFUNCTION("GOOGLETRANSLATE(B4881, ""auto"",""en"")"),"I promise I'll be better today than yesterday John Shaa Allah")</f>
        <v>I promise I'll be better today than yesterday John Shaa Allah</v>
      </c>
    </row>
    <row r="4882" ht="15.75" customHeight="1">
      <c r="A4882" s="1">
        <v>5294.0</v>
      </c>
      <c r="B4882" s="2" t="s">
        <v>4846</v>
      </c>
      <c r="C4882" s="2" t="s">
        <v>4852</v>
      </c>
      <c r="D4882" s="2" t="s">
        <v>6</v>
      </c>
      <c r="E4882" s="2" t="str">
        <f>IFERROR(__xludf.DUMMYFUNCTION("GOOGLETRANSLATE(B4882, ""auto"",""en"")"),"Everyone who knows me and Diversity")</f>
        <v>Everyone who knows me and Diversity</v>
      </c>
    </row>
    <row r="4883" ht="15.75" customHeight="1">
      <c r="A4883" s="1">
        <v>5295.0</v>
      </c>
      <c r="B4883" s="2" t="s">
        <v>4847</v>
      </c>
      <c r="C4883" s="2" t="s">
        <v>4852</v>
      </c>
      <c r="D4883" s="2" t="s">
        <v>6</v>
      </c>
      <c r="E4883" s="2" t="str">
        <f>IFERROR(__xludf.DUMMYFUNCTION("GOOGLETRANSLATE(B4883, ""auto"",""en"")"),"Remember this simple phrase but still will not immediately sabr")</f>
        <v>Remember this simple phrase but still will not immediately sabr</v>
      </c>
    </row>
    <row r="4884" ht="15.75" customHeight="1">
      <c r="A4884" s="1">
        <v>5296.0</v>
      </c>
      <c r="B4884" s="2" t="s">
        <v>4848</v>
      </c>
      <c r="C4884" s="2" t="s">
        <v>4852</v>
      </c>
      <c r="D4884" s="2" t="s">
        <v>6</v>
      </c>
      <c r="E4884" s="2" t="str">
        <f>IFERROR(__xludf.DUMMYFUNCTION("GOOGLETRANSLATE(B4884, ""auto"",""en"")"),"Do not be afraid to move slowly afraid to stand still")</f>
        <v>Do not be afraid to move slowly afraid to stand still</v>
      </c>
    </row>
    <row r="4885" ht="15.75" customHeight="1">
      <c r="A4885" s="1">
        <v>5297.0</v>
      </c>
      <c r="B4885" s="2" t="s">
        <v>4849</v>
      </c>
      <c r="C4885" s="2" t="s">
        <v>4852</v>
      </c>
      <c r="D4885" s="2" t="s">
        <v>6</v>
      </c>
      <c r="E4885" s="2" t="str">
        <f>IFERROR(__xludf.DUMMYFUNCTION("GOOGLETRANSLATE(B4885, ""auto"",""en"")"),"I smile remembering our acquaintance")</f>
        <v>I smile remembering our acquaintance</v>
      </c>
    </row>
    <row r="4886" ht="15.75" customHeight="1">
      <c r="A4886" s="1">
        <v>5298.0</v>
      </c>
      <c r="B4886" s="2" t="s">
        <v>4850</v>
      </c>
      <c r="C4886" s="2" t="s">
        <v>4852</v>
      </c>
      <c r="D4886" s="2" t="s">
        <v>6</v>
      </c>
      <c r="E4886" s="2" t="str">
        <f>IFERROR(__xludf.DUMMYFUNCTION("GOOGLETRANSLATE(B4886, ""auto"",""en"")")," Complicated you Yes No I am not complicated and very simple I just need to understand but difficult to understand it is yes")</f>
        <v> Complicated you Yes No I am not complicated and very simple I just need to understand but difficult to understand it is yes</v>
      </c>
    </row>
    <row r="4887" ht="15.75" customHeight="1">
      <c r="A4887" s="1">
        <v>5299.0</v>
      </c>
      <c r="B4887" s="2" t="s">
        <v>2387</v>
      </c>
      <c r="C4887" s="2" t="s">
        <v>4852</v>
      </c>
      <c r="D4887" s="2" t="s">
        <v>6</v>
      </c>
      <c r="E4887" s="2" t="str">
        <f>IFERROR(__xludf.DUMMYFUNCTION("GOOGLETRANSLATE(B4887, ""auto"",""en"")"),"Remember the rule of three n nothing is impossible")</f>
        <v>Remember the rule of three n nothing is impossible</v>
      </c>
    </row>
    <row r="4888" ht="15.75" customHeight="1">
      <c r="A4888" s="1">
        <v>5300.0</v>
      </c>
      <c r="B4888" s="2" t="s">
        <v>4851</v>
      </c>
      <c r="C4888" s="2" t="s">
        <v>4852</v>
      </c>
      <c r="D4888" s="2" t="s">
        <v>6</v>
      </c>
      <c r="E4888" s="2" t="str">
        <f>IFERROR(__xludf.DUMMYFUNCTION("GOOGLETRANSLATE(B4888, ""auto"",""en"")"),"more than anything I want to be proud of me parents")</f>
        <v>more than anything I want to be proud of me parents</v>
      </c>
    </row>
    <row r="4889" ht="15.75" customHeight="1">
      <c r="A4889" s="1">
        <v>5301.0</v>
      </c>
      <c r="B4889" s="2" t="s">
        <v>4853</v>
      </c>
      <c r="C4889" s="2" t="s">
        <v>4854</v>
      </c>
      <c r="D4889" s="2" t="s">
        <v>6</v>
      </c>
      <c r="E4889" s="2" t="str">
        <f>IFERROR(__xludf.DUMMYFUNCTION("GOOGLETRANSLATE(B4889, ""auto"",""en"")"),"that's too much")</f>
        <v>that's too much</v>
      </c>
    </row>
    <row r="4890" ht="15.75" customHeight="1">
      <c r="A4890" s="1">
        <v>5302.0</v>
      </c>
      <c r="B4890" s="2" t="s">
        <v>4855</v>
      </c>
      <c r="C4890" s="2" t="s">
        <v>4854</v>
      </c>
      <c r="D4890" s="2" t="s">
        <v>6</v>
      </c>
      <c r="E4890" s="2" t="str">
        <f>IFERROR(__xludf.DUMMYFUNCTION("GOOGLETRANSLATE(B4890, ""auto"",""en"")"),"life is Beautiful")</f>
        <v>life is Beautiful</v>
      </c>
    </row>
    <row r="4891" ht="15.75" customHeight="1">
      <c r="A4891" s="1">
        <v>5304.0</v>
      </c>
      <c r="B4891" s="2" t="s">
        <v>4856</v>
      </c>
      <c r="C4891" s="2" t="s">
        <v>4854</v>
      </c>
      <c r="D4891" s="2" t="s">
        <v>6</v>
      </c>
      <c r="E4891" s="2" t="str">
        <f>IFERROR(__xludf.DUMMYFUNCTION("GOOGLETRANSLATE(B4891, ""auto"",""en"")"),"in love")</f>
        <v>in love</v>
      </c>
    </row>
    <row r="4892" ht="15.75" customHeight="1">
      <c r="A4892" s="1">
        <v>5305.0</v>
      </c>
      <c r="B4892" s="2" t="s">
        <v>4857</v>
      </c>
      <c r="C4892" s="2" t="s">
        <v>4854</v>
      </c>
      <c r="D4892" s="2" t="s">
        <v>6</v>
      </c>
      <c r="E4892" s="2" t="str">
        <f>IFERROR(__xludf.DUMMYFUNCTION("GOOGLETRANSLATE(B4892, ""auto"",""en"")"),"you are so beautiful that it even hurts")</f>
        <v>you are so beautiful that it even hurts</v>
      </c>
    </row>
    <row r="4893" ht="15.75" customHeight="1">
      <c r="A4893" s="1">
        <v>5307.0</v>
      </c>
      <c r="B4893" s="2" t="s">
        <v>4853</v>
      </c>
      <c r="C4893" s="2" t="s">
        <v>4854</v>
      </c>
      <c r="D4893" s="2" t="s">
        <v>6</v>
      </c>
      <c r="E4893" s="2" t="str">
        <f>IFERROR(__xludf.DUMMYFUNCTION("GOOGLETRANSLATE(B4893, ""auto"",""en"")"),"that's too much")</f>
        <v>that's too much</v>
      </c>
    </row>
    <row r="4894" ht="15.75" customHeight="1">
      <c r="A4894" s="1">
        <v>5308.0</v>
      </c>
      <c r="B4894" s="2" t="s">
        <v>4855</v>
      </c>
      <c r="C4894" s="2" t="s">
        <v>4854</v>
      </c>
      <c r="D4894" s="2" t="s">
        <v>6</v>
      </c>
      <c r="E4894" s="2" t="str">
        <f>IFERROR(__xludf.DUMMYFUNCTION("GOOGLETRANSLATE(B4894, ""auto"",""en"")"),"life is Beautiful")</f>
        <v>life is Beautiful</v>
      </c>
    </row>
    <row r="4895" ht="15.75" customHeight="1">
      <c r="A4895" s="1">
        <v>5310.0</v>
      </c>
      <c r="B4895" s="2" t="s">
        <v>4856</v>
      </c>
      <c r="C4895" s="2" t="s">
        <v>4854</v>
      </c>
      <c r="D4895" s="2" t="s">
        <v>6</v>
      </c>
      <c r="E4895" s="2" t="str">
        <f>IFERROR(__xludf.DUMMYFUNCTION("GOOGLETRANSLATE(B4895, ""auto"",""en"")"),"in love")</f>
        <v>in love</v>
      </c>
    </row>
    <row r="4896" ht="15.75" customHeight="1">
      <c r="A4896" s="1">
        <v>5311.0</v>
      </c>
      <c r="B4896" s="2" t="s">
        <v>4857</v>
      </c>
      <c r="C4896" s="2" t="s">
        <v>4854</v>
      </c>
      <c r="D4896" s="2" t="s">
        <v>6</v>
      </c>
      <c r="E4896" s="2" t="str">
        <f>IFERROR(__xludf.DUMMYFUNCTION("GOOGLETRANSLATE(B4896, ""auto"",""en"")"),"you are so beautiful that it even hurts")</f>
        <v>you are so beautiful that it even hurts</v>
      </c>
    </row>
    <row r="4897" ht="15.75" customHeight="1">
      <c r="A4897" s="1">
        <v>5313.0</v>
      </c>
      <c r="B4897" s="2" t="s">
        <v>4858</v>
      </c>
      <c r="C4897" s="2" t="s">
        <v>4859</v>
      </c>
      <c r="D4897" s="2" t="s">
        <v>6</v>
      </c>
      <c r="E4897" s="2" t="str">
        <f>IFERROR(__xludf.DUMMYFUNCTION("GOOGLETRANSLATE(B4897, ""auto"",""en"")"),"khalyavnykh want to go into the garbage can not look for kapetsrzhu")</f>
        <v>khalyavnykh want to go into the garbage can not look for kapetsrzhu</v>
      </c>
    </row>
    <row r="4898" ht="15.75" customHeight="1">
      <c r="A4898" s="1">
        <v>5314.0</v>
      </c>
      <c r="B4898" s="2" t="s">
        <v>4860</v>
      </c>
      <c r="C4898" s="2" t="s">
        <v>4859</v>
      </c>
      <c r="D4898" s="2" t="s">
        <v>6</v>
      </c>
      <c r="E4898" s="2" t="str">
        <f>IFERROR(__xludf.DUMMYFUNCTION("GOOGLETRANSLATE(B4898, ""auto"",""en"")"),"in a personal artist")</f>
        <v>in a personal artist</v>
      </c>
    </row>
    <row r="4899" ht="15.75" customHeight="1">
      <c r="A4899" s="1">
        <v>5315.0</v>
      </c>
      <c r="B4899" s="2" t="s">
        <v>4861</v>
      </c>
      <c r="C4899" s="2" t="s">
        <v>4859</v>
      </c>
      <c r="D4899" s="2" t="s">
        <v>6</v>
      </c>
      <c r="E4899" s="2" t="str">
        <f>IFERROR(__xludf.DUMMYFUNCTION("GOOGLETRANSLATE(B4899, ""auto"",""en"")"),"even if the whole world will fall back to you you always have you yourself")</f>
        <v>even if the whole world will fall back to you you always have you yourself</v>
      </c>
    </row>
    <row r="4900" ht="15.75" customHeight="1">
      <c r="A4900" s="1">
        <v>5316.0</v>
      </c>
      <c r="B4900" s="2" t="s">
        <v>4862</v>
      </c>
      <c r="C4900" s="2" t="s">
        <v>4859</v>
      </c>
      <c r="D4900" s="2" t="s">
        <v>6</v>
      </c>
      <c r="E4900" s="2" t="str">
        <f>IFERROR(__xludf.DUMMYFUNCTION("GOOGLETRANSLATE(B4900, ""auto"",""en"")")," the words")</f>
        <v> the words</v>
      </c>
    </row>
    <row r="4901" ht="15.75" customHeight="1">
      <c r="A4901" s="1">
        <v>5317.0</v>
      </c>
      <c r="B4901" s="2" t="s">
        <v>4863</v>
      </c>
      <c r="C4901" s="2" t="s">
        <v>4859</v>
      </c>
      <c r="D4901" s="2" t="s">
        <v>6</v>
      </c>
      <c r="E4901" s="2" t="str">
        <f>IFERROR(__xludf.DUMMYFUNCTION("GOOGLETRANSLATE(B4901, ""auto"",""en"")"),"What a pity that modern society does not accept people do not like them as if it was not sad but true")</f>
        <v>What a pity that modern society does not accept people do not like them as if it was not sad but true</v>
      </c>
    </row>
    <row r="4902" ht="15.75" customHeight="1">
      <c r="A4902" s="1">
        <v>5318.0</v>
      </c>
      <c r="B4902" s="2" t="s">
        <v>4864</v>
      </c>
      <c r="C4902" s="2" t="s">
        <v>4859</v>
      </c>
      <c r="D4902" s="2" t="s">
        <v>6</v>
      </c>
      <c r="E4902" s="2" t="str">
        <f>IFERROR(__xludf.DUMMYFUNCTION("GOOGLETRANSLATE(B4902, ""auto"",""en"")"),"I hate cold p s who have an iPhone will understand me")</f>
        <v>I hate cold p s who have an iPhone will understand me</v>
      </c>
    </row>
    <row r="4903" ht="15.75" customHeight="1">
      <c r="A4903" s="1">
        <v>5319.0</v>
      </c>
      <c r="B4903" s="2" t="s">
        <v>4865</v>
      </c>
      <c r="C4903" s="2" t="s">
        <v>4859</v>
      </c>
      <c r="D4903" s="2" t="s">
        <v>6</v>
      </c>
      <c r="E4903" s="2" t="str">
        <f>IFERROR(__xludf.DUMMYFUNCTION("GOOGLETRANSLATE(B4903, ""auto"",""en"")"),"book ships thoughts wandering on the waves of time and carefully carrying their precious cargo from generation to generation, Francis Bacon English philosopher")</f>
        <v>book ships thoughts wandering on the waves of time and carefully carrying their precious cargo from generation to generation, Francis Bacon English philosopher</v>
      </c>
    </row>
    <row r="4904" ht="15.75" customHeight="1">
      <c r="A4904" s="1">
        <v>5320.0</v>
      </c>
      <c r="B4904" s="2" t="s">
        <v>4866</v>
      </c>
      <c r="C4904" s="2" t="s">
        <v>4867</v>
      </c>
      <c r="D4904" s="2" t="s">
        <v>6</v>
      </c>
      <c r="E4904" s="2" t="str">
        <f>IFERROR(__xludf.DUMMYFUNCTION("GOOGLETRANSLATE(B4904, ""auto"",""en"")")," gn")</f>
        <v> gn</v>
      </c>
    </row>
    <row r="4905" ht="15.75" customHeight="1">
      <c r="A4905" s="1">
        <v>5321.0</v>
      </c>
      <c r="B4905" s="2" t="s">
        <v>4868</v>
      </c>
      <c r="C4905" s="2" t="s">
        <v>4867</v>
      </c>
      <c r="D4905" s="2" t="s">
        <v>6</v>
      </c>
      <c r="E4905" s="2" t="str">
        <f>IFERROR(__xludf.DUMMYFUNCTION("GOOGLETRANSLATE(B4905, ""auto"",""en"")"),"get in the habit thank Allah and you will soon see how he is merciful to you if you are grateful, I will certainly multiply your mercy say Alhamdulillah because you have much more than you dumaeshzhuma kabyl bolsyn")</f>
        <v>get in the habit thank Allah and you will soon see how he is merciful to you if you are grateful, I will certainly multiply your mercy say Alhamdulillah because you have much more than you dumaeshzhuma kabyl bolsyn</v>
      </c>
    </row>
    <row r="4906" ht="15.75" customHeight="1">
      <c r="A4906" s="1">
        <v>5322.0</v>
      </c>
      <c r="B4906" s="2" t="s">
        <v>4869</v>
      </c>
      <c r="C4906" s="2" t="s">
        <v>4867</v>
      </c>
      <c r="D4906" s="2" t="s">
        <v>6</v>
      </c>
      <c r="E4906" s="2" t="str">
        <f>IFERROR(__xludf.DUMMYFUNCTION("GOOGLETRANSLATE(B4906, ""auto"",""en"")"),"Allah only one who knows what is in your heart he was the one who sees your sorrow and anxiety it is the one who will be with you when you stay one sblagoslovennoypyatnitsey")</f>
        <v>Allah only one who knows what is in your heart he was the one who sees your sorrow and anxiety it is the one who will be with you when you stay one sblagoslovennoypyatnitsey</v>
      </c>
    </row>
    <row r="4907" ht="15.75" customHeight="1">
      <c r="A4907" s="1">
        <v>5323.0</v>
      </c>
      <c r="B4907" s="2" t="s">
        <v>4870</v>
      </c>
      <c r="C4907" s="2" t="s">
        <v>4867</v>
      </c>
      <c r="D4907" s="2" t="s">
        <v>6</v>
      </c>
      <c r="E4907" s="2" t="str">
        <f>IFERROR(__xludf.DUMMYFUNCTION("GOOGLETRANSLATE(B4907, ""auto"",""en"")"),"the best one who is the best in relation to his family gm")</f>
        <v>the best one who is the best in relation to his family gm</v>
      </c>
    </row>
    <row r="4908" ht="15.75" customHeight="1">
      <c r="A4908" s="1">
        <v>5324.0</v>
      </c>
      <c r="B4908" s="2" t="s">
        <v>4871</v>
      </c>
      <c r="C4908" s="2" t="s">
        <v>4867</v>
      </c>
      <c r="D4908" s="2" t="s">
        <v>6</v>
      </c>
      <c r="E4908" s="2" t="str">
        <f>IFERROR(__xludf.DUMMYFUNCTION("GOOGLETRANSLATE(B4908, ""auto"",""en"")"),"let the people do not know about you nothing but happiness and let them not see anything from you but a smile")</f>
        <v>let the people do not know about you nothing but happiness and let them not see anything from you but a smile</v>
      </c>
    </row>
    <row r="4909" ht="15.75" customHeight="1">
      <c r="A4909" s="1">
        <v>5326.0</v>
      </c>
      <c r="B4909" s="2" t="s">
        <v>4872</v>
      </c>
      <c r="C4909" s="2" t="s">
        <v>4867</v>
      </c>
      <c r="D4909" s="2" t="s">
        <v>6</v>
      </c>
      <c r="E4909" s="2" t="str">
        <f>IFERROR(__xludf.DUMMYFUNCTION("GOOGLETRANSLATE(B4909, ""auto"",""en"")"),"covet what others wish for yourself and do not desire others do not wish for yourself")</f>
        <v>covet what others wish for yourself and do not desire others do not wish for yourself</v>
      </c>
    </row>
    <row r="4910" ht="15.75" customHeight="1">
      <c r="A4910" s="1">
        <v>5327.0</v>
      </c>
      <c r="B4910" s="2" t="s">
        <v>4873</v>
      </c>
      <c r="C4910" s="2" t="s">
        <v>4867</v>
      </c>
      <c r="D4910" s="2" t="s">
        <v>6</v>
      </c>
      <c r="E4910" s="2" t="str">
        <f>IFERROR(__xludf.DUMMYFUNCTION("GOOGLETRANSLATE(B4910, ""auto"",""en"")")," almatytoday")</f>
        <v> almatytoday</v>
      </c>
    </row>
    <row r="4911" ht="15.75" customHeight="1">
      <c r="A4911" s="1">
        <v>5328.0</v>
      </c>
      <c r="B4911" s="2" t="s">
        <v>4874</v>
      </c>
      <c r="C4911" s="2" t="s">
        <v>4867</v>
      </c>
      <c r="D4911" s="2" t="s">
        <v>6</v>
      </c>
      <c r="E4911" s="2" t="str">
        <f>IFERROR(__xludf.DUMMYFUNCTION("GOOGLETRANSLATE(B4911, ""auto"",""en"")"),"simbadobroe")</f>
        <v>simbadobroe</v>
      </c>
    </row>
    <row r="4912" ht="15.75" customHeight="1">
      <c r="A4912" s="1">
        <v>5329.0</v>
      </c>
      <c r="B4912" s="2" t="s">
        <v>4875</v>
      </c>
      <c r="C4912" s="2" t="s">
        <v>4867</v>
      </c>
      <c r="D4912" s="2" t="s">
        <v>6</v>
      </c>
      <c r="E4912" s="2" t="str">
        <f>IFERROR(__xludf.DUMMYFUNCTION("GOOGLETRANSLATE(B4912, ""auto"",""en"")"),"to help another is not necessarily to be strong and rich enough to be good, remember")</f>
        <v>to help another is not necessarily to be strong and rich enough to be good, remember</v>
      </c>
    </row>
    <row r="4913" ht="15.75" customHeight="1">
      <c r="A4913" s="1">
        <v>5330.0</v>
      </c>
      <c r="B4913" s="2" t="s">
        <v>4876</v>
      </c>
      <c r="C4913" s="2" t="s">
        <v>4877</v>
      </c>
      <c r="D4913" s="2" t="s">
        <v>6</v>
      </c>
      <c r="E4913" s="2" t="str">
        <f>IFERROR(__xludf.DUMMYFUNCTION("GOOGLETRANSLATE(B4913, ""auto"",""en"")")," choice, the choice of the people of Almaty, Kazakhstan on November 13 at the Kazakh State Academic Opera and Ballet Theater named after Abay held the eighteenth annual award ceremony with the presentation of the main prize respecting the recognition and "&amp;"choice of the people are the main criteria that adhere to the organizers of this national project which has international status of 13 November 2017 is historic day for tiens TOO Kazakhstan company awarded the choice, 1 2017 in the category of best band B"&amp;"ad s 2017 in the presence of the best representatives of the business community of the country management of Kazakh region tiens Kazakhstan was officially awarded the medal for winning this award because today rank 1 is not just a statement of the leaders"&amp;"hip of fact but also a reasonable recommendation to the choice in the first place for the company tiens Kazakhstan is the location of a strong competitive offer because the company always with respect for the community not considering it only as a market "&amp;"embodying the concept of serving the community to bring health to mankind")</f>
        <v> choice, the choice of the people of Almaty, Kazakhstan on November 13 at the Kazakh State Academic Opera and Ballet Theater named after Abay held the eighteenth annual award ceremony with the presentation of the main prize respecting the recognition and choice of the people are the main criteria that adhere to the organizers of this national project which has international status of 13 November 2017 is historic day for tiens TOO Kazakhstan company awarded the choice, 1 2017 in the category of best band Bad s 2017 in the presence of the best representatives of the business community of the country management of Kazakh region tiens Kazakhstan was officially awarded the medal for winning this award because today rank 1 is not just a statement of the leadership of fact but also a reasonable recommendation to the choice in the first place for the company tiens Kazakhstan is the location of a strong competitive offer because the company always with respect for the community not considering it only as a market embodying the concept of serving the community to bring health to mankind</v>
      </c>
    </row>
    <row r="4914" ht="15.75" customHeight="1">
      <c r="A4914" s="1">
        <v>5331.0</v>
      </c>
      <c r="B4914" s="2" t="s">
        <v>4878</v>
      </c>
      <c r="C4914" s="2" t="s">
        <v>4877</v>
      </c>
      <c r="D4914" s="2" t="s">
        <v>6</v>
      </c>
      <c r="E4914" s="2" t="str">
        <f>IFERROR(__xludf.DUMMYFUNCTION("GOOGLETRANSLATE(B4914, ""auto"",""en"")")," Tiens tiens turtsiya2018")</f>
        <v> Tiens tiens turtsiya2018</v>
      </c>
    </row>
    <row r="4915" ht="15.75" customHeight="1">
      <c r="A4915" s="1">
        <v>5332.0</v>
      </c>
      <c r="B4915" s="2" t="s">
        <v>4879</v>
      </c>
      <c r="C4915" s="2" t="s">
        <v>4877</v>
      </c>
      <c r="D4915" s="2" t="s">
        <v>6</v>
      </c>
      <c r="E4915" s="2" t="str">
        <f>IFERROR(__xludf.DUMMYFUNCTION("GOOGLETRANSLATE(B4915, ""auto"",""en"")")," vacation training Tianshi networker")</f>
        <v> vacation training Tianshi networker</v>
      </c>
    </row>
    <row r="4916" ht="15.75" customHeight="1">
      <c r="A4916" s="1">
        <v>5333.0</v>
      </c>
      <c r="B4916" s="2" t="s">
        <v>4880</v>
      </c>
      <c r="C4916" s="2" t="s">
        <v>4877</v>
      </c>
      <c r="D4916" s="2" t="s">
        <v>6</v>
      </c>
      <c r="E4916" s="2" t="str">
        <f>IFERROR(__xludf.DUMMYFUNCTION("GOOGLETRANSLATE(B4916, ""auto"",""en"")"),"Want to buy or sell something post your suggestions in our community, we collect the most interesting proposals to publish a classified community https vk com bakelikes do repost the top ad in the header or pay 200 tenge want your ad to quickly spread thr"&amp;"ough social networks and was enshrined in the the header writing community manager")</f>
        <v>Want to buy or sell something post your suggestions in our community, we collect the most interesting proposals to publish a classified community https vk com bakelikes do repost the top ad in the header or pay 200 tenge want your ad to quickly spread through social networks and was enshrined in the the header writing community manager</v>
      </c>
    </row>
    <row r="4917" ht="15.75" customHeight="1">
      <c r="A4917" s="1">
        <v>5334.0</v>
      </c>
      <c r="B4917" s="2" t="s">
        <v>4881</v>
      </c>
      <c r="C4917" s="2" t="s">
        <v>4877</v>
      </c>
      <c r="D4917" s="2" t="s">
        <v>6</v>
      </c>
      <c r="E4917" s="2" t="str">
        <f>IFERROR(__xludf.DUMMYFUNCTION("GOOGLETRANSLATE(B4917, ""auto"",""en"")"),"file from the cloud mail ru")</f>
        <v>file from the cloud mail ru</v>
      </c>
    </row>
    <row r="4918" ht="15.75" customHeight="1">
      <c r="A4918" s="1">
        <v>5335.0</v>
      </c>
      <c r="B4918" s="2" t="s">
        <v>4876</v>
      </c>
      <c r="C4918" s="2" t="s">
        <v>4877</v>
      </c>
      <c r="D4918" s="2" t="s">
        <v>6</v>
      </c>
      <c r="E4918" s="2" t="str">
        <f>IFERROR(__xludf.DUMMYFUNCTION("GOOGLETRANSLATE(B4918, ""auto"",""en"")")," choice, the choice of the people of Almaty, Kazakhstan on November 13 at the Kazakh State Academic Opera and Ballet Theater named after Abay held the eighteenth annual award ceremony with the presentation of the main prize respecting the recognition and "&amp;"choice of the people are the main criteria that adhere to the organizers of this national project which has international status of 13 November 2017 is historic day for tiens TOO Kazakhstan company awarded the choice, 1 2017 in the category of best band B"&amp;"ad s 2017 in the presence of the best representatives of the business community of the country management of Kazakh region tiens Kazakhstan was officially awarded the medal for winning this award because today rank 1 is not just a statement of the leaders"&amp;"hip of fact but also a reasonable recommendation to the choice in the first place for the company tiens Kazakhstan is the location of a strong competitive offer because the company always with respect for the community not considering it only as a market "&amp;"embodying the concept of serving the community to bring health to mankind")</f>
        <v> choice, the choice of the people of Almaty, Kazakhstan on November 13 at the Kazakh State Academic Opera and Ballet Theater named after Abay held the eighteenth annual award ceremony with the presentation of the main prize respecting the recognition and choice of the people are the main criteria that adhere to the organizers of this national project which has international status of 13 November 2017 is historic day for tiens TOO Kazakhstan company awarded the choice, 1 2017 in the category of best band Bad s 2017 in the presence of the best representatives of the business community of the country management of Kazakh region tiens Kazakhstan was officially awarded the medal for winning this award because today rank 1 is not just a statement of the leadership of fact but also a reasonable recommendation to the choice in the first place for the company tiens Kazakhstan is the location of a strong competitive offer because the company always with respect for the community not considering it only as a market embodying the concept of serving the community to bring health to mankind</v>
      </c>
    </row>
    <row r="4919" ht="15.75" customHeight="1">
      <c r="A4919" s="1">
        <v>5336.0</v>
      </c>
      <c r="B4919" s="2" t="s">
        <v>4878</v>
      </c>
      <c r="C4919" s="2" t="s">
        <v>4877</v>
      </c>
      <c r="D4919" s="2" t="s">
        <v>6</v>
      </c>
      <c r="E4919" s="2" t="str">
        <f>IFERROR(__xludf.DUMMYFUNCTION("GOOGLETRANSLATE(B4919, ""auto"",""en"")")," Tiens tiens turtsiya2018")</f>
        <v> Tiens tiens turtsiya2018</v>
      </c>
    </row>
    <row r="4920" ht="15.75" customHeight="1">
      <c r="A4920" s="1">
        <v>5337.0</v>
      </c>
      <c r="B4920" s="2" t="s">
        <v>4879</v>
      </c>
      <c r="C4920" s="2" t="s">
        <v>4877</v>
      </c>
      <c r="D4920" s="2" t="s">
        <v>6</v>
      </c>
      <c r="E4920" s="2" t="str">
        <f>IFERROR(__xludf.DUMMYFUNCTION("GOOGLETRANSLATE(B4920, ""auto"",""en"")")," vacation training Tianshi networker")</f>
        <v> vacation training Tianshi networker</v>
      </c>
    </row>
    <row r="4921" ht="15.75" customHeight="1">
      <c r="A4921" s="1">
        <v>5338.0</v>
      </c>
      <c r="B4921" s="2" t="s">
        <v>4880</v>
      </c>
      <c r="C4921" s="2" t="s">
        <v>4877</v>
      </c>
      <c r="D4921" s="2" t="s">
        <v>6</v>
      </c>
      <c r="E4921" s="2" t="str">
        <f>IFERROR(__xludf.DUMMYFUNCTION("GOOGLETRANSLATE(B4921, ""auto"",""en"")"),"Want to buy or sell something post your suggestions in our community, we collect the most interesting proposals to publish a classified community https vk com bakelikes do repost the top ad in the header or pay 200 tenge want your ad to quickly spread thr"&amp;"ough social networks and was enshrined in the the header writing community manager")</f>
        <v>Want to buy or sell something post your suggestions in our community, we collect the most interesting proposals to publish a classified community https vk com bakelikes do repost the top ad in the header or pay 200 tenge want your ad to quickly spread through social networks and was enshrined in the the header writing community manager</v>
      </c>
    </row>
    <row r="4922" ht="15.75" customHeight="1">
      <c r="A4922" s="1">
        <v>5339.0</v>
      </c>
      <c r="B4922" s="2" t="s">
        <v>4881</v>
      </c>
      <c r="C4922" s="2" t="s">
        <v>4877</v>
      </c>
      <c r="D4922" s="2" t="s">
        <v>6</v>
      </c>
      <c r="E4922" s="2" t="str">
        <f>IFERROR(__xludf.DUMMYFUNCTION("GOOGLETRANSLATE(B4922, ""auto"",""en"")"),"file from the cloud mail ru")</f>
        <v>file from the cloud mail ru</v>
      </c>
    </row>
    <row r="4923" ht="15.75" customHeight="1">
      <c r="A4923" s="1">
        <v>5340.0</v>
      </c>
      <c r="B4923" s="2" t="s">
        <v>4876</v>
      </c>
      <c r="C4923" s="2" t="s">
        <v>4882</v>
      </c>
      <c r="D4923" s="2" t="s">
        <v>6</v>
      </c>
      <c r="E4923" s="2" t="str">
        <f>IFERROR(__xludf.DUMMYFUNCTION("GOOGLETRANSLATE(B4923, ""auto"",""en"")")," choice, the choice of the people of Almaty, Kazakhstan on November 13 at the Kazakh State Academic Opera and Ballet Theater named after Abay held the eighteenth annual award ceremony with the presentation of the main prize respecting the recognition and "&amp;"choice of the people are the main criteria that adhere to the organizers of this national project which has international status of 13 November 2017 is historic day for tiens TOO Kazakhstan company awarded the choice, 1 2017 in the category of best band B"&amp;"ad s 2017 in the presence of the best representatives of the business community of the country management of Kazakh region tiens Kazakhstan was officially awarded the medal for winning this award because today rank 1 is not just a statement of the leaders"&amp;"hip of fact but also a reasonable recommendation to the choice in the first place for the company tiens Kazakhstan is the location of a strong competitive offer because the company always with respect for the community not considering it only as a market "&amp;"embodying the concept of serving the community to bring health to mankind")</f>
        <v> choice, the choice of the people of Almaty, Kazakhstan on November 13 at the Kazakh State Academic Opera and Ballet Theater named after Abay held the eighteenth annual award ceremony with the presentation of the main prize respecting the recognition and choice of the people are the main criteria that adhere to the organizers of this national project which has international status of 13 November 2017 is historic day for tiens TOO Kazakhstan company awarded the choice, 1 2017 in the category of best band Bad s 2017 in the presence of the best representatives of the business community of the country management of Kazakh region tiens Kazakhstan was officially awarded the medal for winning this award because today rank 1 is not just a statement of the leadership of fact but also a reasonable recommendation to the choice in the first place for the company tiens Kazakhstan is the location of a strong competitive offer because the company always with respect for the community not considering it only as a market embodying the concept of serving the community to bring health to mankind</v>
      </c>
    </row>
    <row r="4924" ht="15.75" customHeight="1">
      <c r="A4924" s="1">
        <v>5341.0</v>
      </c>
      <c r="B4924" s="2" t="s">
        <v>4878</v>
      </c>
      <c r="C4924" s="2" t="s">
        <v>4882</v>
      </c>
      <c r="D4924" s="2" t="s">
        <v>6</v>
      </c>
      <c r="E4924" s="2" t="str">
        <f>IFERROR(__xludf.DUMMYFUNCTION("GOOGLETRANSLATE(B4924, ""auto"",""en"")")," Tiens tiens turtsiya2018")</f>
        <v> Tiens tiens turtsiya2018</v>
      </c>
    </row>
    <row r="4925" ht="15.75" customHeight="1">
      <c r="A4925" s="1">
        <v>5342.0</v>
      </c>
      <c r="B4925" s="2" t="s">
        <v>4879</v>
      </c>
      <c r="C4925" s="2" t="s">
        <v>4882</v>
      </c>
      <c r="D4925" s="2" t="s">
        <v>6</v>
      </c>
      <c r="E4925" s="2" t="str">
        <f>IFERROR(__xludf.DUMMYFUNCTION("GOOGLETRANSLATE(B4925, ""auto"",""en"")")," vacation training Tianshi networker")</f>
        <v> vacation training Tianshi networker</v>
      </c>
    </row>
    <row r="4926" ht="15.75" customHeight="1">
      <c r="A4926" s="1">
        <v>5343.0</v>
      </c>
      <c r="B4926" s="2" t="s">
        <v>4880</v>
      </c>
      <c r="C4926" s="2" t="s">
        <v>4882</v>
      </c>
      <c r="D4926" s="2" t="s">
        <v>6</v>
      </c>
      <c r="E4926" s="2" t="str">
        <f>IFERROR(__xludf.DUMMYFUNCTION("GOOGLETRANSLATE(B4926, ""auto"",""en"")"),"Want to buy or sell something post your suggestions in our community, we collect the most interesting proposals to publish a classified community https vk com bakelikes do repost the top ad in the header or pay 200 tenge want your ad to quickly spread thr"&amp;"ough social networks and was enshrined in the the header writing community manager")</f>
        <v>Want to buy or sell something post your suggestions in our community, we collect the most interesting proposals to publish a classified community https vk com bakelikes do repost the top ad in the header or pay 200 tenge want your ad to quickly spread through social networks and was enshrined in the the header writing community manager</v>
      </c>
    </row>
    <row r="4927" ht="15.75" customHeight="1">
      <c r="A4927" s="1">
        <v>5344.0</v>
      </c>
      <c r="B4927" s="2" t="s">
        <v>4881</v>
      </c>
      <c r="C4927" s="2" t="s">
        <v>4882</v>
      </c>
      <c r="D4927" s="2" t="s">
        <v>6</v>
      </c>
      <c r="E4927" s="2" t="str">
        <f>IFERROR(__xludf.DUMMYFUNCTION("GOOGLETRANSLATE(B4927, ""auto"",""en"")"),"file from the cloud mail ru")</f>
        <v>file from the cloud mail ru</v>
      </c>
    </row>
    <row r="4928" ht="15.75" customHeight="1">
      <c r="A4928" s="1">
        <v>5345.0</v>
      </c>
      <c r="B4928" s="2" t="s">
        <v>4883</v>
      </c>
      <c r="C4928" s="2" t="s">
        <v>4884</v>
      </c>
      <c r="D4928" s="2" t="s">
        <v>6</v>
      </c>
      <c r="E4928" s="2" t="str">
        <f>IFERROR(__xludf.DUMMYFUNCTION("GOOGLETRANSLATE(B4928, ""auto"",""en"")"),"You appreciate every moment of life")</f>
        <v>You appreciate every moment of life</v>
      </c>
    </row>
    <row r="4929" ht="15.75" customHeight="1">
      <c r="A4929" s="1">
        <v>5346.0</v>
      </c>
      <c r="B4929" s="2" t="s">
        <v>4885</v>
      </c>
      <c r="C4929" s="2" t="s">
        <v>4884</v>
      </c>
      <c r="D4929" s="2" t="s">
        <v>6</v>
      </c>
      <c r="E4929" s="2" t="str">
        <f>IFERROR(__xludf.DUMMYFUNCTION("GOOGLETRANSLATE(B4929, ""auto"",""en"")"),"every summer has a story")</f>
        <v>every summer has a story</v>
      </c>
    </row>
    <row r="4930" ht="15.75" customHeight="1">
      <c r="A4930" s="1">
        <v>5347.0</v>
      </c>
      <c r="B4930" s="2" t="s">
        <v>4886</v>
      </c>
      <c r="C4930" s="2" t="s">
        <v>4884</v>
      </c>
      <c r="D4930" s="2" t="s">
        <v>6</v>
      </c>
      <c r="E4930" s="2" t="str">
        <f>IFERROR(__xludf.DUMMYFUNCTION("GOOGLETRANSLATE(B4930, ""auto"",""en"")"),"council")</f>
        <v>council</v>
      </c>
    </row>
    <row r="4931" ht="15.75" customHeight="1">
      <c r="A4931" s="1">
        <v>5349.0</v>
      </c>
      <c r="B4931" s="2" t="s">
        <v>4887</v>
      </c>
      <c r="C4931" s="2" t="s">
        <v>4884</v>
      </c>
      <c r="D4931" s="2" t="s">
        <v>6</v>
      </c>
      <c r="E4931" s="2" t="str">
        <f>IFERROR(__xludf.DUMMYFUNCTION("GOOGLETRANSLATE(B4931, ""auto"",""en"")"),"as always")</f>
        <v>as always</v>
      </c>
    </row>
    <row r="4932" ht="15.75" customHeight="1">
      <c r="A4932" s="1">
        <v>5350.0</v>
      </c>
      <c r="B4932" s="2" t="s">
        <v>4883</v>
      </c>
      <c r="C4932" s="2" t="s">
        <v>4884</v>
      </c>
      <c r="D4932" s="2" t="s">
        <v>6</v>
      </c>
      <c r="E4932" s="2" t="str">
        <f>IFERROR(__xludf.DUMMYFUNCTION("GOOGLETRANSLATE(B4932, ""auto"",""en"")"),"You appreciate every moment of life")</f>
        <v>You appreciate every moment of life</v>
      </c>
    </row>
    <row r="4933" ht="15.75" customHeight="1">
      <c r="A4933" s="1">
        <v>5351.0</v>
      </c>
      <c r="B4933" s="2" t="s">
        <v>4885</v>
      </c>
      <c r="C4933" s="2" t="s">
        <v>4884</v>
      </c>
      <c r="D4933" s="2" t="s">
        <v>6</v>
      </c>
      <c r="E4933" s="2" t="str">
        <f>IFERROR(__xludf.DUMMYFUNCTION("GOOGLETRANSLATE(B4933, ""auto"",""en"")"),"every summer has a story")</f>
        <v>every summer has a story</v>
      </c>
    </row>
    <row r="4934" ht="15.75" customHeight="1">
      <c r="A4934" s="1">
        <v>5352.0</v>
      </c>
      <c r="B4934" s="2" t="s">
        <v>4886</v>
      </c>
      <c r="C4934" s="2" t="s">
        <v>4884</v>
      </c>
      <c r="D4934" s="2" t="s">
        <v>6</v>
      </c>
      <c r="E4934" s="2" t="str">
        <f>IFERROR(__xludf.DUMMYFUNCTION("GOOGLETRANSLATE(B4934, ""auto"",""en"")"),"council")</f>
        <v>council</v>
      </c>
    </row>
    <row r="4935" ht="15.75" customHeight="1">
      <c r="A4935" s="1">
        <v>5354.0</v>
      </c>
      <c r="B4935" s="2" t="s">
        <v>4887</v>
      </c>
      <c r="C4935" s="2" t="s">
        <v>4884</v>
      </c>
      <c r="D4935" s="2" t="s">
        <v>6</v>
      </c>
      <c r="E4935" s="2" t="str">
        <f>IFERROR(__xludf.DUMMYFUNCTION("GOOGLETRANSLATE(B4935, ""auto"",""en"")"),"as always")</f>
        <v>as always</v>
      </c>
    </row>
    <row r="4936" ht="15.75" customHeight="1">
      <c r="A4936" s="1">
        <v>5356.0</v>
      </c>
      <c r="B4936" s="2" t="s">
        <v>4888</v>
      </c>
      <c r="C4936" s="2" t="s">
        <v>4889</v>
      </c>
      <c r="D4936" s="2" t="s">
        <v>6</v>
      </c>
      <c r="E4936" s="2" t="str">
        <f>IFERROR(__xludf.DUMMYFUNCTION("GOOGLETRANSLATE(B4936, ""auto"",""en"")"),"young graduates")</f>
        <v>young graduates</v>
      </c>
    </row>
    <row r="4937" ht="15.75" customHeight="1">
      <c r="A4937" s="1">
        <v>5359.0</v>
      </c>
      <c r="B4937" s="2" t="s">
        <v>4888</v>
      </c>
      <c r="C4937" s="2" t="s">
        <v>4890</v>
      </c>
      <c r="D4937" s="2" t="s">
        <v>6</v>
      </c>
      <c r="E4937" s="2" t="str">
        <f>IFERROR(__xludf.DUMMYFUNCTION("GOOGLETRANSLATE(B4937, ""auto"",""en"")"),"young graduates")</f>
        <v>young graduates</v>
      </c>
    </row>
    <row r="4938" ht="15.75" customHeight="1">
      <c r="A4938" s="1">
        <v>5361.0</v>
      </c>
      <c r="B4938" s="2" t="s">
        <v>4891</v>
      </c>
      <c r="C4938" s="2" t="s">
        <v>4892</v>
      </c>
      <c r="D4938" s="2" t="s">
        <v>6</v>
      </c>
      <c r="E4938" s="2" t="str">
        <f>IFERROR(__xludf.DUMMYFUNCTION("GOOGLETRANSLATE(B4938, ""auto"",""en"")"),"Applicants kabıldanbaydı")</f>
        <v>Applicants kabıldanbaydı</v>
      </c>
    </row>
    <row r="4939" ht="15.75" customHeight="1">
      <c r="A4939" s="1">
        <v>5362.0</v>
      </c>
      <c r="B4939" s="2" t="s">
        <v>4893</v>
      </c>
      <c r="C4939" s="2" t="s">
        <v>4892</v>
      </c>
      <c r="D4939" s="2" t="s">
        <v>6</v>
      </c>
      <c r="E4939" s="2" t="str">
        <f>IFERROR(__xludf.DUMMYFUNCTION("GOOGLETRANSLATE(B4939, ""auto"",""en"")"),"What is the date on which the liberation of hell messenger of Allah ﷺ sacred Muslim calendar Dhu'l xïjjï before Allah said about the first ten days of Dhu'l xïjja the first ten days of good deeds with another old favorite had no choice Bukhari hadith Alla"&amp;"h has said Dhu'l xïjjanıñ for ten days and days ulığıraq deeds done in those days, my beloved approach set Europe")</f>
        <v>What is the date on which the liberation of hell messenger of Allah ﷺ sacred Muslim calendar Dhu'l xïjjï before Allah said about the first ten days of Dhu'l xïjja the first ten days of good deeds with another old favorite had no choice Bukhari hadith Allah has said Dhu'l xïjjanıñ for ten days and days ulığıraq deeds done in those days, my beloved approach set Europe</v>
      </c>
    </row>
    <row r="4940" ht="15.75" customHeight="1">
      <c r="A4940" s="1">
        <v>5363.0</v>
      </c>
      <c r="B4940" s="2" t="s">
        <v>4894</v>
      </c>
      <c r="C4940" s="2" t="s">
        <v>4892</v>
      </c>
      <c r="D4940" s="2" t="s">
        <v>6</v>
      </c>
      <c r="E4940" s="2" t="str">
        <f>IFERROR(__xludf.DUMMYFUNCTION("GOOGLETRANSLATE(B4940, ""auto"",""en"")")," careful think is going to die for a birthday candle")</f>
        <v> careful think is going to die for a birthday candle</v>
      </c>
    </row>
    <row r="4941" ht="15.75" customHeight="1">
      <c r="A4941" s="1">
        <v>5364.0</v>
      </c>
      <c r="B4941" s="2" t="s">
        <v>4895</v>
      </c>
      <c r="C4941" s="2" t="s">
        <v>4892</v>
      </c>
      <c r="D4941" s="2" t="s">
        <v>6</v>
      </c>
      <c r="E4941" s="2" t="str">
        <f>IFERROR(__xludf.DUMMYFUNCTION("GOOGLETRANSLATE(B4941, ""auto"",""en"")"),"helps sister commandment ainalaiyn sister girl's life is not easy when the fate of the ancestors of this one girl that stranger stops for dear life bağdarşamın people have already been assigned to the same ideals as well as the girl says your son came to "&amp;"honor the ideals of stepping into a new life trying to set Europe")</f>
        <v>helps sister commandment ainalaiyn sister girl's life is not easy when the fate of the ancestors of this one girl that stranger stops for dear life bağdarşamın people have already been assigned to the same ideals as well as the girl says your son came to honor the ideals of stepping into a new life trying to set Europe</v>
      </c>
    </row>
    <row r="4942" ht="15.75" customHeight="1">
      <c r="A4942" s="1">
        <v>5365.0</v>
      </c>
      <c r="B4942" s="2" t="s">
        <v>4896</v>
      </c>
      <c r="C4942" s="2" t="s">
        <v>4892</v>
      </c>
      <c r="D4942" s="2" t="s">
        <v>6</v>
      </c>
      <c r="E4942" s="2" t="str">
        <f>IFERROR(__xludf.DUMMYFUNCTION("GOOGLETRANSLATE(B4942, ""auto"",""en"")")," one day I'll be happy, too")</f>
        <v> one day I'll be happy, too</v>
      </c>
    </row>
    <row r="4943" ht="15.75" customHeight="1">
      <c r="A4943" s="1">
        <v>5366.0</v>
      </c>
      <c r="B4943" s="2" t="s">
        <v>4897</v>
      </c>
      <c r="C4943" s="2" t="s">
        <v>4892</v>
      </c>
      <c r="D4943" s="2" t="s">
        <v>6</v>
      </c>
      <c r="E4943" s="2" t="str">
        <f>IFERROR(__xludf.DUMMYFUNCTION("GOOGLETRANSLATE(B4943, ""auto"",""en"")"),"How much is hard and can not be in one place a woman and a man suffers bed built up beautifully miss feet long way ıñıldap what hurts cause be handled properly because there are friendly with his wife and mother to look after her daughter and other women "&amp;"can not hurting so because his mother wanted to run a little sick husband at home ainalaiyn as soon as all of us do not burn subscription native children were burnt in the fire was a little child not to consume the food here is damage to the soap that's s"&amp;"omething else to eat, says it will hear the pain of a woman to run the disease remains Say a false teacher can dream Kuanyshbayeva")</f>
        <v>How much is hard and can not be in one place a woman and a man suffers bed built up beautifully miss feet long way ıñıldap what hurts cause be handled properly because there are friendly with his wife and mother to look after her daughter and other women can not hurting so because his mother wanted to run a little sick husband at home ainalaiyn as soon as all of us do not burn subscription native children were burnt in the fire was a little child not to consume the food here is damage to the soap that's something else to eat, says it will hear the pain of a woman to run the disease remains Say a false teacher can dream Kuanyshbayeva</v>
      </c>
    </row>
    <row r="4944" ht="15.75" customHeight="1">
      <c r="A4944" s="1">
        <v>5367.0</v>
      </c>
      <c r="B4944" s="2" t="s">
        <v>4898</v>
      </c>
      <c r="C4944" s="2" t="s">
        <v>4892</v>
      </c>
      <c r="D4944" s="2" t="s">
        <v>6</v>
      </c>
      <c r="E4944" s="2" t="str">
        <f>IFERROR(__xludf.DUMMYFUNCTION("GOOGLETRANSLATE(B4944, ""auto"",""en"")")," the best people are always far away from you")</f>
        <v> the best people are always far away from you</v>
      </c>
    </row>
    <row r="4945" ht="15.75" customHeight="1">
      <c r="A4945" s="1">
        <v>5368.0</v>
      </c>
      <c r="B4945" s="2" t="s">
        <v>4899</v>
      </c>
      <c r="C4945" s="2" t="s">
        <v>4892</v>
      </c>
      <c r="D4945" s="2" t="s">
        <v>6</v>
      </c>
      <c r="E4945" s="2" t="str">
        <f>IFERROR(__xludf.DUMMYFUNCTION("GOOGLETRANSLATE(B4945, ""auto"",""en"")"),"no one sees your pain your pain but everyone sees your mistakes لا أحد يلاحظ معاناتكم والألم")</f>
        <v>no one sees your pain your pain but everyone sees your mistakes لا أحد يلاحظ معاناتكم والألم</v>
      </c>
    </row>
    <row r="4946" ht="15.75" customHeight="1">
      <c r="A4946" s="1">
        <v>5369.0</v>
      </c>
      <c r="B4946" s="2" t="s">
        <v>4900</v>
      </c>
      <c r="C4946" s="2" t="s">
        <v>4892</v>
      </c>
      <c r="D4946" s="2" t="s">
        <v>6</v>
      </c>
      <c r="E4946" s="2" t="str">
        <f>IFERROR(__xludf.DUMMYFUNCTION("GOOGLETRANSLATE(B4946, ""auto"",""en"")"),"happiness looks that way")</f>
        <v>happiness looks that way</v>
      </c>
    </row>
    <row r="4947" ht="15.75" customHeight="1">
      <c r="A4947" s="1">
        <v>5370.0</v>
      </c>
      <c r="B4947" s="2" t="s">
        <v>4891</v>
      </c>
      <c r="C4947" s="2" t="s">
        <v>4901</v>
      </c>
      <c r="D4947" s="2" t="s">
        <v>6</v>
      </c>
      <c r="E4947" s="2" t="str">
        <f>IFERROR(__xludf.DUMMYFUNCTION("GOOGLETRANSLATE(B4947, ""auto"",""en"")"),"Applicants kabıldanbaydı")</f>
        <v>Applicants kabıldanbaydı</v>
      </c>
    </row>
    <row r="4948" ht="15.75" customHeight="1">
      <c r="A4948" s="1">
        <v>5371.0</v>
      </c>
      <c r="B4948" s="2" t="s">
        <v>4893</v>
      </c>
      <c r="C4948" s="2" t="s">
        <v>4901</v>
      </c>
      <c r="D4948" s="2" t="s">
        <v>6</v>
      </c>
      <c r="E4948" s="2" t="str">
        <f>IFERROR(__xludf.DUMMYFUNCTION("GOOGLETRANSLATE(B4948, ""auto"",""en"")"),"What is the date on which the liberation of hell messenger of Allah ﷺ sacred Muslim calendar Dhu'l xïjjï before Allah said about the first ten days of Dhu'l xïjja the first ten days of good deeds with another old favorite had no choice Bukhari hadith Alla"&amp;"h has said Dhu'l xïjjanıñ for ten days and days ulığıraq deeds done in those days, my beloved approach set Europe")</f>
        <v>What is the date on which the liberation of hell messenger of Allah ﷺ sacred Muslim calendar Dhu'l xïjjï before Allah said about the first ten days of Dhu'l xïjja the first ten days of good deeds with another old favorite had no choice Bukhari hadith Allah has said Dhu'l xïjjanıñ for ten days and days ulığıraq deeds done in those days, my beloved approach set Europe</v>
      </c>
    </row>
    <row r="4949" ht="15.75" customHeight="1">
      <c r="A4949" s="1">
        <v>5372.0</v>
      </c>
      <c r="B4949" s="2" t="s">
        <v>4894</v>
      </c>
      <c r="C4949" s="2" t="s">
        <v>4901</v>
      </c>
      <c r="D4949" s="2" t="s">
        <v>6</v>
      </c>
      <c r="E4949" s="2" t="str">
        <f>IFERROR(__xludf.DUMMYFUNCTION("GOOGLETRANSLATE(B4949, ""auto"",""en"")")," careful think is going to die for a birthday candle")</f>
        <v> careful think is going to die for a birthday candle</v>
      </c>
    </row>
    <row r="4950" ht="15.75" customHeight="1">
      <c r="A4950" s="1">
        <v>5373.0</v>
      </c>
      <c r="B4950" s="2" t="s">
        <v>4895</v>
      </c>
      <c r="C4950" s="2" t="s">
        <v>4901</v>
      </c>
      <c r="D4950" s="2" t="s">
        <v>6</v>
      </c>
      <c r="E4950" s="2" t="str">
        <f>IFERROR(__xludf.DUMMYFUNCTION("GOOGLETRANSLATE(B4950, ""auto"",""en"")"),"helps sister commandment ainalaiyn sister girl's life is not easy when the fate of the ancestors of this one girl that stranger stops for dear life bağdarşamın people have already been assigned to the same ideals as well as the girl says your son came to "&amp;"honor the ideals of stepping into a new life trying to set Europe")</f>
        <v>helps sister commandment ainalaiyn sister girl's life is not easy when the fate of the ancestors of this one girl that stranger stops for dear life bağdarşamın people have already been assigned to the same ideals as well as the girl says your son came to honor the ideals of stepping into a new life trying to set Europe</v>
      </c>
    </row>
    <row r="4951" ht="15.75" customHeight="1">
      <c r="A4951" s="1">
        <v>5374.0</v>
      </c>
      <c r="B4951" s="2" t="s">
        <v>4896</v>
      </c>
      <c r="C4951" s="2" t="s">
        <v>4901</v>
      </c>
      <c r="D4951" s="2" t="s">
        <v>6</v>
      </c>
      <c r="E4951" s="2" t="str">
        <f>IFERROR(__xludf.DUMMYFUNCTION("GOOGLETRANSLATE(B4951, ""auto"",""en"")")," one day I'll be happy, too")</f>
        <v> one day I'll be happy, too</v>
      </c>
    </row>
    <row r="4952" ht="15.75" customHeight="1">
      <c r="A4952" s="1">
        <v>5375.0</v>
      </c>
      <c r="B4952" s="2" t="s">
        <v>4897</v>
      </c>
      <c r="C4952" s="2" t="s">
        <v>4901</v>
      </c>
      <c r="D4952" s="2" t="s">
        <v>6</v>
      </c>
      <c r="E4952" s="2" t="str">
        <f>IFERROR(__xludf.DUMMYFUNCTION("GOOGLETRANSLATE(B4952, ""auto"",""en"")"),"How much is hard and can not be in one place a woman and a man suffers bed built up beautifully miss feet long way ıñıldap what hurts cause be handled properly because there are friendly with his wife and mother to look after her daughter and other women "&amp;"can not hurting so because his mother wanted to run a little sick husband at home ainalaiyn as soon as all of us do not burn subscription native children were burnt in the fire was a little child not to consume the food here is damage to the soap that's s"&amp;"omething else to eat, says it will hear the pain of a woman to run the disease remains Say a false teacher can dream Kuanyshbayeva")</f>
        <v>How much is hard and can not be in one place a woman and a man suffers bed built up beautifully miss feet long way ıñıldap what hurts cause be handled properly because there are friendly with his wife and mother to look after her daughter and other women can not hurting so because his mother wanted to run a little sick husband at home ainalaiyn as soon as all of us do not burn subscription native children were burnt in the fire was a little child not to consume the food here is damage to the soap that's something else to eat, says it will hear the pain of a woman to run the disease remains Say a false teacher can dream Kuanyshbayeva</v>
      </c>
    </row>
    <row r="4953" ht="15.75" customHeight="1">
      <c r="A4953" s="1">
        <v>5376.0</v>
      </c>
      <c r="B4953" s="2" t="s">
        <v>4898</v>
      </c>
      <c r="C4953" s="2" t="s">
        <v>4901</v>
      </c>
      <c r="D4953" s="2" t="s">
        <v>6</v>
      </c>
      <c r="E4953" s="2" t="str">
        <f>IFERROR(__xludf.DUMMYFUNCTION("GOOGLETRANSLATE(B4953, ""auto"",""en"")")," the best people are always far away from you")</f>
        <v> the best people are always far away from you</v>
      </c>
    </row>
    <row r="4954" ht="15.75" customHeight="1">
      <c r="A4954" s="1">
        <v>5377.0</v>
      </c>
      <c r="B4954" s="2" t="s">
        <v>4899</v>
      </c>
      <c r="C4954" s="2" t="s">
        <v>4901</v>
      </c>
      <c r="D4954" s="2" t="s">
        <v>6</v>
      </c>
      <c r="E4954" s="2" t="str">
        <f>IFERROR(__xludf.DUMMYFUNCTION("GOOGLETRANSLATE(B4954, ""auto"",""en"")"),"no one sees your pain your pain but everyone sees your mistakes لا أحد يلاحظ معاناتكم والألم")</f>
        <v>no one sees your pain your pain but everyone sees your mistakes لا أحد يلاحظ معاناتكم والألم</v>
      </c>
    </row>
    <row r="4955" ht="15.75" customHeight="1">
      <c r="A4955" s="1">
        <v>5378.0</v>
      </c>
      <c r="B4955" s="2" t="s">
        <v>4900</v>
      </c>
      <c r="C4955" s="2" t="s">
        <v>4901</v>
      </c>
      <c r="D4955" s="2" t="s">
        <v>6</v>
      </c>
      <c r="E4955" s="2" t="str">
        <f>IFERROR(__xludf.DUMMYFUNCTION("GOOGLETRANSLATE(B4955, ""auto"",""en"")"),"happiness looks that way")</f>
        <v>happiness looks that way</v>
      </c>
    </row>
    <row r="4956" ht="15.75" customHeight="1">
      <c r="A4956" s="1">
        <v>5379.0</v>
      </c>
      <c r="B4956" s="2" t="s">
        <v>4902</v>
      </c>
      <c r="C4956" s="2" t="s">
        <v>4903</v>
      </c>
      <c r="D4956" s="2" t="s">
        <v>6</v>
      </c>
      <c r="E4956" s="2" t="str">
        <f>IFERROR(__xludf.DUMMYFUNCTION("GOOGLETRANSLATE(B4956, ""auto"",""en"")"),"find out what they think about your friends new answer about you vk com app3122014 431")</f>
        <v>find out what they think about your friends new answer about you vk com app3122014 431</v>
      </c>
    </row>
    <row r="4957" ht="15.75" customHeight="1">
      <c r="A4957" s="1">
        <v>5380.0</v>
      </c>
      <c r="B4957" s="2" t="s">
        <v>101</v>
      </c>
      <c r="C4957" s="2" t="s">
        <v>4903</v>
      </c>
      <c r="D4957" s="2" t="s">
        <v>6</v>
      </c>
      <c r="E4957" s="2" t="str">
        <f>IFERROR(__xludf.DUMMYFUNCTION("GOOGLETRANSLATE(B4957, ""auto"",""en"")"),"#VALUE!")</f>
        <v>#VALUE!</v>
      </c>
    </row>
    <row r="4958" ht="15.75" customHeight="1">
      <c r="A4958" s="1">
        <v>5381.0</v>
      </c>
      <c r="B4958" s="2" t="s">
        <v>101</v>
      </c>
      <c r="C4958" s="2" t="s">
        <v>4903</v>
      </c>
      <c r="D4958" s="2" t="s">
        <v>6</v>
      </c>
      <c r="E4958" s="2" t="str">
        <f>IFERROR(__xludf.DUMMYFUNCTION("GOOGLETRANSLATE(B4958, ""auto"",""en"")"),"#VALUE!")</f>
        <v>#VALUE!</v>
      </c>
    </row>
    <row r="4959" ht="15.75" customHeight="1">
      <c r="A4959" s="1">
        <v>5382.0</v>
      </c>
      <c r="B4959" s="2" t="s">
        <v>4902</v>
      </c>
      <c r="C4959" s="2" t="s">
        <v>4903</v>
      </c>
      <c r="D4959" s="2" t="s">
        <v>6</v>
      </c>
      <c r="E4959" s="2" t="str">
        <f>IFERROR(__xludf.DUMMYFUNCTION("GOOGLETRANSLATE(B4959, ""auto"",""en"")"),"find out what they think about your friends new answer about you vk com app3122014 431")</f>
        <v>find out what they think about your friends new answer about you vk com app3122014 431</v>
      </c>
    </row>
    <row r="4960" ht="15.75" customHeight="1">
      <c r="A4960" s="1">
        <v>5383.0</v>
      </c>
      <c r="B4960" s="2" t="s">
        <v>101</v>
      </c>
      <c r="C4960" s="2" t="s">
        <v>4903</v>
      </c>
      <c r="D4960" s="2" t="s">
        <v>6</v>
      </c>
      <c r="E4960" s="2" t="str">
        <f>IFERROR(__xludf.DUMMYFUNCTION("GOOGLETRANSLATE(B4960, ""auto"",""en"")"),"#VALUE!")</f>
        <v>#VALUE!</v>
      </c>
    </row>
    <row r="4961" ht="15.75" customHeight="1">
      <c r="A4961" s="1">
        <v>5384.0</v>
      </c>
      <c r="B4961" s="2" t="s">
        <v>101</v>
      </c>
      <c r="C4961" s="2" t="s">
        <v>4903</v>
      </c>
      <c r="D4961" s="2" t="s">
        <v>6</v>
      </c>
      <c r="E4961" s="2" t="str">
        <f>IFERROR(__xludf.DUMMYFUNCTION("GOOGLETRANSLATE(B4961, ""auto"",""en"")"),"#VALUE!")</f>
        <v>#VALUE!</v>
      </c>
    </row>
    <row r="4962" ht="15.75" customHeight="1">
      <c r="A4962" s="1">
        <v>5385.0</v>
      </c>
      <c r="B4962" s="2" t="s">
        <v>4904</v>
      </c>
      <c r="C4962" s="2" t="s">
        <v>4905</v>
      </c>
      <c r="D4962" s="2" t="s">
        <v>6</v>
      </c>
      <c r="E4962" s="2" t="str">
        <f>IFERROR(__xludf.DUMMYFUNCTION("GOOGLETRANSLATE(B4962, ""auto"",""en"")"),"everything will be fine")</f>
        <v>everything will be fine</v>
      </c>
    </row>
    <row r="4963" ht="15.75" customHeight="1">
      <c r="A4963" s="1">
        <v>5386.0</v>
      </c>
      <c r="B4963" s="2" t="s">
        <v>4906</v>
      </c>
      <c r="C4963" s="2" t="s">
        <v>4905</v>
      </c>
      <c r="D4963" s="2" t="s">
        <v>6</v>
      </c>
      <c r="E4963" s="2" t="str">
        <f>IFERROR(__xludf.DUMMYFUNCTION("GOOGLETRANSLATE(B4963, ""auto"",""en"")"),"trust")</f>
        <v>trust</v>
      </c>
    </row>
    <row r="4964" ht="15.75" customHeight="1">
      <c r="A4964" s="1">
        <v>5387.0</v>
      </c>
      <c r="B4964" s="2" t="s">
        <v>4907</v>
      </c>
      <c r="C4964" s="2" t="s">
        <v>4905</v>
      </c>
      <c r="D4964" s="2" t="s">
        <v>6</v>
      </c>
      <c r="E4964" s="2" t="str">
        <f>IFERROR(__xludf.DUMMYFUNCTION("GOOGLETRANSLATE(B4964, ""auto"",""en"")"),"pozhalyycta kogda unto me tyazhelo I zlyuc pepezhivayu and boleyu love menya vcem vpednoctyam nazlo pposhy love menya escho cilnee show completely")</f>
        <v>pozhalyycta kogda unto me tyazhelo I zlyuc pepezhivayu and boleyu love menya vcem vpednoctyam nazlo pposhy love menya escho cilnee show completely</v>
      </c>
    </row>
    <row r="4965" ht="15.75" customHeight="1">
      <c r="A4965" s="1">
        <v>5388.0</v>
      </c>
      <c r="B4965" s="2" t="s">
        <v>4908</v>
      </c>
      <c r="C4965" s="2" t="s">
        <v>4905</v>
      </c>
      <c r="D4965" s="2" t="s">
        <v>6</v>
      </c>
      <c r="E4965" s="2" t="str">
        <f>IFERROR(__xludf.DUMMYFUNCTION("GOOGLETRANSLATE(B4965, ""auto"",""en"")"),"assured me to take up the argument")</f>
        <v>assured me to take up the argument</v>
      </c>
    </row>
    <row r="4966" ht="15.75" customHeight="1">
      <c r="A4966" s="1">
        <v>5389.0</v>
      </c>
      <c r="B4966" s="2" t="s">
        <v>4909</v>
      </c>
      <c r="C4966" s="2" t="s">
        <v>4905</v>
      </c>
      <c r="D4966" s="2" t="s">
        <v>6</v>
      </c>
      <c r="E4966" s="2" t="str">
        <f>IFERROR(__xludf.DUMMYFUNCTION("GOOGLETRANSLATE(B4966, ""auto"",""en"")"),"your youth is beautiful")</f>
        <v>your youth is beautiful</v>
      </c>
    </row>
    <row r="4967" ht="15.75" customHeight="1">
      <c r="A4967" s="1">
        <v>5390.0</v>
      </c>
      <c r="B4967" s="2" t="s">
        <v>4910</v>
      </c>
      <c r="C4967" s="2" t="s">
        <v>4905</v>
      </c>
      <c r="D4967" s="2" t="s">
        <v>6</v>
      </c>
      <c r="E4967" s="2" t="str">
        <f>IFERROR(__xludf.DUMMYFUNCTION("GOOGLETRANSLATE(B4967, ""auto"",""en"")"),"hoodies bonfires cuddling fall is here ")</f>
        <v>hoodies bonfires cuddling fall is here </v>
      </c>
    </row>
    <row r="4968" ht="15.75" customHeight="1">
      <c r="A4968" s="1">
        <v>5391.0</v>
      </c>
      <c r="B4968" s="2" t="s">
        <v>4911</v>
      </c>
      <c r="C4968" s="2" t="s">
        <v>4905</v>
      </c>
      <c r="D4968" s="2" t="s">
        <v>6</v>
      </c>
      <c r="E4968" s="2" t="str">
        <f>IFERROR(__xludf.DUMMYFUNCTION("GOOGLETRANSLATE(B4968, ""auto"",""en"")"),"where are you from the light of what you have from the silence that I do show completely")</f>
        <v>where are you from the light of what you have from the silence that I do show completely</v>
      </c>
    </row>
    <row r="4969" ht="15.75" customHeight="1">
      <c r="A4969" s="1">
        <v>5392.0</v>
      </c>
      <c r="B4969" s="2" t="s">
        <v>4904</v>
      </c>
      <c r="C4969" s="2" t="s">
        <v>4905</v>
      </c>
      <c r="D4969" s="2" t="s">
        <v>6</v>
      </c>
      <c r="E4969" s="2" t="str">
        <f>IFERROR(__xludf.DUMMYFUNCTION("GOOGLETRANSLATE(B4969, ""auto"",""en"")"),"everything will be fine")</f>
        <v>everything will be fine</v>
      </c>
    </row>
    <row r="4970" ht="15.75" customHeight="1">
      <c r="A4970" s="1">
        <v>5393.0</v>
      </c>
      <c r="B4970" s="2" t="s">
        <v>4906</v>
      </c>
      <c r="C4970" s="2" t="s">
        <v>4905</v>
      </c>
      <c r="D4970" s="2" t="s">
        <v>6</v>
      </c>
      <c r="E4970" s="2" t="str">
        <f>IFERROR(__xludf.DUMMYFUNCTION("GOOGLETRANSLATE(B4970, ""auto"",""en"")"),"trust")</f>
        <v>trust</v>
      </c>
    </row>
    <row r="4971" ht="15.75" customHeight="1">
      <c r="A4971" s="1">
        <v>5394.0</v>
      </c>
      <c r="B4971" s="2" t="s">
        <v>4907</v>
      </c>
      <c r="C4971" s="2" t="s">
        <v>4905</v>
      </c>
      <c r="D4971" s="2" t="s">
        <v>6</v>
      </c>
      <c r="E4971" s="2" t="str">
        <f>IFERROR(__xludf.DUMMYFUNCTION("GOOGLETRANSLATE(B4971, ""auto"",""en"")"),"pozhalyycta kogda unto me tyazhelo I zlyuc pepezhivayu and boleyu love menya vcem vpednoctyam nazlo pposhy love menya escho cilnee show completely")</f>
        <v>pozhalyycta kogda unto me tyazhelo I zlyuc pepezhivayu and boleyu love menya vcem vpednoctyam nazlo pposhy love menya escho cilnee show completely</v>
      </c>
    </row>
    <row r="4972" ht="15.75" customHeight="1">
      <c r="A4972" s="1">
        <v>5395.0</v>
      </c>
      <c r="B4972" s="2" t="s">
        <v>4908</v>
      </c>
      <c r="C4972" s="2" t="s">
        <v>4905</v>
      </c>
      <c r="D4972" s="2" t="s">
        <v>6</v>
      </c>
      <c r="E4972" s="2" t="str">
        <f>IFERROR(__xludf.DUMMYFUNCTION("GOOGLETRANSLATE(B4972, ""auto"",""en"")"),"assured me to take up the argument")</f>
        <v>assured me to take up the argument</v>
      </c>
    </row>
    <row r="4973" ht="15.75" customHeight="1">
      <c r="A4973" s="1">
        <v>5396.0</v>
      </c>
      <c r="B4973" s="2" t="s">
        <v>4909</v>
      </c>
      <c r="C4973" s="2" t="s">
        <v>4905</v>
      </c>
      <c r="D4973" s="2" t="s">
        <v>6</v>
      </c>
      <c r="E4973" s="2" t="str">
        <f>IFERROR(__xludf.DUMMYFUNCTION("GOOGLETRANSLATE(B4973, ""auto"",""en"")"),"your youth is beautiful")</f>
        <v>your youth is beautiful</v>
      </c>
    </row>
    <row r="4974" ht="15.75" customHeight="1">
      <c r="A4974" s="1">
        <v>5397.0</v>
      </c>
      <c r="B4974" s="2" t="s">
        <v>4910</v>
      </c>
      <c r="C4974" s="2" t="s">
        <v>4905</v>
      </c>
      <c r="D4974" s="2" t="s">
        <v>6</v>
      </c>
      <c r="E4974" s="2" t="str">
        <f>IFERROR(__xludf.DUMMYFUNCTION("GOOGLETRANSLATE(B4974, ""auto"",""en"")"),"hoodies bonfires cuddling fall is here ")</f>
        <v>hoodies bonfires cuddling fall is here </v>
      </c>
    </row>
    <row r="4975" ht="15.75" customHeight="1">
      <c r="A4975" s="1">
        <v>5398.0</v>
      </c>
      <c r="B4975" s="2" t="s">
        <v>4911</v>
      </c>
      <c r="C4975" s="2" t="s">
        <v>4905</v>
      </c>
      <c r="D4975" s="2" t="s">
        <v>6</v>
      </c>
      <c r="E4975" s="2" t="str">
        <f>IFERROR(__xludf.DUMMYFUNCTION("GOOGLETRANSLATE(B4975, ""auto"",""en"")"),"where are you from the light of what you have from the silence that I do show completely")</f>
        <v>where are you from the light of what you have from the silence that I do show completely</v>
      </c>
    </row>
    <row r="4976" ht="15.75" customHeight="1">
      <c r="A4976" s="1">
        <v>5399.0</v>
      </c>
      <c r="B4976" s="2" t="s">
        <v>4904</v>
      </c>
      <c r="C4976" s="2" t="s">
        <v>4905</v>
      </c>
      <c r="D4976" s="2" t="s">
        <v>6</v>
      </c>
      <c r="E4976" s="2" t="str">
        <f>IFERROR(__xludf.DUMMYFUNCTION("GOOGLETRANSLATE(B4976, ""auto"",""en"")"),"everything will be fine")</f>
        <v>everything will be fine</v>
      </c>
    </row>
    <row r="4977" ht="15.75" customHeight="1">
      <c r="A4977" s="1">
        <v>5400.0</v>
      </c>
      <c r="B4977" s="2" t="s">
        <v>4906</v>
      </c>
      <c r="C4977" s="2" t="s">
        <v>4905</v>
      </c>
      <c r="D4977" s="2" t="s">
        <v>6</v>
      </c>
      <c r="E4977" s="2" t="str">
        <f>IFERROR(__xludf.DUMMYFUNCTION("GOOGLETRANSLATE(B4977, ""auto"",""en"")"),"trust")</f>
        <v>trust</v>
      </c>
    </row>
    <row r="4978" ht="15.75" customHeight="1">
      <c r="A4978" s="1">
        <v>5401.0</v>
      </c>
      <c r="B4978" s="2" t="s">
        <v>4907</v>
      </c>
      <c r="C4978" s="2" t="s">
        <v>4905</v>
      </c>
      <c r="D4978" s="2" t="s">
        <v>6</v>
      </c>
      <c r="E4978" s="2" t="str">
        <f>IFERROR(__xludf.DUMMYFUNCTION("GOOGLETRANSLATE(B4978, ""auto"",""en"")"),"pozhalyycta kogda unto me tyazhelo I zlyuc pepezhivayu and boleyu love menya vcem vpednoctyam nazlo pposhy love menya escho cilnee show completely")</f>
        <v>pozhalyycta kogda unto me tyazhelo I zlyuc pepezhivayu and boleyu love menya vcem vpednoctyam nazlo pposhy love menya escho cilnee show completely</v>
      </c>
    </row>
    <row r="4979" ht="15.75" customHeight="1">
      <c r="A4979" s="1">
        <v>5402.0</v>
      </c>
      <c r="B4979" s="2" t="s">
        <v>4908</v>
      </c>
      <c r="C4979" s="2" t="s">
        <v>4905</v>
      </c>
      <c r="D4979" s="2" t="s">
        <v>6</v>
      </c>
      <c r="E4979" s="2" t="str">
        <f>IFERROR(__xludf.DUMMYFUNCTION("GOOGLETRANSLATE(B4979, ""auto"",""en"")"),"assured me to take up the argument")</f>
        <v>assured me to take up the argument</v>
      </c>
    </row>
    <row r="4980" ht="15.75" customHeight="1">
      <c r="A4980" s="1">
        <v>5403.0</v>
      </c>
      <c r="B4980" s="2" t="s">
        <v>4909</v>
      </c>
      <c r="C4980" s="2" t="s">
        <v>4905</v>
      </c>
      <c r="D4980" s="2" t="s">
        <v>6</v>
      </c>
      <c r="E4980" s="2" t="str">
        <f>IFERROR(__xludf.DUMMYFUNCTION("GOOGLETRANSLATE(B4980, ""auto"",""en"")"),"your youth is beautiful")</f>
        <v>your youth is beautiful</v>
      </c>
    </row>
    <row r="4981" ht="15.75" customHeight="1">
      <c r="A4981" s="1">
        <v>5404.0</v>
      </c>
      <c r="B4981" s="2" t="s">
        <v>4910</v>
      </c>
      <c r="C4981" s="2" t="s">
        <v>4905</v>
      </c>
      <c r="D4981" s="2" t="s">
        <v>6</v>
      </c>
      <c r="E4981" s="2" t="str">
        <f>IFERROR(__xludf.DUMMYFUNCTION("GOOGLETRANSLATE(B4981, ""auto"",""en"")"),"hoodies bonfires cuddling fall is here ")</f>
        <v>hoodies bonfires cuddling fall is here </v>
      </c>
    </row>
    <row r="4982" ht="15.75" customHeight="1">
      <c r="A4982" s="1">
        <v>5405.0</v>
      </c>
      <c r="B4982" s="2" t="s">
        <v>4911</v>
      </c>
      <c r="C4982" s="2" t="s">
        <v>4905</v>
      </c>
      <c r="D4982" s="2" t="s">
        <v>6</v>
      </c>
      <c r="E4982" s="2" t="str">
        <f>IFERROR(__xludf.DUMMYFUNCTION("GOOGLETRANSLATE(B4982, ""auto"",""en"")"),"where are you from the light of what you have from the silence that I do show completely")</f>
        <v>where are you from the light of what you have from the silence that I do show completely</v>
      </c>
    </row>
    <row r="4983" ht="15.75" customHeight="1">
      <c r="A4983" s="1">
        <v>5406.0</v>
      </c>
      <c r="B4983" s="2" t="s">
        <v>4904</v>
      </c>
      <c r="C4983" s="2" t="s">
        <v>4905</v>
      </c>
      <c r="D4983" s="2" t="s">
        <v>6</v>
      </c>
      <c r="E4983" s="2" t="str">
        <f>IFERROR(__xludf.DUMMYFUNCTION("GOOGLETRANSLATE(B4983, ""auto"",""en"")"),"everything will be fine")</f>
        <v>everything will be fine</v>
      </c>
    </row>
    <row r="4984" ht="15.75" customHeight="1">
      <c r="A4984" s="1">
        <v>5407.0</v>
      </c>
      <c r="B4984" s="2" t="s">
        <v>4906</v>
      </c>
      <c r="C4984" s="2" t="s">
        <v>4905</v>
      </c>
      <c r="D4984" s="2" t="s">
        <v>6</v>
      </c>
      <c r="E4984" s="2" t="str">
        <f>IFERROR(__xludf.DUMMYFUNCTION("GOOGLETRANSLATE(B4984, ""auto"",""en"")"),"trust")</f>
        <v>trust</v>
      </c>
    </row>
    <row r="4985" ht="15.75" customHeight="1">
      <c r="A4985" s="1">
        <v>5408.0</v>
      </c>
      <c r="B4985" s="2" t="s">
        <v>4907</v>
      </c>
      <c r="C4985" s="2" t="s">
        <v>4905</v>
      </c>
      <c r="D4985" s="2" t="s">
        <v>6</v>
      </c>
      <c r="E4985" s="2" t="str">
        <f>IFERROR(__xludf.DUMMYFUNCTION("GOOGLETRANSLATE(B4985, ""auto"",""en"")"),"pozhalyycta kogda unto me tyazhelo I zlyuc pepezhivayu and boleyu love menya vcem vpednoctyam nazlo pposhy love menya escho cilnee show completely")</f>
        <v>pozhalyycta kogda unto me tyazhelo I zlyuc pepezhivayu and boleyu love menya vcem vpednoctyam nazlo pposhy love menya escho cilnee show completely</v>
      </c>
    </row>
    <row r="4986" ht="15.75" customHeight="1">
      <c r="A4986" s="1">
        <v>5409.0</v>
      </c>
      <c r="B4986" s="2" t="s">
        <v>4908</v>
      </c>
      <c r="C4986" s="2" t="s">
        <v>4905</v>
      </c>
      <c r="D4986" s="2" t="s">
        <v>6</v>
      </c>
      <c r="E4986" s="2" t="str">
        <f>IFERROR(__xludf.DUMMYFUNCTION("GOOGLETRANSLATE(B4986, ""auto"",""en"")"),"assured me to take up the argument")</f>
        <v>assured me to take up the argument</v>
      </c>
    </row>
    <row r="4987" ht="15.75" customHeight="1">
      <c r="A4987" s="1">
        <v>5410.0</v>
      </c>
      <c r="B4987" s="2" t="s">
        <v>4909</v>
      </c>
      <c r="C4987" s="2" t="s">
        <v>4905</v>
      </c>
      <c r="D4987" s="2" t="s">
        <v>6</v>
      </c>
      <c r="E4987" s="2" t="str">
        <f>IFERROR(__xludf.DUMMYFUNCTION("GOOGLETRANSLATE(B4987, ""auto"",""en"")"),"your youth is beautiful")</f>
        <v>your youth is beautiful</v>
      </c>
    </row>
    <row r="4988" ht="15.75" customHeight="1">
      <c r="A4988" s="1">
        <v>5411.0</v>
      </c>
      <c r="B4988" s="2" t="s">
        <v>4910</v>
      </c>
      <c r="C4988" s="2" t="s">
        <v>4905</v>
      </c>
      <c r="D4988" s="2" t="s">
        <v>6</v>
      </c>
      <c r="E4988" s="2" t="str">
        <f>IFERROR(__xludf.DUMMYFUNCTION("GOOGLETRANSLATE(B4988, ""auto"",""en"")"),"hoodies bonfires cuddling fall is here ")</f>
        <v>hoodies bonfires cuddling fall is here </v>
      </c>
    </row>
    <row r="4989" ht="15.75" customHeight="1">
      <c r="A4989" s="1">
        <v>5412.0</v>
      </c>
      <c r="B4989" s="2" t="s">
        <v>4911</v>
      </c>
      <c r="C4989" s="2" t="s">
        <v>4905</v>
      </c>
      <c r="D4989" s="2" t="s">
        <v>6</v>
      </c>
      <c r="E4989" s="2" t="str">
        <f>IFERROR(__xludf.DUMMYFUNCTION("GOOGLETRANSLATE(B4989, ""auto"",""en"")"),"where are you from the light of what you have from the silence that I do show completely")</f>
        <v>where are you from the light of what you have from the silence that I do show completely</v>
      </c>
    </row>
    <row r="4990" ht="15.75" customHeight="1">
      <c r="A4990" s="1">
        <v>5413.0</v>
      </c>
      <c r="B4990" s="2" t="s">
        <v>4912</v>
      </c>
      <c r="C4990" s="2" t="s">
        <v>4913</v>
      </c>
      <c r="D4990" s="2" t="s">
        <v>6</v>
      </c>
      <c r="E4990" s="2" t="str">
        <f>IFERROR(__xludf.DUMMYFUNCTION("GOOGLETRANSLATE(B4990, ""auto"",""en"")"),"God does not let my heart become attached to the fact that I do not own")</f>
        <v>God does not let my heart become attached to the fact that I do not own</v>
      </c>
    </row>
    <row r="4991" ht="15.75" customHeight="1">
      <c r="A4991" s="1">
        <v>5414.0</v>
      </c>
      <c r="B4991" s="2" t="s">
        <v>4914</v>
      </c>
      <c r="C4991" s="2" t="s">
        <v>4913</v>
      </c>
      <c r="D4991" s="2" t="s">
        <v>6</v>
      </c>
      <c r="E4991" s="2" t="str">
        <f>IFERROR(__xludf.DUMMYFUNCTION("GOOGLETRANSLATE(B4991, ""auto"",""en"")"),"friend is our chosen kin")</f>
        <v>friend is our chosen kin</v>
      </c>
    </row>
    <row r="4992" ht="15.75" customHeight="1">
      <c r="A4992" s="1">
        <v>5415.0</v>
      </c>
      <c r="B4992" s="2" t="s">
        <v>4915</v>
      </c>
      <c r="C4992" s="2" t="s">
        <v>4913</v>
      </c>
      <c r="D4992" s="2" t="s">
        <v>6</v>
      </c>
      <c r="E4992" s="2" t="str">
        <f>IFERROR(__xludf.DUMMYFUNCTION("GOOGLETRANSLATE(B4992, ""auto"",""en"")"),"do not be proud of your appearance because you created it not be proud of his temper truly you are the one who is working on it")</f>
        <v>do not be proud of your appearance because you created it not be proud of his temper truly you are the one who is working on it</v>
      </c>
    </row>
    <row r="4993" ht="15.75" customHeight="1">
      <c r="A4993" s="1">
        <v>5416.0</v>
      </c>
      <c r="B4993" s="3" t="s">
        <v>4916</v>
      </c>
      <c r="C4993" s="2" t="s">
        <v>4913</v>
      </c>
      <c r="D4993" s="2" t="s">
        <v>6</v>
      </c>
      <c r="E4993" s="2" t="str">
        <f>IFERROR(__xludf.DUMMYFUNCTION("GOOGLETRANSLATE(B4993, ""auto"",""en"")"),"читай намаз пока намаз не прочитали над тобой read prayer namaz until you have read on")</f>
        <v>читай намаз пока намаз не прочитали над тобой read prayer namaz until you have read on</v>
      </c>
    </row>
    <row r="4994" ht="15.75" customHeight="1">
      <c r="A4994" s="1">
        <v>5417.0</v>
      </c>
      <c r="B4994" s="2" t="s">
        <v>4912</v>
      </c>
      <c r="C4994" s="2" t="s">
        <v>4917</v>
      </c>
      <c r="D4994" s="2" t="s">
        <v>6</v>
      </c>
      <c r="E4994" s="2" t="str">
        <f>IFERROR(__xludf.DUMMYFUNCTION("GOOGLETRANSLATE(B4994, ""auto"",""en"")"),"God does not let my heart become attached to the fact that I do not own")</f>
        <v>God does not let my heart become attached to the fact that I do not own</v>
      </c>
    </row>
    <row r="4995" ht="15.75" customHeight="1">
      <c r="A4995" s="1">
        <v>5418.0</v>
      </c>
      <c r="B4995" s="2" t="s">
        <v>4914</v>
      </c>
      <c r="C4995" s="2" t="s">
        <v>4917</v>
      </c>
      <c r="D4995" s="2" t="s">
        <v>6</v>
      </c>
      <c r="E4995" s="2" t="str">
        <f>IFERROR(__xludf.DUMMYFUNCTION("GOOGLETRANSLATE(B4995, ""auto"",""en"")"),"friend is our chosen kin")</f>
        <v>friend is our chosen kin</v>
      </c>
    </row>
    <row r="4996" ht="15.75" customHeight="1">
      <c r="A4996" s="1">
        <v>5419.0</v>
      </c>
      <c r="B4996" s="2" t="s">
        <v>4915</v>
      </c>
      <c r="C4996" s="2" t="s">
        <v>4917</v>
      </c>
      <c r="D4996" s="2" t="s">
        <v>6</v>
      </c>
      <c r="E4996" s="2" t="str">
        <f>IFERROR(__xludf.DUMMYFUNCTION("GOOGLETRANSLATE(B4996, ""auto"",""en"")"),"do not be proud of your appearance because you created it not be proud of his temper truly you are the one who is working on it")</f>
        <v>do not be proud of your appearance because you created it not be proud of his temper truly you are the one who is working on it</v>
      </c>
    </row>
    <row r="4997" ht="15.75" customHeight="1">
      <c r="A4997" s="1">
        <v>5420.0</v>
      </c>
      <c r="B4997" s="3" t="s">
        <v>4916</v>
      </c>
      <c r="C4997" s="2" t="s">
        <v>4917</v>
      </c>
      <c r="D4997" s="2" t="s">
        <v>6</v>
      </c>
      <c r="E4997" s="2" t="str">
        <f>IFERROR(__xludf.DUMMYFUNCTION("GOOGLETRANSLATE(B4997, ""auto"",""en"")"),"читай намаз пока намаз не прочитали над тобой read prayer namaz until you have read on")</f>
        <v>читай намаз пока намаз не прочитали над тобой read prayer namaz until you have read on</v>
      </c>
    </row>
    <row r="4998" ht="15.75" customHeight="1">
      <c r="A4998" s="1">
        <v>5421.0</v>
      </c>
      <c r="B4998" s="2" t="s">
        <v>4912</v>
      </c>
      <c r="C4998" s="2" t="s">
        <v>4913</v>
      </c>
      <c r="D4998" s="2" t="s">
        <v>6</v>
      </c>
      <c r="E4998" s="2" t="str">
        <f>IFERROR(__xludf.DUMMYFUNCTION("GOOGLETRANSLATE(B4998, ""auto"",""en"")"),"God does not let my heart become attached to the fact that I do not own")</f>
        <v>God does not let my heart become attached to the fact that I do not own</v>
      </c>
    </row>
    <row r="4999" ht="15.75" customHeight="1">
      <c r="A4999" s="1">
        <v>5422.0</v>
      </c>
      <c r="B4999" s="2" t="s">
        <v>4914</v>
      </c>
      <c r="C4999" s="2" t="s">
        <v>4913</v>
      </c>
      <c r="D4999" s="2" t="s">
        <v>6</v>
      </c>
      <c r="E4999" s="2" t="str">
        <f>IFERROR(__xludf.DUMMYFUNCTION("GOOGLETRANSLATE(B4999, ""auto"",""en"")"),"friend is our chosen kin")</f>
        <v>friend is our chosen kin</v>
      </c>
    </row>
    <row r="5000" ht="15.75" customHeight="1">
      <c r="A5000" s="1">
        <v>5423.0</v>
      </c>
      <c r="B5000" s="2" t="s">
        <v>4915</v>
      </c>
      <c r="C5000" s="2" t="s">
        <v>4913</v>
      </c>
      <c r="D5000" s="2" t="s">
        <v>6</v>
      </c>
      <c r="E5000" s="2" t="str">
        <f>IFERROR(__xludf.DUMMYFUNCTION("GOOGLETRANSLATE(B5000, ""auto"",""en"")"),"do not be proud of your appearance because you created it not be proud of his temper truly you are the one who is working on it")</f>
        <v>do not be proud of your appearance because you created it not be proud of his temper truly you are the one who is working on it</v>
      </c>
    </row>
    <row r="5001" ht="15.75" customHeight="1">
      <c r="A5001" s="1">
        <v>5424.0</v>
      </c>
      <c r="B5001" s="3" t="s">
        <v>4916</v>
      </c>
      <c r="C5001" s="2" t="s">
        <v>4913</v>
      </c>
      <c r="D5001" s="2" t="s">
        <v>6</v>
      </c>
      <c r="E5001" s="2" t="str">
        <f>IFERROR(__xludf.DUMMYFUNCTION("GOOGLETRANSLATE(B5001, ""auto"",""en"")"),"читай намаз пока намаз не прочитали над тобой read prayer namaz until you have read on")</f>
        <v>читай намаз пока намаз не прочитали над тобой read prayer namaz until you have read on</v>
      </c>
    </row>
    <row r="5002" ht="15.75" customHeight="1">
      <c r="A5002" s="1">
        <v>5425.0</v>
      </c>
      <c r="B5002" s="2" t="s">
        <v>4918</v>
      </c>
      <c r="C5002" s="2" t="s">
        <v>4919</v>
      </c>
      <c r="D5002" s="2" t="s">
        <v>6</v>
      </c>
      <c r="E5002" s="2" t="str">
        <f>IFERROR(__xludf.DUMMYFUNCTION("GOOGLETRANSLATE(B5002, ""auto"",""en"")"),"fotochka with my boyfriend")</f>
        <v>fotochka with my boyfriend</v>
      </c>
    </row>
    <row r="5003" ht="15.75" customHeight="1">
      <c r="A5003" s="1">
        <v>5426.0</v>
      </c>
      <c r="B5003" s="2" t="s">
        <v>4920</v>
      </c>
      <c r="C5003" s="2" t="s">
        <v>4919</v>
      </c>
      <c r="D5003" s="2" t="s">
        <v>6</v>
      </c>
      <c r="E5003" s="2" t="str">
        <f>IFERROR(__xludf.DUMMYFUNCTION("GOOGLETRANSLATE(B5003, ""auto"",""en"")"),"they all want to find a guy I xochu this dpyga")</f>
        <v>they all want to find a guy I xochu this dpyga</v>
      </c>
    </row>
    <row r="5004" ht="15.75" customHeight="1">
      <c r="A5004" s="1">
        <v>5428.0</v>
      </c>
      <c r="B5004" s="2" t="s">
        <v>4921</v>
      </c>
      <c r="C5004" s="2" t="s">
        <v>4919</v>
      </c>
      <c r="D5004" s="2" t="s">
        <v>6</v>
      </c>
      <c r="E5004" s="2" t="str">
        <f>IFERROR(__xludf.DUMMYFUNCTION("GOOGLETRANSLATE(B5004, ""auto"",""en"")"),"cpacibo those who are near and those who go kinyli naxyy")</f>
        <v>cpacibo those who are near and those who go kinyli naxyy</v>
      </c>
    </row>
    <row r="5005" ht="15.75" customHeight="1">
      <c r="A5005" s="1">
        <v>5429.0</v>
      </c>
      <c r="B5005" s="2" t="s">
        <v>4922</v>
      </c>
      <c r="C5005" s="2" t="s">
        <v>4919</v>
      </c>
      <c r="D5005" s="2" t="s">
        <v>6</v>
      </c>
      <c r="E5005" s="2" t="str">
        <f>IFERROR(__xludf.DUMMYFUNCTION("GOOGLETRANSLATE(B5005, ""auto"",""en"")"),"unsubscribe even if there are only relatives and those who are still on friendly terms with me because my home is very boring")</f>
        <v>unsubscribe even if there are only relatives and those who are still on friendly terms with me because my home is very boring</v>
      </c>
    </row>
    <row r="5006" ht="15.75" customHeight="1">
      <c r="A5006" s="1">
        <v>5430.0</v>
      </c>
      <c r="B5006" s="2" t="s">
        <v>4923</v>
      </c>
      <c r="C5006" s="2" t="s">
        <v>4919</v>
      </c>
      <c r="D5006" s="2" t="s">
        <v>6</v>
      </c>
      <c r="E5006" s="2" t="str">
        <f>IFERROR(__xludf.DUMMYFUNCTION("GOOGLETRANSLATE(B5006, ""auto"",""en"")"),"riding")</f>
        <v>riding</v>
      </c>
    </row>
    <row r="5007" ht="15.75" customHeight="1">
      <c r="A5007" s="1">
        <v>5431.0</v>
      </c>
      <c r="B5007" s="2" t="s">
        <v>4924</v>
      </c>
      <c r="C5007" s="2" t="s">
        <v>4919</v>
      </c>
      <c r="D5007" s="2" t="s">
        <v>6</v>
      </c>
      <c r="E5007" s="2" t="str">
        <f>IFERROR(__xludf.DUMMYFUNCTION("GOOGLETRANSLATE(B5007, ""auto"",""en"")"),"Workout CSB")</f>
        <v>Workout CSB</v>
      </c>
    </row>
    <row r="5008" ht="15.75" customHeight="1">
      <c r="A5008" s="1">
        <v>5432.0</v>
      </c>
      <c r="B5008" s="2" t="s">
        <v>4925</v>
      </c>
      <c r="C5008" s="2" t="s">
        <v>4919</v>
      </c>
      <c r="D5008" s="2" t="s">
        <v>6</v>
      </c>
      <c r="E5008" s="2" t="str">
        <f>IFERROR(__xludf.DUMMYFUNCTION("GOOGLETRANSLATE(B5008, ""auto"",""en"")"),"my page is so boring that I myself keep it boring even be boring page of my page")</f>
        <v>my page is so boring that I myself keep it boring even be boring page of my page</v>
      </c>
    </row>
    <row r="5009" ht="15.75" customHeight="1">
      <c r="A5009" s="1">
        <v>5433.0</v>
      </c>
      <c r="B5009" s="2" t="s">
        <v>4926</v>
      </c>
      <c r="C5009" s="2" t="s">
        <v>4919</v>
      </c>
      <c r="D5009" s="2" t="s">
        <v>6</v>
      </c>
      <c r="E5009" s="2" t="str">
        <f>IFERROR(__xludf.DUMMYFUNCTION("GOOGLETRANSLATE(B5009, ""auto"",""en"")"),"Greater away")</f>
        <v>Greater away</v>
      </c>
    </row>
    <row r="5010" ht="15.75" customHeight="1">
      <c r="A5010" s="1">
        <v>5434.0</v>
      </c>
      <c r="B5010" s="2" t="s">
        <v>4927</v>
      </c>
      <c r="C5010" s="2" t="s">
        <v>4919</v>
      </c>
      <c r="D5010" s="2" t="s">
        <v>6</v>
      </c>
      <c r="E5010" s="2" t="str">
        <f>IFERROR(__xludf.DUMMYFUNCTION("GOOGLETRANSLATE(B5010, ""auto"",""en"")"),"do not you please repost difficult I need")</f>
        <v>do not you please repost difficult I need</v>
      </c>
    </row>
    <row r="5011" ht="15.75" customHeight="1">
      <c r="A5011" s="1">
        <v>5435.0</v>
      </c>
      <c r="B5011" s="2" t="s">
        <v>4928</v>
      </c>
      <c r="C5011" s="2" t="s">
        <v>4919</v>
      </c>
      <c r="D5011" s="2" t="s">
        <v>6</v>
      </c>
      <c r="E5011" s="2" t="str">
        <f>IFERROR(__xludf.DUMMYFUNCTION("GOOGLETRANSLATE(B5011, ""auto"",""en"")"),"post for tex who want to but do not know how my zavoevat serdechko")</f>
        <v>post for tex who want to but do not know how my zavoevat serdechko</v>
      </c>
    </row>
    <row r="5012" ht="15.75" customHeight="1">
      <c r="A5012" s="1">
        <v>5436.0</v>
      </c>
      <c r="B5012" s="2" t="s">
        <v>4918</v>
      </c>
      <c r="C5012" s="2" t="s">
        <v>4929</v>
      </c>
      <c r="D5012" s="2" t="s">
        <v>6</v>
      </c>
      <c r="E5012" s="2" t="str">
        <f>IFERROR(__xludf.DUMMYFUNCTION("GOOGLETRANSLATE(B5012, ""auto"",""en"")"),"fotochka with my boyfriend")</f>
        <v>fotochka with my boyfriend</v>
      </c>
    </row>
    <row r="5013" ht="15.75" customHeight="1">
      <c r="A5013" s="1">
        <v>5437.0</v>
      </c>
      <c r="B5013" s="2" t="s">
        <v>4920</v>
      </c>
      <c r="C5013" s="2" t="s">
        <v>4929</v>
      </c>
      <c r="D5013" s="2" t="s">
        <v>6</v>
      </c>
      <c r="E5013" s="2" t="str">
        <f>IFERROR(__xludf.DUMMYFUNCTION("GOOGLETRANSLATE(B5013, ""auto"",""en"")"),"they all want to find a guy I xochu this dpyga")</f>
        <v>they all want to find a guy I xochu this dpyga</v>
      </c>
    </row>
    <row r="5014" ht="15.75" customHeight="1">
      <c r="A5014" s="1">
        <v>5439.0</v>
      </c>
      <c r="B5014" s="2" t="s">
        <v>4921</v>
      </c>
      <c r="C5014" s="2" t="s">
        <v>4929</v>
      </c>
      <c r="D5014" s="2" t="s">
        <v>6</v>
      </c>
      <c r="E5014" s="2" t="str">
        <f>IFERROR(__xludf.DUMMYFUNCTION("GOOGLETRANSLATE(B5014, ""auto"",""en"")"),"cpacibo those who are near and those who go kinyli naxyy")</f>
        <v>cpacibo those who are near and those who go kinyli naxyy</v>
      </c>
    </row>
    <row r="5015" ht="15.75" customHeight="1">
      <c r="A5015" s="1">
        <v>5440.0</v>
      </c>
      <c r="B5015" s="2" t="s">
        <v>4922</v>
      </c>
      <c r="C5015" s="2" t="s">
        <v>4929</v>
      </c>
      <c r="D5015" s="2" t="s">
        <v>6</v>
      </c>
      <c r="E5015" s="2" t="str">
        <f>IFERROR(__xludf.DUMMYFUNCTION("GOOGLETRANSLATE(B5015, ""auto"",""en"")"),"unsubscribe even if there are only relatives and those who are still on friendly terms with me because my home is very boring")</f>
        <v>unsubscribe even if there are only relatives and those who are still on friendly terms with me because my home is very boring</v>
      </c>
    </row>
    <row r="5016" ht="15.75" customHeight="1">
      <c r="A5016" s="1">
        <v>5441.0</v>
      </c>
      <c r="B5016" s="2" t="s">
        <v>4923</v>
      </c>
      <c r="C5016" s="2" t="s">
        <v>4929</v>
      </c>
      <c r="D5016" s="2" t="s">
        <v>6</v>
      </c>
      <c r="E5016" s="2" t="str">
        <f>IFERROR(__xludf.DUMMYFUNCTION("GOOGLETRANSLATE(B5016, ""auto"",""en"")"),"riding")</f>
        <v>riding</v>
      </c>
    </row>
    <row r="5017" ht="15.75" customHeight="1">
      <c r="A5017" s="1">
        <v>5442.0</v>
      </c>
      <c r="B5017" s="2" t="s">
        <v>4924</v>
      </c>
      <c r="C5017" s="2" t="s">
        <v>4929</v>
      </c>
      <c r="D5017" s="2" t="s">
        <v>6</v>
      </c>
      <c r="E5017" s="2" t="str">
        <f>IFERROR(__xludf.DUMMYFUNCTION("GOOGLETRANSLATE(B5017, ""auto"",""en"")"),"Workout CSB")</f>
        <v>Workout CSB</v>
      </c>
    </row>
    <row r="5018" ht="15.75" customHeight="1">
      <c r="A5018" s="1">
        <v>5443.0</v>
      </c>
      <c r="B5018" s="2" t="s">
        <v>4925</v>
      </c>
      <c r="C5018" s="2" t="s">
        <v>4929</v>
      </c>
      <c r="D5018" s="2" t="s">
        <v>6</v>
      </c>
      <c r="E5018" s="2" t="str">
        <f>IFERROR(__xludf.DUMMYFUNCTION("GOOGLETRANSLATE(B5018, ""auto"",""en"")"),"my page is so boring that I myself keep it boring even be boring page of my page")</f>
        <v>my page is so boring that I myself keep it boring even be boring page of my page</v>
      </c>
    </row>
    <row r="5019" ht="15.75" customHeight="1">
      <c r="A5019" s="1">
        <v>5444.0</v>
      </c>
      <c r="B5019" s="2" t="s">
        <v>4926</v>
      </c>
      <c r="C5019" s="2" t="s">
        <v>4929</v>
      </c>
      <c r="D5019" s="2" t="s">
        <v>6</v>
      </c>
      <c r="E5019" s="2" t="str">
        <f>IFERROR(__xludf.DUMMYFUNCTION("GOOGLETRANSLATE(B5019, ""auto"",""en"")"),"Greater away")</f>
        <v>Greater away</v>
      </c>
    </row>
    <row r="5020" ht="15.75" customHeight="1">
      <c r="A5020" s="1">
        <v>5445.0</v>
      </c>
      <c r="B5020" s="2" t="s">
        <v>4927</v>
      </c>
      <c r="C5020" s="2" t="s">
        <v>4929</v>
      </c>
      <c r="D5020" s="2" t="s">
        <v>6</v>
      </c>
      <c r="E5020" s="2" t="str">
        <f>IFERROR(__xludf.DUMMYFUNCTION("GOOGLETRANSLATE(B5020, ""auto"",""en"")"),"do not you please repost difficult I need")</f>
        <v>do not you please repost difficult I need</v>
      </c>
    </row>
    <row r="5021" ht="15.75" customHeight="1">
      <c r="A5021" s="1">
        <v>5446.0</v>
      </c>
      <c r="B5021" s="2" t="s">
        <v>4928</v>
      </c>
      <c r="C5021" s="2" t="s">
        <v>4929</v>
      </c>
      <c r="D5021" s="2" t="s">
        <v>6</v>
      </c>
      <c r="E5021" s="2" t="str">
        <f>IFERROR(__xludf.DUMMYFUNCTION("GOOGLETRANSLATE(B5021, ""auto"",""en"")"),"post for tex who want to but do not know how my zavoevat serdechko")</f>
        <v>post for tex who want to but do not know how my zavoevat serdechko</v>
      </c>
    </row>
    <row r="5022" ht="15.75" customHeight="1">
      <c r="A5022" s="1">
        <v>5447.0</v>
      </c>
      <c r="B5022" s="2" t="s">
        <v>4918</v>
      </c>
      <c r="C5022" s="2" t="s">
        <v>4919</v>
      </c>
      <c r="D5022" s="2" t="s">
        <v>6</v>
      </c>
      <c r="E5022" s="2" t="str">
        <f>IFERROR(__xludf.DUMMYFUNCTION("GOOGLETRANSLATE(B5022, ""auto"",""en"")"),"fotochka with my boyfriend")</f>
        <v>fotochka with my boyfriend</v>
      </c>
    </row>
    <row r="5023" ht="15.75" customHeight="1">
      <c r="A5023" s="1">
        <v>5448.0</v>
      </c>
      <c r="B5023" s="2" t="s">
        <v>4920</v>
      </c>
      <c r="C5023" s="2" t="s">
        <v>4919</v>
      </c>
      <c r="D5023" s="2" t="s">
        <v>6</v>
      </c>
      <c r="E5023" s="2" t="str">
        <f>IFERROR(__xludf.DUMMYFUNCTION("GOOGLETRANSLATE(B5023, ""auto"",""en"")"),"they all want to find a guy I xochu this dpyga")</f>
        <v>they all want to find a guy I xochu this dpyga</v>
      </c>
    </row>
    <row r="5024" ht="15.75" customHeight="1">
      <c r="A5024" s="1">
        <v>5450.0</v>
      </c>
      <c r="B5024" s="2" t="s">
        <v>4921</v>
      </c>
      <c r="C5024" s="2" t="s">
        <v>4919</v>
      </c>
      <c r="D5024" s="2" t="s">
        <v>6</v>
      </c>
      <c r="E5024" s="2" t="str">
        <f>IFERROR(__xludf.DUMMYFUNCTION("GOOGLETRANSLATE(B5024, ""auto"",""en"")"),"cpacibo those who are near and those who go kinyli naxyy")</f>
        <v>cpacibo those who are near and those who go kinyli naxyy</v>
      </c>
    </row>
    <row r="5025" ht="15.75" customHeight="1">
      <c r="A5025" s="1">
        <v>5451.0</v>
      </c>
      <c r="B5025" s="2" t="s">
        <v>4922</v>
      </c>
      <c r="C5025" s="2" t="s">
        <v>4919</v>
      </c>
      <c r="D5025" s="2" t="s">
        <v>6</v>
      </c>
      <c r="E5025" s="2" t="str">
        <f>IFERROR(__xludf.DUMMYFUNCTION("GOOGLETRANSLATE(B5025, ""auto"",""en"")"),"unsubscribe even if there are only relatives and those who are still on friendly terms with me because my home is very boring")</f>
        <v>unsubscribe even if there are only relatives and those who are still on friendly terms with me because my home is very boring</v>
      </c>
    </row>
    <row r="5026" ht="15.75" customHeight="1">
      <c r="A5026" s="1">
        <v>5452.0</v>
      </c>
      <c r="B5026" s="2" t="s">
        <v>4923</v>
      </c>
      <c r="C5026" s="2" t="s">
        <v>4919</v>
      </c>
      <c r="D5026" s="2" t="s">
        <v>6</v>
      </c>
      <c r="E5026" s="2" t="str">
        <f>IFERROR(__xludf.DUMMYFUNCTION("GOOGLETRANSLATE(B5026, ""auto"",""en"")"),"riding")</f>
        <v>riding</v>
      </c>
    </row>
    <row r="5027" ht="15.75" customHeight="1">
      <c r="A5027" s="1">
        <v>5453.0</v>
      </c>
      <c r="B5027" s="2" t="s">
        <v>4924</v>
      </c>
      <c r="C5027" s="2" t="s">
        <v>4919</v>
      </c>
      <c r="D5027" s="2" t="s">
        <v>6</v>
      </c>
      <c r="E5027" s="2" t="str">
        <f>IFERROR(__xludf.DUMMYFUNCTION("GOOGLETRANSLATE(B5027, ""auto"",""en"")"),"Workout CSB")</f>
        <v>Workout CSB</v>
      </c>
    </row>
    <row r="5028" ht="15.75" customHeight="1">
      <c r="A5028" s="1">
        <v>5454.0</v>
      </c>
      <c r="B5028" s="2" t="s">
        <v>4925</v>
      </c>
      <c r="C5028" s="2" t="s">
        <v>4919</v>
      </c>
      <c r="D5028" s="2" t="s">
        <v>6</v>
      </c>
      <c r="E5028" s="2" t="str">
        <f>IFERROR(__xludf.DUMMYFUNCTION("GOOGLETRANSLATE(B5028, ""auto"",""en"")"),"my page is so boring that I myself keep it boring even be boring page of my page")</f>
        <v>my page is so boring that I myself keep it boring even be boring page of my page</v>
      </c>
    </row>
    <row r="5029" ht="15.75" customHeight="1">
      <c r="A5029" s="1">
        <v>5455.0</v>
      </c>
      <c r="B5029" s="2" t="s">
        <v>4926</v>
      </c>
      <c r="C5029" s="2" t="s">
        <v>4919</v>
      </c>
      <c r="D5029" s="2" t="s">
        <v>6</v>
      </c>
      <c r="E5029" s="2" t="str">
        <f>IFERROR(__xludf.DUMMYFUNCTION("GOOGLETRANSLATE(B5029, ""auto"",""en"")"),"Greater away")</f>
        <v>Greater away</v>
      </c>
    </row>
    <row r="5030" ht="15.75" customHeight="1">
      <c r="A5030" s="1">
        <v>5456.0</v>
      </c>
      <c r="B5030" s="2" t="s">
        <v>4927</v>
      </c>
      <c r="C5030" s="2" t="s">
        <v>4919</v>
      </c>
      <c r="D5030" s="2" t="s">
        <v>6</v>
      </c>
      <c r="E5030" s="2" t="str">
        <f>IFERROR(__xludf.DUMMYFUNCTION("GOOGLETRANSLATE(B5030, ""auto"",""en"")"),"do not you please repost difficult I need")</f>
        <v>do not you please repost difficult I need</v>
      </c>
    </row>
    <row r="5031" ht="15.75" customHeight="1">
      <c r="A5031" s="1">
        <v>5457.0</v>
      </c>
      <c r="B5031" s="2" t="s">
        <v>4928</v>
      </c>
      <c r="C5031" s="2" t="s">
        <v>4919</v>
      </c>
      <c r="D5031" s="2" t="s">
        <v>6</v>
      </c>
      <c r="E5031" s="2" t="str">
        <f>IFERROR(__xludf.DUMMYFUNCTION("GOOGLETRANSLATE(B5031, ""auto"",""en"")"),"post for tex who want to but do not know how my zavoevat serdechko")</f>
        <v>post for tex who want to but do not know how my zavoevat serdechko</v>
      </c>
    </row>
    <row r="5032" ht="15.75" customHeight="1">
      <c r="A5032" s="1">
        <v>5458.0</v>
      </c>
      <c r="B5032" s="2" t="s">
        <v>4930</v>
      </c>
      <c r="C5032" s="2" t="s">
        <v>4931</v>
      </c>
      <c r="D5032" s="2" t="s">
        <v>6</v>
      </c>
      <c r="E5032" s="2" t="str">
        <f>IFERROR(__xludf.DUMMYFUNCTION("GOOGLETRANSLATE(B5032, ""auto"",""en"")"),"These guys can not let hit")</f>
        <v>These guys can not let hit</v>
      </c>
    </row>
    <row r="5033" ht="15.75" customHeight="1">
      <c r="A5033" s="1">
        <v>5459.0</v>
      </c>
      <c r="B5033" s="2" t="s">
        <v>4932</v>
      </c>
      <c r="C5033" s="2" t="s">
        <v>4931</v>
      </c>
      <c r="D5033" s="2" t="s">
        <v>6</v>
      </c>
      <c r="E5033" s="2" t="str">
        <f>IFERROR(__xludf.DUMMYFUNCTION("GOOGLETRANSLATE(B5033, ""auto"",""en"")"),"Top 10 best books on psychology 1 games people play people who play the game Eric Berne about the author of the famous American psychologist, founder of transactional analysis show completely")</f>
        <v>Top 10 best books on psychology 1 games people play people who play the game Eric Berne about the author of the famous American psychologist, founder of transactional analysis show completely</v>
      </c>
    </row>
    <row r="5034" ht="15.75" customHeight="1">
      <c r="A5034" s="1">
        <v>5460.0</v>
      </c>
      <c r="B5034" s="2" t="s">
        <v>4933</v>
      </c>
      <c r="C5034" s="2" t="s">
        <v>4931</v>
      </c>
      <c r="D5034" s="2" t="s">
        <v>6</v>
      </c>
      <c r="E5034" s="2" t="str">
        <f>IFERROR(__xludf.DUMMYFUNCTION("GOOGLETRANSLATE(B5034, ""auto"",""en"")")," Game of Thrones is launching a new contest prizes 1st place for the true fan svitshot April 2 seats stylish shirts show completely")</f>
        <v> Game of Thrones is launching a new contest prizes 1st place for the true fan svitshot April 2 seats stylish shirts show completely</v>
      </c>
    </row>
    <row r="5035" ht="15.75" customHeight="1">
      <c r="A5035" s="1">
        <v>5461.0</v>
      </c>
      <c r="B5035" s="2" t="s">
        <v>4934</v>
      </c>
      <c r="C5035" s="2" t="s">
        <v>4931</v>
      </c>
      <c r="D5035" s="2" t="s">
        <v>6</v>
      </c>
      <c r="E5035" s="2" t="str">
        <f>IFERROR(__xludf.DUMMYFUNCTION("GOOGLETRANSLATE(B5035, ""auto"",""en"")"),"oriental motifs")</f>
        <v>oriental motifs</v>
      </c>
    </row>
    <row r="5036" ht="15.75" customHeight="1">
      <c r="A5036" s="1">
        <v>5462.0</v>
      </c>
      <c r="B5036" s="2" t="s">
        <v>4935</v>
      </c>
      <c r="C5036" s="2" t="s">
        <v>4931</v>
      </c>
      <c r="D5036" s="2" t="s">
        <v>6</v>
      </c>
      <c r="E5036" s="2" t="str">
        <f>IFERROR(__xludf.DUMMYFUNCTION("GOOGLETRANSLATE(B5036, ""auto"",""en"")"),"no matter how self-critical, you still have people who are willing to love you endlessly")</f>
        <v>no matter how self-critical, you still have people who are willing to love you endlessly</v>
      </c>
    </row>
    <row r="5037" ht="15.75" customHeight="1">
      <c r="A5037" s="1">
        <v>5463.0</v>
      </c>
      <c r="B5037" s="2" t="s">
        <v>4936</v>
      </c>
      <c r="C5037" s="2" t="s">
        <v>4931</v>
      </c>
      <c r="D5037" s="2" t="s">
        <v>6</v>
      </c>
      <c r="E5037" s="2" t="str">
        <f>IFERROR(__xludf.DUMMYFUNCTION("GOOGLETRANSLATE(B5037, ""auto"",""en"")"),"how is my day")</f>
        <v>how is my day</v>
      </c>
    </row>
    <row r="5038" ht="15.75" customHeight="1">
      <c r="A5038" s="1">
        <v>5464.0</v>
      </c>
      <c r="B5038" s="2" t="s">
        <v>4937</v>
      </c>
      <c r="C5038" s="2" t="s">
        <v>4931</v>
      </c>
      <c r="D5038" s="2" t="s">
        <v>6</v>
      </c>
      <c r="E5038" s="2" t="str">
        <f>IFERROR(__xludf.DUMMYFUNCTION("GOOGLETRANSLATE(B5038, ""auto"",""en"")"),"the most unbearable people are men who consider themselves geniuses and women consider themselves irresistible Henry Assel")</f>
        <v>the most unbearable people are men who consider themselves geniuses and women consider themselves irresistible Henry Assel</v>
      </c>
    </row>
    <row r="5039" ht="15.75" customHeight="1">
      <c r="A5039" s="1">
        <v>5465.0</v>
      </c>
      <c r="B5039" s="2" t="s">
        <v>4938</v>
      </c>
      <c r="C5039" s="2" t="s">
        <v>4931</v>
      </c>
      <c r="D5039" s="2" t="s">
        <v>6</v>
      </c>
      <c r="E5039" s="2" t="str">
        <f>IFERROR(__xludf.DUMMYFUNCTION("GOOGLETRANSLATE(B5039, ""auto"",""en"")"),"Network 2017 Country South Korea Genre Drama xfilm imdb ratings kinopoisk July 3 July 3 show completely")</f>
        <v>Network 2017 Country South Korea Genre Drama xfilm imdb ratings kinopoisk July 3 July 3 show completely</v>
      </c>
    </row>
    <row r="5040" ht="15.75" customHeight="1">
      <c r="A5040" s="1">
        <v>5466.0</v>
      </c>
      <c r="B5040" s="2" t="s">
        <v>4930</v>
      </c>
      <c r="C5040" s="2" t="s">
        <v>4939</v>
      </c>
      <c r="D5040" s="2" t="s">
        <v>6</v>
      </c>
      <c r="E5040" s="2" t="str">
        <f>IFERROR(__xludf.DUMMYFUNCTION("GOOGLETRANSLATE(B5040, ""auto"",""en"")"),"These guys can not let hit")</f>
        <v>These guys can not let hit</v>
      </c>
    </row>
    <row r="5041" ht="15.75" customHeight="1">
      <c r="A5041" s="1">
        <v>5467.0</v>
      </c>
      <c r="B5041" s="2" t="s">
        <v>4932</v>
      </c>
      <c r="C5041" s="2" t="s">
        <v>4939</v>
      </c>
      <c r="D5041" s="2" t="s">
        <v>6</v>
      </c>
      <c r="E5041" s="2" t="str">
        <f>IFERROR(__xludf.DUMMYFUNCTION("GOOGLETRANSLATE(B5041, ""auto"",""en"")"),"Top 10 best books on psychology 1 games people play people who play the game Eric Berne about the author of the famous American psychologist, founder of transactional analysis show completely")</f>
        <v>Top 10 best books on psychology 1 games people play people who play the game Eric Berne about the author of the famous American psychologist, founder of transactional analysis show completely</v>
      </c>
    </row>
    <row r="5042" ht="15.75" customHeight="1">
      <c r="A5042" s="1">
        <v>5468.0</v>
      </c>
      <c r="B5042" s="2" t="s">
        <v>4933</v>
      </c>
      <c r="C5042" s="2" t="s">
        <v>4939</v>
      </c>
      <c r="D5042" s="2" t="s">
        <v>6</v>
      </c>
      <c r="E5042" s="2" t="str">
        <f>IFERROR(__xludf.DUMMYFUNCTION("GOOGLETRANSLATE(B5042, ""auto"",""en"")")," Game of Thrones is launching a new contest prizes 1st place for the true fan svitshot April 2 seats stylish shirts show completely")</f>
        <v> Game of Thrones is launching a new contest prizes 1st place for the true fan svitshot April 2 seats stylish shirts show completely</v>
      </c>
    </row>
    <row r="5043" ht="15.75" customHeight="1">
      <c r="A5043" s="1">
        <v>5469.0</v>
      </c>
      <c r="B5043" s="2" t="s">
        <v>4934</v>
      </c>
      <c r="C5043" s="2" t="s">
        <v>4939</v>
      </c>
      <c r="D5043" s="2" t="s">
        <v>6</v>
      </c>
      <c r="E5043" s="2" t="str">
        <f>IFERROR(__xludf.DUMMYFUNCTION("GOOGLETRANSLATE(B5043, ""auto"",""en"")"),"oriental motifs")</f>
        <v>oriental motifs</v>
      </c>
    </row>
    <row r="5044" ht="15.75" customHeight="1">
      <c r="A5044" s="1">
        <v>5470.0</v>
      </c>
      <c r="B5044" s="2" t="s">
        <v>4935</v>
      </c>
      <c r="C5044" s="2" t="s">
        <v>4939</v>
      </c>
      <c r="D5044" s="2" t="s">
        <v>6</v>
      </c>
      <c r="E5044" s="2" t="str">
        <f>IFERROR(__xludf.DUMMYFUNCTION("GOOGLETRANSLATE(B5044, ""auto"",""en"")"),"no matter how self-critical, you still have people who are willing to love you endlessly")</f>
        <v>no matter how self-critical, you still have people who are willing to love you endlessly</v>
      </c>
    </row>
    <row r="5045" ht="15.75" customHeight="1">
      <c r="A5045" s="1">
        <v>5471.0</v>
      </c>
      <c r="B5045" s="2" t="s">
        <v>4936</v>
      </c>
      <c r="C5045" s="2" t="s">
        <v>4939</v>
      </c>
      <c r="D5045" s="2" t="s">
        <v>6</v>
      </c>
      <c r="E5045" s="2" t="str">
        <f>IFERROR(__xludf.DUMMYFUNCTION("GOOGLETRANSLATE(B5045, ""auto"",""en"")"),"how is my day")</f>
        <v>how is my day</v>
      </c>
    </row>
    <row r="5046" ht="15.75" customHeight="1">
      <c r="A5046" s="1">
        <v>5472.0</v>
      </c>
      <c r="B5046" s="2" t="s">
        <v>4937</v>
      </c>
      <c r="C5046" s="2" t="s">
        <v>4939</v>
      </c>
      <c r="D5046" s="2" t="s">
        <v>6</v>
      </c>
      <c r="E5046" s="2" t="str">
        <f>IFERROR(__xludf.DUMMYFUNCTION("GOOGLETRANSLATE(B5046, ""auto"",""en"")"),"the most unbearable people are men who consider themselves geniuses and women consider themselves irresistible Henry Assel")</f>
        <v>the most unbearable people are men who consider themselves geniuses and women consider themselves irresistible Henry Assel</v>
      </c>
    </row>
    <row r="5047" ht="15.75" customHeight="1">
      <c r="A5047" s="1">
        <v>5473.0</v>
      </c>
      <c r="B5047" s="2" t="s">
        <v>4938</v>
      </c>
      <c r="C5047" s="2" t="s">
        <v>4939</v>
      </c>
      <c r="D5047" s="2" t="s">
        <v>6</v>
      </c>
      <c r="E5047" s="2" t="str">
        <f>IFERROR(__xludf.DUMMYFUNCTION("GOOGLETRANSLATE(B5047, ""auto"",""en"")"),"Network 2017 Country South Korea Genre Drama xfilm imdb ratings kinopoisk July 3 July 3 show completely")</f>
        <v>Network 2017 Country South Korea Genre Drama xfilm imdb ratings kinopoisk July 3 July 3 show completely</v>
      </c>
    </row>
    <row r="5048" ht="15.75" customHeight="1">
      <c r="A5048" s="1">
        <v>5474.0</v>
      </c>
      <c r="B5048" s="2" t="s">
        <v>4930</v>
      </c>
      <c r="C5048" s="2" t="s">
        <v>4931</v>
      </c>
      <c r="D5048" s="2" t="s">
        <v>6</v>
      </c>
      <c r="E5048" s="2" t="str">
        <f>IFERROR(__xludf.DUMMYFUNCTION("GOOGLETRANSLATE(B5048, ""auto"",""en"")"),"These guys can not let hit")</f>
        <v>These guys can not let hit</v>
      </c>
    </row>
    <row r="5049" ht="15.75" customHeight="1">
      <c r="A5049" s="1">
        <v>5475.0</v>
      </c>
      <c r="B5049" s="2" t="s">
        <v>4932</v>
      </c>
      <c r="C5049" s="2" t="s">
        <v>4931</v>
      </c>
      <c r="D5049" s="2" t="s">
        <v>6</v>
      </c>
      <c r="E5049" s="2" t="str">
        <f>IFERROR(__xludf.DUMMYFUNCTION("GOOGLETRANSLATE(B5049, ""auto"",""en"")"),"Top 10 best books on psychology 1 games people play people who play the game Eric Berne about the author of the famous American psychologist, founder of transactional analysis show completely")</f>
        <v>Top 10 best books on psychology 1 games people play people who play the game Eric Berne about the author of the famous American psychologist, founder of transactional analysis show completely</v>
      </c>
    </row>
    <row r="5050" ht="15.75" customHeight="1">
      <c r="A5050" s="1">
        <v>5476.0</v>
      </c>
      <c r="B5050" s="2" t="s">
        <v>4933</v>
      </c>
      <c r="C5050" s="2" t="s">
        <v>4931</v>
      </c>
      <c r="D5050" s="2" t="s">
        <v>6</v>
      </c>
      <c r="E5050" s="2" t="str">
        <f>IFERROR(__xludf.DUMMYFUNCTION("GOOGLETRANSLATE(B5050, ""auto"",""en"")")," Game of Thrones is launching a new contest prizes 1st place for the true fan svitshot April 2 seats stylish shirts show completely")</f>
        <v> Game of Thrones is launching a new contest prizes 1st place for the true fan svitshot April 2 seats stylish shirts show completely</v>
      </c>
    </row>
    <row r="5051" ht="15.75" customHeight="1">
      <c r="A5051" s="1">
        <v>5477.0</v>
      </c>
      <c r="B5051" s="2" t="s">
        <v>4934</v>
      </c>
      <c r="C5051" s="2" t="s">
        <v>4931</v>
      </c>
      <c r="D5051" s="2" t="s">
        <v>6</v>
      </c>
      <c r="E5051" s="2" t="str">
        <f>IFERROR(__xludf.DUMMYFUNCTION("GOOGLETRANSLATE(B5051, ""auto"",""en"")"),"oriental motifs")</f>
        <v>oriental motifs</v>
      </c>
    </row>
    <row r="5052" ht="15.75" customHeight="1">
      <c r="A5052" s="1">
        <v>5478.0</v>
      </c>
      <c r="B5052" s="2" t="s">
        <v>4935</v>
      </c>
      <c r="C5052" s="2" t="s">
        <v>4931</v>
      </c>
      <c r="D5052" s="2" t="s">
        <v>6</v>
      </c>
      <c r="E5052" s="2" t="str">
        <f>IFERROR(__xludf.DUMMYFUNCTION("GOOGLETRANSLATE(B5052, ""auto"",""en"")"),"no matter how self-critical, you still have people who are willing to love you endlessly")</f>
        <v>no matter how self-critical, you still have people who are willing to love you endlessly</v>
      </c>
    </row>
    <row r="5053" ht="15.75" customHeight="1">
      <c r="A5053" s="1">
        <v>5479.0</v>
      </c>
      <c r="B5053" s="2" t="s">
        <v>4936</v>
      </c>
      <c r="C5053" s="2" t="s">
        <v>4931</v>
      </c>
      <c r="D5053" s="2" t="s">
        <v>6</v>
      </c>
      <c r="E5053" s="2" t="str">
        <f>IFERROR(__xludf.DUMMYFUNCTION("GOOGLETRANSLATE(B5053, ""auto"",""en"")"),"how is my day")</f>
        <v>how is my day</v>
      </c>
    </row>
    <row r="5054" ht="15.75" customHeight="1">
      <c r="A5054" s="1">
        <v>5480.0</v>
      </c>
      <c r="B5054" s="2" t="s">
        <v>4937</v>
      </c>
      <c r="C5054" s="2" t="s">
        <v>4931</v>
      </c>
      <c r="D5054" s="2" t="s">
        <v>6</v>
      </c>
      <c r="E5054" s="2" t="str">
        <f>IFERROR(__xludf.DUMMYFUNCTION("GOOGLETRANSLATE(B5054, ""auto"",""en"")"),"the most unbearable people are men who consider themselves geniuses and women consider themselves irresistible Henry Assel")</f>
        <v>the most unbearable people are men who consider themselves geniuses and women consider themselves irresistible Henry Assel</v>
      </c>
    </row>
    <row r="5055" ht="15.75" customHeight="1">
      <c r="A5055" s="1">
        <v>5481.0</v>
      </c>
      <c r="B5055" s="2" t="s">
        <v>4938</v>
      </c>
      <c r="C5055" s="2" t="s">
        <v>4931</v>
      </c>
      <c r="D5055" s="2" t="s">
        <v>6</v>
      </c>
      <c r="E5055" s="2" t="str">
        <f>IFERROR(__xludf.DUMMYFUNCTION("GOOGLETRANSLATE(B5055, ""auto"",""en"")"),"Network 2017 Country South Korea Genre Drama xfilm imdb ratings kinopoisk July 3 July 3 show completely")</f>
        <v>Network 2017 Country South Korea Genre Drama xfilm imdb ratings kinopoisk July 3 July 3 show completely</v>
      </c>
    </row>
    <row r="5056" ht="15.75" customHeight="1">
      <c r="A5056" s="1">
        <v>5482.0</v>
      </c>
      <c r="B5056" s="2" t="s">
        <v>4940</v>
      </c>
      <c r="C5056" s="2" t="s">
        <v>4941</v>
      </c>
      <c r="D5056" s="2" t="s">
        <v>6</v>
      </c>
      <c r="E5056" s="2" t="str">
        <f>IFERROR(__xludf.DUMMYFUNCTION("GOOGLETRANSLATE(B5056, ""auto"",""en"")"),"reminder you are the author of the book that will be given to you in the day of judgment one day I leave this city")</f>
        <v>reminder you are the author of the book that will be given to you in the day of judgment one day I leave this city</v>
      </c>
    </row>
    <row r="5057" ht="15.75" customHeight="1">
      <c r="A5057" s="1">
        <v>5483.0</v>
      </c>
      <c r="B5057" s="2" t="s">
        <v>4942</v>
      </c>
      <c r="C5057" s="2" t="s">
        <v>4941</v>
      </c>
      <c r="D5057" s="2" t="s">
        <v>6</v>
      </c>
      <c r="E5057" s="2" t="str">
        <f>IFERROR(__xludf.DUMMYFUNCTION("GOOGLETRANSLATE(B5057, ""auto"",""en"")"),"do not keep hold of evil balls")</f>
        <v>do not keep hold of evil balls</v>
      </c>
    </row>
    <row r="5058" ht="15.75" customHeight="1">
      <c r="A5058" s="1">
        <v>5485.0</v>
      </c>
      <c r="B5058" s="2" t="s">
        <v>4943</v>
      </c>
      <c r="C5058" s="2" t="s">
        <v>4941</v>
      </c>
      <c r="D5058" s="2" t="s">
        <v>6</v>
      </c>
      <c r="E5058" s="2" t="str">
        <f>IFERROR(__xludf.DUMMYFUNCTION("GOOGLETRANSLATE(B5058, ""auto"",""en"")")," shine bright like a diamond Shine bright like a diamond")</f>
        <v> shine bright like a diamond Shine bright like a diamond</v>
      </c>
    </row>
    <row r="5059" ht="15.75" customHeight="1">
      <c r="A5059" s="1">
        <v>5486.0</v>
      </c>
      <c r="B5059" s="2" t="s">
        <v>4944</v>
      </c>
      <c r="C5059" s="2" t="s">
        <v>4941</v>
      </c>
      <c r="D5059" s="2" t="s">
        <v>6</v>
      </c>
      <c r="E5059" s="2" t="str">
        <f>IFERROR(__xludf.DUMMYFUNCTION("GOOGLETRANSLATE(B5059, ""auto"",""en"")"),"Your Kozina tupsiz tungiıqtan jaralgan Terena")</f>
        <v>Your Kozina tupsiz tungiıqtan jaralgan Terena</v>
      </c>
    </row>
    <row r="5060" ht="15.75" customHeight="1">
      <c r="A5060" s="1">
        <v>5487.0</v>
      </c>
      <c r="B5060" s="2" t="s">
        <v>4945</v>
      </c>
      <c r="C5060" s="2" t="s">
        <v>4941</v>
      </c>
      <c r="D5060" s="2" t="s">
        <v>6</v>
      </c>
      <c r="E5060" s="2" t="str">
        <f>IFERROR(__xludf.DUMMYFUNCTION("GOOGLETRANSLATE(B5060, ""auto"",""en"")")," and suddenly I saw what it means something to the other person and that he is happy only on the fact that I'm next to him my soul calmer with you")</f>
        <v> and suddenly I saw what it means something to the other person and that he is happy only on the fact that I'm next to him my soul calmer with you</v>
      </c>
    </row>
    <row r="5061" ht="15.75" customHeight="1">
      <c r="A5061" s="1">
        <v>5488.0</v>
      </c>
      <c r="B5061" s="2" t="s">
        <v>4946</v>
      </c>
      <c r="C5061" s="2" t="s">
        <v>4941</v>
      </c>
      <c r="D5061" s="2" t="s">
        <v>6</v>
      </c>
      <c r="E5061" s="2" t="str">
        <f>IFERROR(__xludf.DUMMYFUNCTION("GOOGLETRANSLATE(B5061, ""auto"",""en"")"),"Kill them with your kindness")</f>
        <v>Kill them with your kindness</v>
      </c>
    </row>
    <row r="5062" ht="15.75" customHeight="1">
      <c r="A5062" s="1">
        <v>5489.0</v>
      </c>
      <c r="B5062" s="2" t="s">
        <v>4947</v>
      </c>
      <c r="C5062" s="2" t="s">
        <v>4941</v>
      </c>
      <c r="D5062" s="2" t="s">
        <v>6</v>
      </c>
      <c r="E5062" s="2" t="str">
        <f>IFERROR(__xludf.DUMMYFUNCTION("GOOGLETRANSLATE(B5062, ""auto"",""en"")")," show me what is happiness")</f>
        <v> show me what is happiness</v>
      </c>
    </row>
    <row r="5063" ht="15.75" customHeight="1">
      <c r="A5063" s="1">
        <v>5490.0</v>
      </c>
      <c r="B5063" s="2" t="s">
        <v>4948</v>
      </c>
      <c r="C5063" s="2" t="s">
        <v>4941</v>
      </c>
      <c r="D5063" s="2" t="s">
        <v>6</v>
      </c>
      <c r="E5063" s="2" t="str">
        <f>IFERROR(__xludf.DUMMYFUNCTION("GOOGLETRANSLATE(B5063, ""auto"",""en"")"),"Draw a rocket flew together")</f>
        <v>Draw a rocket flew together</v>
      </c>
    </row>
    <row r="5064" ht="15.75" customHeight="1">
      <c r="A5064" s="1">
        <v>5491.0</v>
      </c>
      <c r="B5064" s="2" t="s">
        <v>4940</v>
      </c>
      <c r="C5064" s="2" t="s">
        <v>4941</v>
      </c>
      <c r="D5064" s="2" t="s">
        <v>6</v>
      </c>
      <c r="E5064" s="2" t="str">
        <f>IFERROR(__xludf.DUMMYFUNCTION("GOOGLETRANSLATE(B5064, ""auto"",""en"")"),"reminder you are the author of the book that will be given to you in the day of judgment one day I leave this city")</f>
        <v>reminder you are the author of the book that will be given to you in the day of judgment one day I leave this city</v>
      </c>
    </row>
    <row r="5065" ht="15.75" customHeight="1">
      <c r="A5065" s="1">
        <v>5492.0</v>
      </c>
      <c r="B5065" s="2" t="s">
        <v>4942</v>
      </c>
      <c r="C5065" s="2" t="s">
        <v>4941</v>
      </c>
      <c r="D5065" s="2" t="s">
        <v>6</v>
      </c>
      <c r="E5065" s="2" t="str">
        <f>IFERROR(__xludf.DUMMYFUNCTION("GOOGLETRANSLATE(B5065, ""auto"",""en"")"),"do not keep hold of evil balls")</f>
        <v>do not keep hold of evil balls</v>
      </c>
    </row>
    <row r="5066" ht="15.75" customHeight="1">
      <c r="A5066" s="1">
        <v>5494.0</v>
      </c>
      <c r="B5066" s="2" t="s">
        <v>4943</v>
      </c>
      <c r="C5066" s="2" t="s">
        <v>4941</v>
      </c>
      <c r="D5066" s="2" t="s">
        <v>6</v>
      </c>
      <c r="E5066" s="2" t="str">
        <f>IFERROR(__xludf.DUMMYFUNCTION("GOOGLETRANSLATE(B5066, ""auto"",""en"")")," shine bright like a diamond Shine bright like a diamond")</f>
        <v> shine bright like a diamond Shine bright like a diamond</v>
      </c>
    </row>
    <row r="5067" ht="15.75" customHeight="1">
      <c r="A5067" s="1">
        <v>5495.0</v>
      </c>
      <c r="B5067" s="2" t="s">
        <v>4944</v>
      </c>
      <c r="C5067" s="2" t="s">
        <v>4941</v>
      </c>
      <c r="D5067" s="2" t="s">
        <v>6</v>
      </c>
      <c r="E5067" s="2" t="str">
        <f>IFERROR(__xludf.DUMMYFUNCTION("GOOGLETRANSLATE(B5067, ""auto"",""en"")"),"Your Kozina tupsiz tungiıqtan jaralgan Terena")</f>
        <v>Your Kozina tupsiz tungiıqtan jaralgan Terena</v>
      </c>
    </row>
    <row r="5068" ht="15.75" customHeight="1">
      <c r="A5068" s="1">
        <v>5496.0</v>
      </c>
      <c r="B5068" s="2" t="s">
        <v>4945</v>
      </c>
      <c r="C5068" s="2" t="s">
        <v>4941</v>
      </c>
      <c r="D5068" s="2" t="s">
        <v>6</v>
      </c>
      <c r="E5068" s="2" t="str">
        <f>IFERROR(__xludf.DUMMYFUNCTION("GOOGLETRANSLATE(B5068, ""auto"",""en"")")," and suddenly I saw what it means something to the other person and that he is happy only on the fact that I'm next to him my soul calmer with you")</f>
        <v> and suddenly I saw what it means something to the other person and that he is happy only on the fact that I'm next to him my soul calmer with you</v>
      </c>
    </row>
    <row r="5069" ht="15.75" customHeight="1">
      <c r="A5069" s="1">
        <v>5497.0</v>
      </c>
      <c r="B5069" s="2" t="s">
        <v>4946</v>
      </c>
      <c r="C5069" s="2" t="s">
        <v>4941</v>
      </c>
      <c r="D5069" s="2" t="s">
        <v>6</v>
      </c>
      <c r="E5069" s="2" t="str">
        <f>IFERROR(__xludf.DUMMYFUNCTION("GOOGLETRANSLATE(B5069, ""auto"",""en"")"),"Kill them with your kindness")</f>
        <v>Kill them with your kindness</v>
      </c>
    </row>
    <row r="5070" ht="15.75" customHeight="1">
      <c r="A5070" s="1">
        <v>5498.0</v>
      </c>
      <c r="B5070" s="2" t="s">
        <v>4947</v>
      </c>
      <c r="C5070" s="2" t="s">
        <v>4941</v>
      </c>
      <c r="D5070" s="2" t="s">
        <v>6</v>
      </c>
      <c r="E5070" s="2" t="str">
        <f>IFERROR(__xludf.DUMMYFUNCTION("GOOGLETRANSLATE(B5070, ""auto"",""en"")")," show me what is happiness")</f>
        <v> show me what is happiness</v>
      </c>
    </row>
    <row r="5071" ht="15.75" customHeight="1">
      <c r="A5071" s="1">
        <v>5499.0</v>
      </c>
      <c r="B5071" s="2" t="s">
        <v>4948</v>
      </c>
      <c r="C5071" s="2" t="s">
        <v>4941</v>
      </c>
      <c r="D5071" s="2" t="s">
        <v>6</v>
      </c>
      <c r="E5071" s="2" t="str">
        <f>IFERROR(__xludf.DUMMYFUNCTION("GOOGLETRANSLATE(B5071, ""auto"",""en"")"),"Draw a rocket flew together")</f>
        <v>Draw a rocket flew together</v>
      </c>
    </row>
    <row r="5072" ht="15.75" customHeight="1">
      <c r="A5072" s="1">
        <v>5500.0</v>
      </c>
      <c r="B5072" s="2" t="s">
        <v>4940</v>
      </c>
      <c r="C5072" s="2" t="s">
        <v>4941</v>
      </c>
      <c r="D5072" s="2" t="s">
        <v>6</v>
      </c>
      <c r="E5072" s="2" t="str">
        <f>IFERROR(__xludf.DUMMYFUNCTION("GOOGLETRANSLATE(B5072, ""auto"",""en"")"),"reminder you are the author of the book that will be given to you in the day of judgment one day I leave this city")</f>
        <v>reminder you are the author of the book that will be given to you in the day of judgment one day I leave this city</v>
      </c>
    </row>
    <row r="5073" ht="15.75" customHeight="1">
      <c r="A5073" s="1">
        <v>5501.0</v>
      </c>
      <c r="B5073" s="2" t="s">
        <v>4942</v>
      </c>
      <c r="C5073" s="2" t="s">
        <v>4941</v>
      </c>
      <c r="D5073" s="2" t="s">
        <v>6</v>
      </c>
      <c r="E5073" s="2" t="str">
        <f>IFERROR(__xludf.DUMMYFUNCTION("GOOGLETRANSLATE(B5073, ""auto"",""en"")"),"do not keep hold of evil balls")</f>
        <v>do not keep hold of evil balls</v>
      </c>
    </row>
    <row r="5074" ht="15.75" customHeight="1">
      <c r="A5074" s="1">
        <v>5503.0</v>
      </c>
      <c r="B5074" s="2" t="s">
        <v>4943</v>
      </c>
      <c r="C5074" s="2" t="s">
        <v>4941</v>
      </c>
      <c r="D5074" s="2" t="s">
        <v>6</v>
      </c>
      <c r="E5074" s="2" t="str">
        <f>IFERROR(__xludf.DUMMYFUNCTION("GOOGLETRANSLATE(B5074, ""auto"",""en"")")," shine bright like a diamond Shine bright like a diamond")</f>
        <v> shine bright like a diamond Shine bright like a diamond</v>
      </c>
    </row>
    <row r="5075" ht="15.75" customHeight="1">
      <c r="A5075" s="1">
        <v>5504.0</v>
      </c>
      <c r="B5075" s="2" t="s">
        <v>4944</v>
      </c>
      <c r="C5075" s="2" t="s">
        <v>4941</v>
      </c>
      <c r="D5075" s="2" t="s">
        <v>6</v>
      </c>
      <c r="E5075" s="2" t="str">
        <f>IFERROR(__xludf.DUMMYFUNCTION("GOOGLETRANSLATE(B5075, ""auto"",""en"")"),"Your Kozina tupsiz tungiıqtan jaralgan Terena")</f>
        <v>Your Kozina tupsiz tungiıqtan jaralgan Terena</v>
      </c>
    </row>
    <row r="5076" ht="15.75" customHeight="1">
      <c r="A5076" s="1">
        <v>5505.0</v>
      </c>
      <c r="B5076" s="2" t="s">
        <v>4945</v>
      </c>
      <c r="C5076" s="2" t="s">
        <v>4941</v>
      </c>
      <c r="D5076" s="2" t="s">
        <v>6</v>
      </c>
      <c r="E5076" s="2" t="str">
        <f>IFERROR(__xludf.DUMMYFUNCTION("GOOGLETRANSLATE(B5076, ""auto"",""en"")")," and suddenly I saw what it means something to the other person and that he is happy only on the fact that I'm next to him my soul calmer with you")</f>
        <v> and suddenly I saw what it means something to the other person and that he is happy only on the fact that I'm next to him my soul calmer with you</v>
      </c>
    </row>
    <row r="5077" ht="15.75" customHeight="1">
      <c r="A5077" s="1">
        <v>5506.0</v>
      </c>
      <c r="B5077" s="2" t="s">
        <v>4946</v>
      </c>
      <c r="C5077" s="2" t="s">
        <v>4941</v>
      </c>
      <c r="D5077" s="2" t="s">
        <v>6</v>
      </c>
      <c r="E5077" s="2" t="str">
        <f>IFERROR(__xludf.DUMMYFUNCTION("GOOGLETRANSLATE(B5077, ""auto"",""en"")"),"Kill them with your kindness")</f>
        <v>Kill them with your kindness</v>
      </c>
    </row>
    <row r="5078" ht="15.75" customHeight="1">
      <c r="A5078" s="1">
        <v>5507.0</v>
      </c>
      <c r="B5078" s="2" t="s">
        <v>4947</v>
      </c>
      <c r="C5078" s="2" t="s">
        <v>4941</v>
      </c>
      <c r="D5078" s="2" t="s">
        <v>6</v>
      </c>
      <c r="E5078" s="2" t="str">
        <f>IFERROR(__xludf.DUMMYFUNCTION("GOOGLETRANSLATE(B5078, ""auto"",""en"")")," show me what is happiness")</f>
        <v> show me what is happiness</v>
      </c>
    </row>
    <row r="5079" ht="15.75" customHeight="1">
      <c r="A5079" s="1">
        <v>5508.0</v>
      </c>
      <c r="B5079" s="2" t="s">
        <v>4948</v>
      </c>
      <c r="C5079" s="2" t="s">
        <v>4941</v>
      </c>
      <c r="D5079" s="2" t="s">
        <v>6</v>
      </c>
      <c r="E5079" s="2" t="str">
        <f>IFERROR(__xludf.DUMMYFUNCTION("GOOGLETRANSLATE(B5079, ""auto"",""en"")"),"Draw a rocket flew together")</f>
        <v>Draw a rocket flew together</v>
      </c>
    </row>
    <row r="5080" ht="15.75" customHeight="1">
      <c r="A5080" s="1">
        <v>5509.0</v>
      </c>
      <c r="B5080" s="2" t="s">
        <v>4949</v>
      </c>
      <c r="C5080" s="2" t="s">
        <v>4950</v>
      </c>
      <c r="D5080" s="2" t="s">
        <v>6</v>
      </c>
      <c r="E5080" s="2" t="str">
        <f>IFERROR(__xludf.DUMMYFUNCTION("GOOGLETRANSLATE(B5080, ""auto"",""en"")"),"My dream as a woman in this world, and half of the future will be to awaken the whole night prayer suspension so that you will always neat, clean clothes every day favorite asıñızdı äzirleymin take your time and my appearance ärkaşan stale bread will neve"&amp;"r be satisfied to avoid losses even if your voice kötermeymin speak against the hidden kemşiligiñzdı jaksılığınızdı tries anything for you to adopt the same Gaukhar a warm buzz expensive gift does not need to ring me just want to thank you precious half j"&amp;"ust go with jannatka CE of the Institute of Allah")</f>
        <v>My dream as a woman in this world, and half of the future will be to awaken the whole night prayer suspension so that you will always neat, clean clothes every day favorite asıñızdı äzirleymin take your time and my appearance ärkaşan stale bread will never be satisfied to avoid losses even if your voice kötermeymin speak against the hidden kemşiligiñzdı jaksılığınızdı tries anything for you to adopt the same Gaukhar a warm buzz expensive gift does not need to ring me just want to thank you precious half just go with jannatka CE of the Institute of Allah</v>
      </c>
    </row>
    <row r="5081" ht="15.75" customHeight="1">
      <c r="A5081" s="1">
        <v>5510.0</v>
      </c>
      <c r="B5081" s="2" t="s">
        <v>4951</v>
      </c>
      <c r="C5081" s="2" t="s">
        <v>4950</v>
      </c>
      <c r="D5081" s="2" t="s">
        <v>6</v>
      </c>
      <c r="E5081" s="2" t="str">
        <f>IFERROR(__xludf.DUMMYFUNCTION("GOOGLETRANSLATE(B5081, ""auto"",""en"")")," if you really loved the midst of all")</f>
        <v> if you really loved the midst of all</v>
      </c>
    </row>
    <row r="5082" ht="15.75" customHeight="1">
      <c r="A5082" s="1">
        <v>5511.0</v>
      </c>
      <c r="B5082" s="2" t="s">
        <v>4952</v>
      </c>
      <c r="C5082" s="2" t="s">
        <v>4950</v>
      </c>
      <c r="D5082" s="2" t="s">
        <v>6</v>
      </c>
      <c r="E5082" s="2" t="str">
        <f>IFERROR(__xludf.DUMMYFUNCTION("GOOGLETRANSLATE(B5082, ""auto"",""en"")"),"yes especially important to listen to the room with the man about the contents of the game ursıspay set Europe")</f>
        <v>yes especially important to listen to the room with the man about the contents of the game ursıspay set Europe</v>
      </c>
    </row>
    <row r="5083" ht="15.75" customHeight="1">
      <c r="A5083" s="1">
        <v>5512.0</v>
      </c>
      <c r="B5083" s="2" t="s">
        <v>4953</v>
      </c>
      <c r="C5083" s="2" t="s">
        <v>4950</v>
      </c>
      <c r="D5083" s="2" t="s">
        <v>6</v>
      </c>
      <c r="E5083" s="2" t="str">
        <f>IFERROR(__xludf.DUMMYFUNCTION("GOOGLETRANSLATE(B5083, ""auto"",""en"")"),"a tough girl and the guy said hello on the line of humor man, hello my loneliness set Europe in the world")</f>
        <v>a tough girl and the guy said hello on the line of humor man, hello my loneliness set Europe in the world</v>
      </c>
    </row>
    <row r="5084" ht="15.75" customHeight="1">
      <c r="A5084" s="1">
        <v>5513.0</v>
      </c>
      <c r="B5084" s="2" t="s">
        <v>4954</v>
      </c>
      <c r="C5084" s="2" t="s">
        <v>4950</v>
      </c>
      <c r="D5084" s="2" t="s">
        <v>6</v>
      </c>
      <c r="E5084" s="2" t="str">
        <f>IFERROR(__xludf.DUMMYFUNCTION("GOOGLETRANSLATE(B5084, ""auto"",""en"")")," if you die and if they die one day jaralansam trample or heavy transport If to fall away to catch me if altitudes set Europe")</f>
        <v> if you die and if they die one day jaralansam trample or heavy transport If to fall away to catch me if altitudes set Europe</v>
      </c>
    </row>
    <row r="5085" ht="15.75" customHeight="1">
      <c r="A5085" s="1">
        <v>5514.0</v>
      </c>
      <c r="B5085" s="2" t="s">
        <v>4955</v>
      </c>
      <c r="C5085" s="2" t="s">
        <v>4950</v>
      </c>
      <c r="D5085" s="2" t="s">
        <v>6</v>
      </c>
      <c r="E5085" s="2" t="str">
        <f>IFERROR(__xludf.DUMMYFUNCTION("GOOGLETRANSLATE(B5085, ""auto"",""en"")")," and let fate is not fair but life game play nice")</f>
        <v> and let fate is not fair but life game play nice</v>
      </c>
    </row>
    <row r="5086" ht="15.75" customHeight="1">
      <c r="A5086" s="1">
        <v>5517.0</v>
      </c>
      <c r="B5086" s="2" t="s">
        <v>4956</v>
      </c>
      <c r="C5086" s="2" t="s">
        <v>4957</v>
      </c>
      <c r="D5086" s="2" t="s">
        <v>6</v>
      </c>
      <c r="E5086" s="2" t="str">
        <f>IFERROR(__xludf.DUMMYFUNCTION("GOOGLETRANSLATE(B5086, ""auto"",""en"")"),"Hail fly")</f>
        <v>Hail fly</v>
      </c>
    </row>
    <row r="5087" ht="15.75" customHeight="1">
      <c r="A5087" s="1">
        <v>5518.0</v>
      </c>
      <c r="B5087" s="2" t="s">
        <v>4958</v>
      </c>
      <c r="C5087" s="2" t="s">
        <v>4957</v>
      </c>
      <c r="D5087" s="2" t="s">
        <v>6</v>
      </c>
      <c r="E5087" s="2" t="str">
        <f>IFERROR(__xludf.DUMMYFUNCTION("GOOGLETRANSLATE(B5087, ""auto"",""en"")"),"to know how to keep the femininity but do not you dare lose rudeness")</f>
        <v>to know how to keep the femininity but do not you dare lose rudeness</v>
      </c>
    </row>
    <row r="5088" ht="15.75" customHeight="1">
      <c r="A5088" s="1">
        <v>5519.0</v>
      </c>
      <c r="B5088" s="2" t="s">
        <v>4959</v>
      </c>
      <c r="C5088" s="2" t="s">
        <v>4957</v>
      </c>
      <c r="D5088" s="2" t="s">
        <v>6</v>
      </c>
      <c r="E5088" s="2" t="str">
        <f>IFERROR(__xludf.DUMMYFUNCTION("GOOGLETRANSLATE(B5088, ""auto"",""en"")"),"girls love to say no to them is a way of selecting the man wins the one who does not give up")</f>
        <v>girls love to say no to them is a way of selecting the man wins the one who does not give up</v>
      </c>
    </row>
    <row r="5089" ht="15.75" customHeight="1">
      <c r="A5089" s="1">
        <v>5520.0</v>
      </c>
      <c r="B5089" s="2" t="s">
        <v>4960</v>
      </c>
      <c r="C5089" s="2" t="s">
        <v>4957</v>
      </c>
      <c r="D5089" s="2" t="s">
        <v>6</v>
      </c>
      <c r="E5089" s="2" t="str">
        <f>IFERROR(__xludf.DUMMYFUNCTION("GOOGLETRANSLATE(B5089, ""auto"",""en"")"),"Saturday morning family fun Imambekov full version")</f>
        <v>Saturday morning family fun Imambekov full version</v>
      </c>
    </row>
    <row r="5090" ht="15.75" customHeight="1">
      <c r="A5090" s="1">
        <v>5521.0</v>
      </c>
      <c r="B5090" s="2" t="s">
        <v>4961</v>
      </c>
      <c r="C5090" s="2" t="s">
        <v>4957</v>
      </c>
      <c r="D5090" s="2" t="s">
        <v>6</v>
      </c>
      <c r="E5090" s="2" t="str">
        <f>IFERROR(__xludf.DUMMYFUNCTION("GOOGLETRANSLATE(B5090, ""auto"",""en"")"),"the complexity of the simple soul")</f>
        <v>the complexity of the simple soul</v>
      </c>
    </row>
    <row r="5091" ht="15.75" customHeight="1">
      <c r="A5091" s="1">
        <v>5522.0</v>
      </c>
      <c r="B5091" s="2" t="s">
        <v>4962</v>
      </c>
      <c r="C5091" s="2" t="s">
        <v>4957</v>
      </c>
      <c r="D5091" s="2" t="s">
        <v>6</v>
      </c>
      <c r="E5091" s="2" t="str">
        <f>IFERROR(__xludf.DUMMYFUNCTION("GOOGLETRANSLATE(B5091, ""auto"",""en"")"),"about what you have inside people need only guess")</f>
        <v>about what you have inside people need only guess</v>
      </c>
    </row>
    <row r="5092" ht="15.75" customHeight="1">
      <c r="A5092" s="1">
        <v>5523.0</v>
      </c>
      <c r="B5092" s="2" t="s">
        <v>4963</v>
      </c>
      <c r="C5092" s="2" t="s">
        <v>4964</v>
      </c>
      <c r="D5092" s="2" t="s">
        <v>6</v>
      </c>
      <c r="E5092" s="2" t="str">
        <f>IFERROR(__xludf.DUMMYFUNCTION("GOOGLETRANSLATE(B5092, ""auto"",""en"")"),"if they ask how old you answer that you are 17 and you're crazy Ray Bradbury")</f>
        <v>if they ask how old you answer that you are 17 and you're crazy Ray Bradbury</v>
      </c>
    </row>
    <row r="5093" ht="15.75" customHeight="1">
      <c r="A5093" s="1">
        <v>5525.0</v>
      </c>
      <c r="B5093" s="2" t="s">
        <v>4965</v>
      </c>
      <c r="C5093" s="2" t="s">
        <v>4964</v>
      </c>
      <c r="D5093" s="2" t="s">
        <v>6</v>
      </c>
      <c r="E5093" s="2" t="str">
        <f>IFERROR(__xludf.DUMMYFUNCTION("GOOGLETRANSLATE(B5093, ""auto"",""en"")"),"dream dream should not be disappointed it leads you to the launch of")</f>
        <v>dream dream should not be disappointed it leads you to the launch of</v>
      </c>
    </row>
    <row r="5094" ht="15.75" customHeight="1">
      <c r="A5094" s="1">
        <v>5526.0</v>
      </c>
      <c r="B5094" s="2" t="s">
        <v>4966</v>
      </c>
      <c r="C5094" s="2" t="s">
        <v>4964</v>
      </c>
      <c r="D5094" s="2" t="s">
        <v>6</v>
      </c>
      <c r="E5094" s="2" t="str">
        <f>IFERROR(__xludf.DUMMYFUNCTION("GOOGLETRANSLATE(B5094, ""auto"",""en"")"),"ösiñiz mature but bïikpin a flood asqınbañız that you are stronger than those of vulnerable and set Europe")</f>
        <v>ösiñiz mature but bïikpin a flood asqınbañız that you are stronger than those of vulnerable and set Europe</v>
      </c>
    </row>
    <row r="5095" ht="15.75" customHeight="1">
      <c r="A5095" s="1">
        <v>5528.0</v>
      </c>
      <c r="B5095" s="2" t="s">
        <v>4967</v>
      </c>
      <c r="C5095" s="2" t="s">
        <v>4964</v>
      </c>
      <c r="D5095" s="2" t="s">
        <v>6</v>
      </c>
      <c r="E5095" s="2" t="str">
        <f>IFERROR(__xludf.DUMMYFUNCTION("GOOGLETRANSLATE(B5095, ""auto"",""en"")"),"once Thomas Edison came home from school and gave her mother a letter from the teacher's mother read out the son of the letter aloud with tears your son is a genius, this school is too small and there are no teachers capable of it which is to teach please"&amp;" teach it themselves many years after Edison mother's death to had already been one of the greatest inventors of the century he had once revised the old family archives and came across this letter, he opened it and read your son is mentally retarded, we c"&amp;"an no longer teach it at school, together with all so please Islands teach his own house Edison sobbed a few hours later wrote in his diary Thomas Alva Edison was mentally retarded child thanks to his heroic mother, he became one of the greatest geniuses "&amp;"of his age like their mothers")</f>
        <v>once Thomas Edison came home from school and gave her mother a letter from the teacher's mother read out the son of the letter aloud with tears your son is a genius, this school is too small and there are no teachers capable of it which is to teach please teach it themselves many years after Edison mother's death to had already been one of the greatest inventors of the century he had once revised the old family archives and came across this letter, he opened it and read your son is mentally retarded, we can no longer teach it at school, together with all so please Islands teach his own house Edison sobbed a few hours later wrote in his diary Thomas Alva Edison was mentally retarded child thanks to his heroic mother, he became one of the greatest geniuses of his age like their mothers</v>
      </c>
    </row>
    <row r="5096" ht="15.75" customHeight="1">
      <c r="A5096" s="1">
        <v>5529.0</v>
      </c>
      <c r="B5096" s="2" t="s">
        <v>4968</v>
      </c>
      <c r="C5096" s="2" t="s">
        <v>4964</v>
      </c>
      <c r="D5096" s="2" t="s">
        <v>6</v>
      </c>
      <c r="E5096" s="2" t="str">
        <f>IFERROR(__xludf.DUMMYFUNCTION("GOOGLETRANSLATE(B5096, ""auto"",""en"")"),"daddy")</f>
        <v>daddy</v>
      </c>
    </row>
    <row r="5097" ht="15.75" customHeight="1">
      <c r="A5097" s="1">
        <v>5530.0</v>
      </c>
      <c r="B5097" s="2" t="s">
        <v>456</v>
      </c>
      <c r="C5097" s="2" t="s">
        <v>4964</v>
      </c>
      <c r="D5097" s="2" t="s">
        <v>6</v>
      </c>
      <c r="E5097" s="2" t="str">
        <f>IFERROR(__xludf.DUMMYFUNCTION("GOOGLETRANSLATE(B5097, ""auto"",""en"")"),"Dad very hard for me to realize that there are children who have no father because the father is like the most precious thing that I have no do not think I'm his mother also love but the pope I have a completely different love is how he comes to work the "&amp;"whole house will smell dad will kiss on the forehead and then not resist just want to hug dad and understand that in your hands is not empty and the whole world and this world, I call you dad how much meaning in the word dad now I remember how my mother t"&amp;"hat is prohibited and dad on the contrary there is no way for that yes, we ran to the Pope all we all asked what we wanted to bring Dad and everyone will buy just to please us")</f>
        <v>Dad very hard for me to realize that there are children who have no father because the father is like the most precious thing that I have no do not think I'm his mother also love but the pope I have a completely different love is how he comes to work the whole house will smell dad will kiss on the forehead and then not resist just want to hug dad and understand that in your hands is not empty and the whole world and this world, I call you dad how much meaning in the word dad now I remember how my mother that is prohibited and dad on the contrary there is no way for that yes, we ran to the Pope all we all asked what we wanted to bring Dad and everyone will buy just to please us</v>
      </c>
    </row>
    <row r="5098" ht="15.75" customHeight="1">
      <c r="A5098" s="1">
        <v>5531.0</v>
      </c>
      <c r="B5098" s="2" t="s">
        <v>4969</v>
      </c>
      <c r="C5098" s="2" t="s">
        <v>4964</v>
      </c>
      <c r="D5098" s="2" t="s">
        <v>6</v>
      </c>
      <c r="E5098" s="2" t="str">
        <f>IFERROR(__xludf.DUMMYFUNCTION("GOOGLETRANSLATE(B5098, ""auto"",""en"")"),"Do not play in his saints despise hypocrites")</f>
        <v>Do not play in his saints despise hypocrites</v>
      </c>
    </row>
    <row r="5099" ht="15.75" customHeight="1">
      <c r="A5099" s="1">
        <v>5532.0</v>
      </c>
      <c r="B5099" s="2" t="s">
        <v>4963</v>
      </c>
      <c r="C5099" s="2" t="s">
        <v>4964</v>
      </c>
      <c r="D5099" s="2" t="s">
        <v>6</v>
      </c>
      <c r="E5099" s="2" t="str">
        <f>IFERROR(__xludf.DUMMYFUNCTION("GOOGLETRANSLATE(B5099, ""auto"",""en"")"),"if they ask how old you answer that you are 17 and you're crazy Ray Bradbury")</f>
        <v>if they ask how old you answer that you are 17 and you're crazy Ray Bradbury</v>
      </c>
    </row>
    <row r="5100" ht="15.75" customHeight="1">
      <c r="A5100" s="1">
        <v>5534.0</v>
      </c>
      <c r="B5100" s="2" t="s">
        <v>4965</v>
      </c>
      <c r="C5100" s="2" t="s">
        <v>4964</v>
      </c>
      <c r="D5100" s="2" t="s">
        <v>6</v>
      </c>
      <c r="E5100" s="2" t="str">
        <f>IFERROR(__xludf.DUMMYFUNCTION("GOOGLETRANSLATE(B5100, ""auto"",""en"")"),"dream dream should not be disappointed it leads you to the launch of")</f>
        <v>dream dream should not be disappointed it leads you to the launch of</v>
      </c>
    </row>
    <row r="5101" ht="15.75" customHeight="1">
      <c r="A5101" s="1">
        <v>5535.0</v>
      </c>
      <c r="B5101" s="2" t="s">
        <v>4966</v>
      </c>
      <c r="C5101" s="2" t="s">
        <v>4964</v>
      </c>
      <c r="D5101" s="2" t="s">
        <v>6</v>
      </c>
      <c r="E5101" s="2" t="str">
        <f>IFERROR(__xludf.DUMMYFUNCTION("GOOGLETRANSLATE(B5101, ""auto"",""en"")"),"ösiñiz mature but bïikpin a flood asqınbañız that you are stronger than those of vulnerable and set Europe")</f>
        <v>ösiñiz mature but bïikpin a flood asqınbañız that you are stronger than those of vulnerable and set Europe</v>
      </c>
    </row>
    <row r="5102" ht="15.75" customHeight="1">
      <c r="A5102" s="1">
        <v>5537.0</v>
      </c>
      <c r="B5102" s="2" t="s">
        <v>4967</v>
      </c>
      <c r="C5102" s="2" t="s">
        <v>4964</v>
      </c>
      <c r="D5102" s="2" t="s">
        <v>6</v>
      </c>
      <c r="E5102" s="2" t="str">
        <f>IFERROR(__xludf.DUMMYFUNCTION("GOOGLETRANSLATE(B5102, ""auto"",""en"")"),"once Thomas Edison came home from school and gave her mother a letter from the teacher's mother read out the son of the letter aloud with tears your son is a genius, this school is too small and there are no teachers capable of it which is to teach please"&amp;" teach it themselves many years after Edison mother's death to had already been one of the greatest inventors of the century he had once revised the old family archives and came across this letter, he opened it and read your son is mentally retarded, we c"&amp;"an no longer teach it at school, together with all so please Islands teach his own house Edison sobbed a few hours later wrote in his diary Thomas Alva Edison was mentally retarded child thanks to his heroic mother, he became one of the greatest geniuses "&amp;"of his age like their mothers")</f>
        <v>once Thomas Edison came home from school and gave her mother a letter from the teacher's mother read out the son of the letter aloud with tears your son is a genius, this school is too small and there are no teachers capable of it which is to teach please teach it themselves many years after Edison mother's death to had already been one of the greatest inventors of the century he had once revised the old family archives and came across this letter, he opened it and read your son is mentally retarded, we can no longer teach it at school, together with all so please Islands teach his own house Edison sobbed a few hours later wrote in his diary Thomas Alva Edison was mentally retarded child thanks to his heroic mother, he became one of the greatest geniuses of his age like their mothers</v>
      </c>
    </row>
    <row r="5103" ht="15.75" customHeight="1">
      <c r="A5103" s="1">
        <v>5538.0</v>
      </c>
      <c r="B5103" s="2" t="s">
        <v>4968</v>
      </c>
      <c r="C5103" s="2" t="s">
        <v>4964</v>
      </c>
      <c r="D5103" s="2" t="s">
        <v>6</v>
      </c>
      <c r="E5103" s="2" t="str">
        <f>IFERROR(__xludf.DUMMYFUNCTION("GOOGLETRANSLATE(B5103, ""auto"",""en"")"),"daddy")</f>
        <v>daddy</v>
      </c>
    </row>
    <row r="5104" ht="15.75" customHeight="1">
      <c r="A5104" s="1">
        <v>5539.0</v>
      </c>
      <c r="B5104" s="2" t="s">
        <v>456</v>
      </c>
      <c r="C5104" s="2" t="s">
        <v>4964</v>
      </c>
      <c r="D5104" s="2" t="s">
        <v>6</v>
      </c>
      <c r="E5104" s="2" t="str">
        <f>IFERROR(__xludf.DUMMYFUNCTION("GOOGLETRANSLATE(B5104, ""auto"",""en"")"),"Dad very hard for me to realize that there are children who have no father because the father is like the most precious thing that I have no do not think I'm his mother also love but the pope I have a completely different love is how he comes to work the "&amp;"whole house will smell dad will kiss on the forehead and then not resist just want to hug dad and understand that in your hands is not empty and the whole world and this world, I call you dad how much meaning in the word dad now I remember how my mother t"&amp;"hat is prohibited and dad on the contrary there is no way for that yes, we ran to the Pope all we all asked what we wanted to bring Dad and everyone will buy just to please us")</f>
        <v>Dad very hard for me to realize that there are children who have no father because the father is like the most precious thing that I have no do not think I'm his mother also love but the pope I have a completely different love is how he comes to work the whole house will smell dad will kiss on the forehead and then not resist just want to hug dad and understand that in your hands is not empty and the whole world and this world, I call you dad how much meaning in the word dad now I remember how my mother that is prohibited and dad on the contrary there is no way for that yes, we ran to the Pope all we all asked what we wanted to bring Dad and everyone will buy just to please us</v>
      </c>
    </row>
    <row r="5105" ht="15.75" customHeight="1">
      <c r="A5105" s="1">
        <v>5540.0</v>
      </c>
      <c r="B5105" s="2" t="s">
        <v>4969</v>
      </c>
      <c r="C5105" s="2" t="s">
        <v>4964</v>
      </c>
      <c r="D5105" s="2" t="s">
        <v>6</v>
      </c>
      <c r="E5105" s="2" t="str">
        <f>IFERROR(__xludf.DUMMYFUNCTION("GOOGLETRANSLATE(B5105, ""auto"",""en"")"),"Do not play in his saints despise hypocrites")</f>
        <v>Do not play in his saints despise hypocrites</v>
      </c>
    </row>
    <row r="5106" ht="15.75" customHeight="1">
      <c r="A5106" s="1">
        <v>5541.0</v>
      </c>
      <c r="B5106" s="2" t="s">
        <v>4963</v>
      </c>
      <c r="C5106" s="2" t="s">
        <v>4970</v>
      </c>
      <c r="D5106" s="2" t="s">
        <v>6</v>
      </c>
      <c r="E5106" s="2" t="str">
        <f>IFERROR(__xludf.DUMMYFUNCTION("GOOGLETRANSLATE(B5106, ""auto"",""en"")"),"if they ask how old you answer that you are 17 and you're crazy Ray Bradbury")</f>
        <v>if they ask how old you answer that you are 17 and you're crazy Ray Bradbury</v>
      </c>
    </row>
    <row r="5107" ht="15.75" customHeight="1">
      <c r="A5107" s="1">
        <v>5543.0</v>
      </c>
      <c r="B5107" s="2" t="s">
        <v>4965</v>
      </c>
      <c r="C5107" s="2" t="s">
        <v>4970</v>
      </c>
      <c r="D5107" s="2" t="s">
        <v>6</v>
      </c>
      <c r="E5107" s="2" t="str">
        <f>IFERROR(__xludf.DUMMYFUNCTION("GOOGLETRANSLATE(B5107, ""auto"",""en"")"),"dream dream should not be disappointed it leads you to the launch of")</f>
        <v>dream dream should not be disappointed it leads you to the launch of</v>
      </c>
    </row>
    <row r="5108" ht="15.75" customHeight="1">
      <c r="A5108" s="1">
        <v>5544.0</v>
      </c>
      <c r="B5108" s="2" t="s">
        <v>4966</v>
      </c>
      <c r="C5108" s="2" t="s">
        <v>4970</v>
      </c>
      <c r="D5108" s="2" t="s">
        <v>6</v>
      </c>
      <c r="E5108" s="2" t="str">
        <f>IFERROR(__xludf.DUMMYFUNCTION("GOOGLETRANSLATE(B5108, ""auto"",""en"")"),"ösiñiz mature but bïikpin a flood asqınbañız that you are stronger than those of vulnerable and set Europe")</f>
        <v>ösiñiz mature but bïikpin a flood asqınbañız that you are stronger than those of vulnerable and set Europe</v>
      </c>
    </row>
    <row r="5109" ht="15.75" customHeight="1">
      <c r="A5109" s="1">
        <v>5546.0</v>
      </c>
      <c r="B5109" s="2" t="s">
        <v>4967</v>
      </c>
      <c r="C5109" s="2" t="s">
        <v>4970</v>
      </c>
      <c r="D5109" s="2" t="s">
        <v>6</v>
      </c>
      <c r="E5109" s="2" t="str">
        <f>IFERROR(__xludf.DUMMYFUNCTION("GOOGLETRANSLATE(B5109, ""auto"",""en"")"),"once Thomas Edison came home from school and gave her mother a letter from the teacher's mother read out the son of the letter aloud with tears your son is a genius, this school is too small and there are no teachers capable of it which is to teach please"&amp;" teach it themselves many years after Edison mother's death to had already been one of the greatest inventors of the century he had once revised the old family archives and came across this letter, he opened it and read your son is mentally retarded, we c"&amp;"an no longer teach it at school, together with all so please Islands teach his own house Edison sobbed a few hours later wrote in his diary Thomas Alva Edison was mentally retarded child thanks to his heroic mother, he became one of the greatest geniuses "&amp;"of his age like their mothers")</f>
        <v>once Thomas Edison came home from school and gave her mother a letter from the teacher's mother read out the son of the letter aloud with tears your son is a genius, this school is too small and there are no teachers capable of it which is to teach please teach it themselves many years after Edison mother's death to had already been one of the greatest inventors of the century he had once revised the old family archives and came across this letter, he opened it and read your son is mentally retarded, we can no longer teach it at school, together with all so please Islands teach his own house Edison sobbed a few hours later wrote in his diary Thomas Alva Edison was mentally retarded child thanks to his heroic mother, he became one of the greatest geniuses of his age like their mothers</v>
      </c>
    </row>
    <row r="5110" ht="15.75" customHeight="1">
      <c r="A5110" s="1">
        <v>5547.0</v>
      </c>
      <c r="B5110" s="2" t="s">
        <v>4968</v>
      </c>
      <c r="C5110" s="2" t="s">
        <v>4970</v>
      </c>
      <c r="D5110" s="2" t="s">
        <v>6</v>
      </c>
      <c r="E5110" s="2" t="str">
        <f>IFERROR(__xludf.DUMMYFUNCTION("GOOGLETRANSLATE(B5110, ""auto"",""en"")"),"daddy")</f>
        <v>daddy</v>
      </c>
    </row>
    <row r="5111" ht="15.75" customHeight="1">
      <c r="A5111" s="1">
        <v>5548.0</v>
      </c>
      <c r="B5111" s="2" t="s">
        <v>456</v>
      </c>
      <c r="C5111" s="2" t="s">
        <v>4970</v>
      </c>
      <c r="D5111" s="2" t="s">
        <v>6</v>
      </c>
      <c r="E5111" s="2" t="str">
        <f>IFERROR(__xludf.DUMMYFUNCTION("GOOGLETRANSLATE(B5111, ""auto"",""en"")"),"Dad very hard for me to realize that there are children who have no father because the father is like the most precious thing that I have no do not think I'm his mother also love but the pope I have a completely different love is how he comes to work the "&amp;"whole house will smell dad will kiss on the forehead and then not resist just want to hug dad and understand that in your hands is not empty and the whole world and this world, I call you dad how much meaning in the word dad now I remember how my mother t"&amp;"hat is prohibited and dad on the contrary there is no way for that yes, we ran to the Pope all we all asked what we wanted to bring Dad and everyone will buy just to please us")</f>
        <v>Dad very hard for me to realize that there are children who have no father because the father is like the most precious thing that I have no do not think I'm his mother also love but the pope I have a completely different love is how he comes to work the whole house will smell dad will kiss on the forehead and then not resist just want to hug dad and understand that in your hands is not empty and the whole world and this world, I call you dad how much meaning in the word dad now I remember how my mother that is prohibited and dad on the contrary there is no way for that yes, we ran to the Pope all we all asked what we wanted to bring Dad and everyone will buy just to please us</v>
      </c>
    </row>
    <row r="5112" ht="15.75" customHeight="1">
      <c r="A5112" s="1">
        <v>5549.0</v>
      </c>
      <c r="B5112" s="2" t="s">
        <v>4969</v>
      </c>
      <c r="C5112" s="2" t="s">
        <v>4970</v>
      </c>
      <c r="D5112" s="2" t="s">
        <v>6</v>
      </c>
      <c r="E5112" s="2" t="str">
        <f>IFERROR(__xludf.DUMMYFUNCTION("GOOGLETRANSLATE(B5112, ""auto"",""en"")"),"Do not play in his saints despise hypocrites")</f>
        <v>Do not play in his saints despise hypocrites</v>
      </c>
    </row>
    <row r="5113" ht="15.75" customHeight="1">
      <c r="A5113" s="1">
        <v>5551.0</v>
      </c>
      <c r="B5113" s="2" t="s">
        <v>832</v>
      </c>
      <c r="C5113" s="2" t="s">
        <v>831</v>
      </c>
      <c r="D5113" s="2" t="s">
        <v>6</v>
      </c>
      <c r="E5113" s="2" t="str">
        <f>IFERROR(__xludf.DUMMYFUNCTION("GOOGLETRANSLATE(B5113, ""auto"",""en"")"),"go on the right track come to me deee")</f>
        <v>go on the right track come to me deee</v>
      </c>
    </row>
    <row r="5114" ht="15.75" customHeight="1">
      <c r="A5114" s="1">
        <v>5552.0</v>
      </c>
      <c r="B5114" s="2" t="s">
        <v>833</v>
      </c>
      <c r="C5114" s="2" t="s">
        <v>831</v>
      </c>
      <c r="D5114" s="2" t="s">
        <v>6</v>
      </c>
      <c r="E5114" s="2" t="str">
        <f>IFERROR(__xludf.DUMMYFUNCTION("GOOGLETRANSLATE(B5114, ""auto"",""en"")"),"be strong")</f>
        <v>be strong</v>
      </c>
    </row>
    <row r="5115" ht="15.75" customHeight="1">
      <c r="A5115" s="1">
        <v>5553.0</v>
      </c>
      <c r="B5115" s="2" t="s">
        <v>834</v>
      </c>
      <c r="C5115" s="2" t="s">
        <v>831</v>
      </c>
      <c r="D5115" s="2" t="s">
        <v>6</v>
      </c>
      <c r="E5115" s="2" t="str">
        <f>IFERROR(__xludf.DUMMYFUNCTION("GOOGLETRANSLATE(B5115, ""auto"",""en"")"),"I am just me oylaş")</f>
        <v>I am just me oylaş</v>
      </c>
    </row>
    <row r="5116" ht="15.75" customHeight="1">
      <c r="A5116" s="1">
        <v>5554.0</v>
      </c>
      <c r="B5116" s="2" t="s">
        <v>835</v>
      </c>
      <c r="C5116" s="2" t="s">
        <v>831</v>
      </c>
      <c r="D5116" s="2" t="s">
        <v>6</v>
      </c>
      <c r="E5116" s="2" t="str">
        <f>IFERROR(__xludf.DUMMYFUNCTION("GOOGLETRANSLATE(B5116, ""auto"",""en"")"),"constantly ask for a photo with their eyes open well, here's a p s i close my eyes to show your makeup so it can best be seen and looks nice")</f>
        <v>constantly ask for a photo with their eyes open well, here's a p s i close my eyes to show your makeup so it can best be seen and looks nice</v>
      </c>
    </row>
    <row r="5117" ht="15.75" customHeight="1">
      <c r="A5117" s="1">
        <v>5555.0</v>
      </c>
      <c r="B5117" s="2" t="s">
        <v>836</v>
      </c>
      <c r="C5117" s="2" t="s">
        <v>831</v>
      </c>
      <c r="D5117" s="2" t="s">
        <v>6</v>
      </c>
      <c r="E5117" s="2" t="str">
        <f>IFERROR(__xludf.DUMMYFUNCTION("GOOGLETRANSLATE(B5117, ""auto"",""en"")"),"taste for life begins with love for yourself")</f>
        <v>taste for life begins with love for yourself</v>
      </c>
    </row>
    <row r="5118" ht="15.75" customHeight="1">
      <c r="A5118" s="1">
        <v>5556.0</v>
      </c>
      <c r="B5118" s="2" t="s">
        <v>837</v>
      </c>
      <c r="C5118" s="2" t="s">
        <v>831</v>
      </c>
      <c r="D5118" s="2" t="s">
        <v>6</v>
      </c>
      <c r="E5118" s="2" t="str">
        <f>IFERROR(__xludf.DUMMYFUNCTION("GOOGLETRANSLATE(B5118, ""auto"",""en"")"),"surrounds himself with only those people who will pull you over")</f>
        <v>surrounds himself with only those people who will pull you over</v>
      </c>
    </row>
    <row r="5119" ht="15.75" customHeight="1">
      <c r="A5119" s="1">
        <v>5557.0</v>
      </c>
      <c r="B5119" s="2" t="s">
        <v>838</v>
      </c>
      <c r="C5119" s="2" t="s">
        <v>831</v>
      </c>
      <c r="D5119" s="2" t="s">
        <v>6</v>
      </c>
      <c r="E5119" s="2" t="str">
        <f>IFERROR(__xludf.DUMMYFUNCTION("GOOGLETRANSLATE(B5119, ""auto"",""en"")"),"you can not go back and change your start but you can start now and change your finish")</f>
        <v>you can not go back and change your start but you can start now and change your finish</v>
      </c>
    </row>
    <row r="5120" ht="15.75" customHeight="1">
      <c r="A5120" s="1">
        <v>5559.0</v>
      </c>
      <c r="B5120" s="2" t="s">
        <v>4971</v>
      </c>
      <c r="C5120" s="2" t="s">
        <v>831</v>
      </c>
      <c r="D5120" s="2" t="s">
        <v>6</v>
      </c>
      <c r="E5120" s="2" t="str">
        <f>IFERROR(__xludf.DUMMYFUNCTION("GOOGLETRANSLATE(B5120, ""auto"",""en"")"),"your humble soul wants more")</f>
        <v>your humble soul wants more</v>
      </c>
    </row>
    <row r="5121" ht="15.75" customHeight="1">
      <c r="A5121" s="1">
        <v>5561.0</v>
      </c>
      <c r="B5121" s="2" t="s">
        <v>830</v>
      </c>
      <c r="C5121" s="2" t="s">
        <v>4972</v>
      </c>
      <c r="D5121" s="2" t="s">
        <v>6</v>
      </c>
      <c r="E5121" s="2" t="str">
        <f>IFERROR(__xludf.DUMMYFUNCTION("GOOGLETRANSLATE(B5121, ""auto"",""en"")"),"table mountain")</f>
        <v>table mountain</v>
      </c>
    </row>
    <row r="5122" ht="15.75" customHeight="1">
      <c r="A5122" s="1">
        <v>5562.0</v>
      </c>
      <c r="B5122" s="2" t="s">
        <v>832</v>
      </c>
      <c r="C5122" s="2" t="s">
        <v>4972</v>
      </c>
      <c r="D5122" s="2" t="s">
        <v>6</v>
      </c>
      <c r="E5122" s="2" t="str">
        <f>IFERROR(__xludf.DUMMYFUNCTION("GOOGLETRANSLATE(B5122, ""auto"",""en"")"),"go on the right track come to me deee")</f>
        <v>go on the right track come to me deee</v>
      </c>
    </row>
    <row r="5123" ht="15.75" customHeight="1">
      <c r="A5123" s="1">
        <v>5563.0</v>
      </c>
      <c r="B5123" s="2" t="s">
        <v>833</v>
      </c>
      <c r="C5123" s="2" t="s">
        <v>4972</v>
      </c>
      <c r="D5123" s="2" t="s">
        <v>6</v>
      </c>
      <c r="E5123" s="2" t="str">
        <f>IFERROR(__xludf.DUMMYFUNCTION("GOOGLETRANSLATE(B5123, ""auto"",""en"")"),"be strong")</f>
        <v>be strong</v>
      </c>
    </row>
    <row r="5124" ht="15.75" customHeight="1">
      <c r="A5124" s="1">
        <v>5564.0</v>
      </c>
      <c r="B5124" s="2" t="s">
        <v>834</v>
      </c>
      <c r="C5124" s="2" t="s">
        <v>4972</v>
      </c>
      <c r="D5124" s="2" t="s">
        <v>6</v>
      </c>
      <c r="E5124" s="2" t="str">
        <f>IFERROR(__xludf.DUMMYFUNCTION("GOOGLETRANSLATE(B5124, ""auto"",""en"")"),"I am just me oylaş")</f>
        <v>I am just me oylaş</v>
      </c>
    </row>
    <row r="5125" ht="15.75" customHeight="1">
      <c r="A5125" s="1">
        <v>5565.0</v>
      </c>
      <c r="B5125" s="2" t="s">
        <v>835</v>
      </c>
      <c r="C5125" s="2" t="s">
        <v>4972</v>
      </c>
      <c r="D5125" s="2" t="s">
        <v>6</v>
      </c>
      <c r="E5125" s="2" t="str">
        <f>IFERROR(__xludf.DUMMYFUNCTION("GOOGLETRANSLATE(B5125, ""auto"",""en"")"),"constantly ask for a photo with their eyes open well, here's a p s i close my eyes to show your makeup so it can best be seen and looks nice")</f>
        <v>constantly ask for a photo with their eyes open well, here's a p s i close my eyes to show your makeup so it can best be seen and looks nice</v>
      </c>
    </row>
    <row r="5126" ht="15.75" customHeight="1">
      <c r="A5126" s="1">
        <v>5566.0</v>
      </c>
      <c r="B5126" s="2" t="s">
        <v>836</v>
      </c>
      <c r="C5126" s="2" t="s">
        <v>4972</v>
      </c>
      <c r="D5126" s="2" t="s">
        <v>6</v>
      </c>
      <c r="E5126" s="2" t="str">
        <f>IFERROR(__xludf.DUMMYFUNCTION("GOOGLETRANSLATE(B5126, ""auto"",""en"")"),"taste for life begins with love for yourself")</f>
        <v>taste for life begins with love for yourself</v>
      </c>
    </row>
    <row r="5127" ht="15.75" customHeight="1">
      <c r="A5127" s="1">
        <v>5567.0</v>
      </c>
      <c r="B5127" s="2" t="s">
        <v>837</v>
      </c>
      <c r="C5127" s="2" t="s">
        <v>4972</v>
      </c>
      <c r="D5127" s="2" t="s">
        <v>6</v>
      </c>
      <c r="E5127" s="2" t="str">
        <f>IFERROR(__xludf.DUMMYFUNCTION("GOOGLETRANSLATE(B5127, ""auto"",""en"")"),"surrounds himself with only those people who will pull you over")</f>
        <v>surrounds himself with only those people who will pull you over</v>
      </c>
    </row>
    <row r="5128" ht="15.75" customHeight="1">
      <c r="A5128" s="1">
        <v>5568.0</v>
      </c>
      <c r="B5128" s="2" t="s">
        <v>838</v>
      </c>
      <c r="C5128" s="2" t="s">
        <v>4972</v>
      </c>
      <c r="D5128" s="2" t="s">
        <v>6</v>
      </c>
      <c r="E5128" s="2" t="str">
        <f>IFERROR(__xludf.DUMMYFUNCTION("GOOGLETRANSLATE(B5128, ""auto"",""en"")"),"you can not go back and change your start but you can start now and change your finish")</f>
        <v>you can not go back and change your start but you can start now and change your finish</v>
      </c>
    </row>
    <row r="5129" ht="15.75" customHeight="1">
      <c r="A5129" s="1">
        <v>5571.0</v>
      </c>
      <c r="B5129" s="2" t="s">
        <v>830</v>
      </c>
      <c r="C5129" s="2" t="s">
        <v>4972</v>
      </c>
      <c r="D5129" s="2" t="s">
        <v>6</v>
      </c>
      <c r="E5129" s="2" t="str">
        <f>IFERROR(__xludf.DUMMYFUNCTION("GOOGLETRANSLATE(B5129, ""auto"",""en"")"),"table mountain")</f>
        <v>table mountain</v>
      </c>
    </row>
    <row r="5130" ht="15.75" customHeight="1">
      <c r="A5130" s="1">
        <v>5572.0</v>
      </c>
      <c r="B5130" s="2" t="s">
        <v>832</v>
      </c>
      <c r="C5130" s="2" t="s">
        <v>4972</v>
      </c>
      <c r="D5130" s="2" t="s">
        <v>6</v>
      </c>
      <c r="E5130" s="2" t="str">
        <f>IFERROR(__xludf.DUMMYFUNCTION("GOOGLETRANSLATE(B5130, ""auto"",""en"")"),"go on the right track come to me deee")</f>
        <v>go on the right track come to me deee</v>
      </c>
    </row>
    <row r="5131" ht="15.75" customHeight="1">
      <c r="A5131" s="1">
        <v>5573.0</v>
      </c>
      <c r="B5131" s="2" t="s">
        <v>833</v>
      </c>
      <c r="C5131" s="2" t="s">
        <v>4972</v>
      </c>
      <c r="D5131" s="2" t="s">
        <v>6</v>
      </c>
      <c r="E5131" s="2" t="str">
        <f>IFERROR(__xludf.DUMMYFUNCTION("GOOGLETRANSLATE(B5131, ""auto"",""en"")"),"be strong")</f>
        <v>be strong</v>
      </c>
    </row>
    <row r="5132" ht="15.75" customHeight="1">
      <c r="A5132" s="1">
        <v>5574.0</v>
      </c>
      <c r="B5132" s="2" t="s">
        <v>834</v>
      </c>
      <c r="C5132" s="2" t="s">
        <v>4972</v>
      </c>
      <c r="D5132" s="2" t="s">
        <v>6</v>
      </c>
      <c r="E5132" s="2" t="str">
        <f>IFERROR(__xludf.DUMMYFUNCTION("GOOGLETRANSLATE(B5132, ""auto"",""en"")"),"I am just me oylaş")</f>
        <v>I am just me oylaş</v>
      </c>
    </row>
    <row r="5133" ht="15.75" customHeight="1">
      <c r="A5133" s="1">
        <v>5575.0</v>
      </c>
      <c r="B5133" s="2" t="s">
        <v>835</v>
      </c>
      <c r="C5133" s="2" t="s">
        <v>4972</v>
      </c>
      <c r="D5133" s="2" t="s">
        <v>6</v>
      </c>
      <c r="E5133" s="2" t="str">
        <f>IFERROR(__xludf.DUMMYFUNCTION("GOOGLETRANSLATE(B5133, ""auto"",""en"")"),"constantly ask for a photo with their eyes open well, here's a p s i close my eyes to show your makeup so it can best be seen and looks nice")</f>
        <v>constantly ask for a photo with their eyes open well, here's a p s i close my eyes to show your makeup so it can best be seen and looks nice</v>
      </c>
    </row>
    <row r="5134" ht="15.75" customHeight="1">
      <c r="A5134" s="1">
        <v>5576.0</v>
      </c>
      <c r="B5134" s="2" t="s">
        <v>836</v>
      </c>
      <c r="C5134" s="2" t="s">
        <v>4972</v>
      </c>
      <c r="D5134" s="2" t="s">
        <v>6</v>
      </c>
      <c r="E5134" s="2" t="str">
        <f>IFERROR(__xludf.DUMMYFUNCTION("GOOGLETRANSLATE(B5134, ""auto"",""en"")"),"taste for life begins with love for yourself")</f>
        <v>taste for life begins with love for yourself</v>
      </c>
    </row>
    <row r="5135" ht="15.75" customHeight="1">
      <c r="A5135" s="1">
        <v>5577.0</v>
      </c>
      <c r="B5135" s="2" t="s">
        <v>837</v>
      </c>
      <c r="C5135" s="2" t="s">
        <v>4972</v>
      </c>
      <c r="D5135" s="2" t="s">
        <v>6</v>
      </c>
      <c r="E5135" s="2" t="str">
        <f>IFERROR(__xludf.DUMMYFUNCTION("GOOGLETRANSLATE(B5135, ""auto"",""en"")"),"surrounds himself with only those people who will pull you over")</f>
        <v>surrounds himself with only those people who will pull you over</v>
      </c>
    </row>
    <row r="5136" ht="15.75" customHeight="1">
      <c r="A5136" s="1">
        <v>5578.0</v>
      </c>
      <c r="B5136" s="2" t="s">
        <v>838</v>
      </c>
      <c r="C5136" s="2" t="s">
        <v>4972</v>
      </c>
      <c r="D5136" s="2" t="s">
        <v>6</v>
      </c>
      <c r="E5136" s="2" t="str">
        <f>IFERROR(__xludf.DUMMYFUNCTION("GOOGLETRANSLATE(B5136, ""auto"",""en"")"),"you can not go back and change your start but you can start now and change your finish")</f>
        <v>you can not go back and change your start but you can start now and change your finish</v>
      </c>
    </row>
    <row r="5137" ht="15.75" customHeight="1">
      <c r="A5137" s="1">
        <v>5581.0</v>
      </c>
      <c r="B5137" s="2" t="s">
        <v>4973</v>
      </c>
      <c r="C5137" s="2" t="s">
        <v>4974</v>
      </c>
      <c r="D5137" s="2" t="s">
        <v>6</v>
      </c>
      <c r="E5137" s="2" t="str">
        <f>IFERROR(__xludf.DUMMYFUNCTION("GOOGLETRANSLATE(B5137, ""auto"",""en"")"),"Nature Mountains Almaty")</f>
        <v>Nature Mountains Almaty</v>
      </c>
    </row>
    <row r="5138" ht="15.75" customHeight="1">
      <c r="A5138" s="1">
        <v>5583.0</v>
      </c>
      <c r="B5138" s="2" t="s">
        <v>4975</v>
      </c>
      <c r="C5138" s="2" t="s">
        <v>4974</v>
      </c>
      <c r="D5138" s="2" t="s">
        <v>6</v>
      </c>
      <c r="E5138" s="2" t="str">
        <f>IFERROR(__xludf.DUMMYFUNCTION("GOOGLETRANSLATE(B5138, ""auto"",""en"")"),"31 10 17 27 06 19 love also ends")</f>
        <v>31 10 17 27 06 19 love also ends</v>
      </c>
    </row>
    <row r="5139" ht="15.75" customHeight="1">
      <c r="A5139" s="1">
        <v>5584.0</v>
      </c>
      <c r="B5139" s="2" t="s">
        <v>4976</v>
      </c>
      <c r="C5139" s="2" t="s">
        <v>4974</v>
      </c>
      <c r="D5139" s="2" t="s">
        <v>6</v>
      </c>
      <c r="E5139" s="2" t="str">
        <f>IFERROR(__xludf.DUMMYFUNCTION("GOOGLETRANSLATE(B5139, ""auto"",""en"")"),"verily chuvctvo kogda you nA polovinu intpovent and ekctpovept cnachala you tpeschish bez octanovki a chepez nekotopoe On Time from tebya clova vytackivayut kleschami kogda you kpichish vo chto vce goplo hochesh dickoteki and otopvatcya a potom doctaesh b"&amp;"ook vklyuchaesh telefon and nikogo ne hochesh puckat in cvoyu malenkuyu vcelennuyu")</f>
        <v>verily chuvctvo kogda you nA polovinu intpovent and ekctpovept cnachala you tpeschish bez octanovki a chepez nekotopoe On Time from tebya clova vytackivayut kleschami kogda you kpichish vo chto vce goplo hochesh dickoteki and otopvatcya a potom doctaesh book vklyuchaesh telefon and nikogo ne hochesh puckat in cvoyu malenkuyu vcelennuyu</v>
      </c>
    </row>
    <row r="5140" ht="15.75" customHeight="1">
      <c r="A5140" s="1">
        <v>5585.0</v>
      </c>
      <c r="B5140" s="2" t="s">
        <v>4977</v>
      </c>
      <c r="C5140" s="2" t="s">
        <v>4974</v>
      </c>
      <c r="D5140" s="2" t="s">
        <v>6</v>
      </c>
      <c r="E5140" s="2" t="str">
        <f>IFERROR(__xludf.DUMMYFUNCTION("GOOGLETRANSLATE(B5140, ""auto"",""en"")"),"you need to know about introverts article psyxov")</f>
        <v>you need to know about introverts article psyxov</v>
      </c>
    </row>
    <row r="5141" ht="15.75" customHeight="1">
      <c r="A5141" s="1">
        <v>5586.0</v>
      </c>
      <c r="B5141" s="2" t="s">
        <v>4978</v>
      </c>
      <c r="C5141" s="2" t="s">
        <v>4974</v>
      </c>
      <c r="D5141" s="2" t="s">
        <v>6</v>
      </c>
      <c r="E5141" s="2" t="str">
        <f>IFERROR(__xludf.DUMMYFUNCTION("GOOGLETRANSLATE(B5141, ""auto"",""en"")")," I really love the sunset know when will be very sad to look good as the sun goes down the little prince")</f>
        <v> I really love the sunset know when will be very sad to look good as the sun goes down the little prince</v>
      </c>
    </row>
    <row r="5142" ht="15.75" customHeight="1">
      <c r="A5142" s="1">
        <v>5587.0</v>
      </c>
      <c r="B5142" s="2" t="s">
        <v>2358</v>
      </c>
      <c r="C5142" s="2" t="s">
        <v>4974</v>
      </c>
      <c r="D5142" s="2" t="s">
        <v>6</v>
      </c>
      <c r="E5142" s="2" t="str">
        <f>IFERROR(__xludf.DUMMYFUNCTION("GOOGLETRANSLATE(B5142, ""auto"",""en"")")," slow steps confidently towards the dream")</f>
        <v> slow steps confidently towards the dream</v>
      </c>
    </row>
    <row r="5143" ht="15.75" customHeight="1">
      <c r="A5143" s="1">
        <v>5588.0</v>
      </c>
      <c r="B5143" s="2" t="s">
        <v>4979</v>
      </c>
      <c r="C5143" s="2" t="s">
        <v>4974</v>
      </c>
      <c r="D5143" s="2" t="s">
        <v>6</v>
      </c>
      <c r="E5143" s="2" t="str">
        <f>IFERROR(__xludf.DUMMYFUNCTION("GOOGLETRANSLATE(B5143, ""auto"",""en"")"),"you can endlessly watch")</f>
        <v>you can endlessly watch</v>
      </c>
    </row>
    <row r="5144" ht="15.75" customHeight="1">
      <c r="A5144" s="1">
        <v>5589.0</v>
      </c>
      <c r="B5144" s="2" t="s">
        <v>4980</v>
      </c>
      <c r="C5144" s="2" t="s">
        <v>4974</v>
      </c>
      <c r="D5144" s="2" t="s">
        <v>6</v>
      </c>
      <c r="E5144" s="2" t="str">
        <f>IFERROR(__xludf.DUMMYFUNCTION("GOOGLETRANSLATE(B5144, ""auto"",""en"")"),"Times are changing rapidly")</f>
        <v>Times are changing rapidly</v>
      </c>
    </row>
    <row r="5145" ht="15.75" customHeight="1">
      <c r="A5145" s="1">
        <v>5590.0</v>
      </c>
      <c r="B5145" s="2" t="s">
        <v>4981</v>
      </c>
      <c r="C5145" s="2" t="s">
        <v>4974</v>
      </c>
      <c r="D5145" s="2" t="s">
        <v>6</v>
      </c>
      <c r="E5145" s="2" t="str">
        <f>IFERROR(__xludf.DUMMYFUNCTION("GOOGLETRANSLATE(B5145, ""auto"",""en"")"),"very varied thousand")</f>
        <v>very varied thousand</v>
      </c>
    </row>
    <row r="5146" ht="15.75" customHeight="1">
      <c r="A5146" s="1">
        <v>5591.0</v>
      </c>
      <c r="B5146" s="2" t="s">
        <v>4982</v>
      </c>
      <c r="C5146" s="2" t="s">
        <v>4974</v>
      </c>
      <c r="D5146" s="2" t="s">
        <v>6</v>
      </c>
      <c r="E5146" s="2" t="str">
        <f>IFERROR(__xludf.DUMMYFUNCTION("GOOGLETRANSLATE(B5146, ""auto"",""en"")"),"force yourself in those moments when you do not want anything")</f>
        <v>force yourself in those moments when you do not want anything</v>
      </c>
    </row>
    <row r="5147" ht="15.75" customHeight="1">
      <c r="A5147" s="1">
        <v>5593.0</v>
      </c>
      <c r="B5147" s="2" t="s">
        <v>4973</v>
      </c>
      <c r="C5147" s="2" t="s">
        <v>4974</v>
      </c>
      <c r="D5147" s="2" t="s">
        <v>6</v>
      </c>
      <c r="E5147" s="2" t="str">
        <f>IFERROR(__xludf.DUMMYFUNCTION("GOOGLETRANSLATE(B5147, ""auto"",""en"")"),"Nature Mountains Almaty")</f>
        <v>Nature Mountains Almaty</v>
      </c>
    </row>
    <row r="5148" ht="15.75" customHeight="1">
      <c r="A5148" s="1">
        <v>5595.0</v>
      </c>
      <c r="B5148" s="2" t="s">
        <v>4975</v>
      </c>
      <c r="C5148" s="2" t="s">
        <v>4974</v>
      </c>
      <c r="D5148" s="2" t="s">
        <v>6</v>
      </c>
      <c r="E5148" s="2" t="str">
        <f>IFERROR(__xludf.DUMMYFUNCTION("GOOGLETRANSLATE(B5148, ""auto"",""en"")"),"31 10 17 27 06 19 love also ends")</f>
        <v>31 10 17 27 06 19 love also ends</v>
      </c>
    </row>
    <row r="5149" ht="15.75" customHeight="1">
      <c r="A5149" s="1">
        <v>5596.0</v>
      </c>
      <c r="B5149" s="2" t="s">
        <v>4976</v>
      </c>
      <c r="C5149" s="2" t="s">
        <v>4974</v>
      </c>
      <c r="D5149" s="2" t="s">
        <v>6</v>
      </c>
      <c r="E5149" s="2" t="str">
        <f>IFERROR(__xludf.DUMMYFUNCTION("GOOGLETRANSLATE(B5149, ""auto"",""en"")"),"verily chuvctvo kogda you nA polovinu intpovent and ekctpovept cnachala you tpeschish bez octanovki a chepez nekotopoe On Time from tebya clova vytackivayut kleschami kogda you kpichish vo chto vce goplo hochesh dickoteki and otopvatcya a potom doctaesh b"&amp;"ook vklyuchaesh telefon and nikogo ne hochesh puckat in cvoyu malenkuyu vcelennuyu")</f>
        <v>verily chuvctvo kogda you nA polovinu intpovent and ekctpovept cnachala you tpeschish bez octanovki a chepez nekotopoe On Time from tebya clova vytackivayut kleschami kogda you kpichish vo chto vce goplo hochesh dickoteki and otopvatcya a potom doctaesh book vklyuchaesh telefon and nikogo ne hochesh puckat in cvoyu malenkuyu vcelennuyu</v>
      </c>
    </row>
    <row r="5150" ht="15.75" customHeight="1">
      <c r="A5150" s="1">
        <v>5597.0</v>
      </c>
      <c r="B5150" s="2" t="s">
        <v>4977</v>
      </c>
      <c r="C5150" s="2" t="s">
        <v>4974</v>
      </c>
      <c r="D5150" s="2" t="s">
        <v>6</v>
      </c>
      <c r="E5150" s="2" t="str">
        <f>IFERROR(__xludf.DUMMYFUNCTION("GOOGLETRANSLATE(B5150, ""auto"",""en"")"),"you need to know about introverts article psyxov")</f>
        <v>you need to know about introverts article psyxov</v>
      </c>
    </row>
    <row r="5151" ht="15.75" customHeight="1">
      <c r="A5151" s="1">
        <v>5598.0</v>
      </c>
      <c r="B5151" s="2" t="s">
        <v>4978</v>
      </c>
      <c r="C5151" s="2" t="s">
        <v>4974</v>
      </c>
      <c r="D5151" s="2" t="s">
        <v>6</v>
      </c>
      <c r="E5151" s="2" t="str">
        <f>IFERROR(__xludf.DUMMYFUNCTION("GOOGLETRANSLATE(B5151, ""auto"",""en"")")," I really love the sunset know when will be very sad to look good as the sun goes down the little prince")</f>
        <v> I really love the sunset know when will be very sad to look good as the sun goes down the little prince</v>
      </c>
    </row>
    <row r="5152" ht="15.75" customHeight="1">
      <c r="A5152" s="1">
        <v>5599.0</v>
      </c>
      <c r="B5152" s="2" t="s">
        <v>2358</v>
      </c>
      <c r="C5152" s="2" t="s">
        <v>4974</v>
      </c>
      <c r="D5152" s="2" t="s">
        <v>6</v>
      </c>
      <c r="E5152" s="2" t="str">
        <f>IFERROR(__xludf.DUMMYFUNCTION("GOOGLETRANSLATE(B5152, ""auto"",""en"")")," slow steps confidently towards the dream")</f>
        <v> slow steps confidently towards the dream</v>
      </c>
    </row>
    <row r="5153" ht="15.75" customHeight="1">
      <c r="A5153" s="1">
        <v>5600.0</v>
      </c>
      <c r="B5153" s="2" t="s">
        <v>4979</v>
      </c>
      <c r="C5153" s="2" t="s">
        <v>4974</v>
      </c>
      <c r="D5153" s="2" t="s">
        <v>6</v>
      </c>
      <c r="E5153" s="2" t="str">
        <f>IFERROR(__xludf.DUMMYFUNCTION("GOOGLETRANSLATE(B5153, ""auto"",""en"")"),"you can endlessly watch")</f>
        <v>you can endlessly watch</v>
      </c>
    </row>
    <row r="5154" ht="15.75" customHeight="1">
      <c r="A5154" s="1">
        <v>5601.0</v>
      </c>
      <c r="B5154" s="2" t="s">
        <v>4980</v>
      </c>
      <c r="C5154" s="2" t="s">
        <v>4974</v>
      </c>
      <c r="D5154" s="2" t="s">
        <v>6</v>
      </c>
      <c r="E5154" s="2" t="str">
        <f>IFERROR(__xludf.DUMMYFUNCTION("GOOGLETRANSLATE(B5154, ""auto"",""en"")"),"Times are changing rapidly")</f>
        <v>Times are changing rapidly</v>
      </c>
    </row>
    <row r="5155" ht="15.75" customHeight="1">
      <c r="A5155" s="1">
        <v>5602.0</v>
      </c>
      <c r="B5155" s="2" t="s">
        <v>4981</v>
      </c>
      <c r="C5155" s="2" t="s">
        <v>4974</v>
      </c>
      <c r="D5155" s="2" t="s">
        <v>6</v>
      </c>
      <c r="E5155" s="2" t="str">
        <f>IFERROR(__xludf.DUMMYFUNCTION("GOOGLETRANSLATE(B5155, ""auto"",""en"")"),"very varied thousand")</f>
        <v>very varied thousand</v>
      </c>
    </row>
    <row r="5156" ht="15.75" customHeight="1">
      <c r="A5156" s="1">
        <v>5603.0</v>
      </c>
      <c r="B5156" s="2" t="s">
        <v>4982</v>
      </c>
      <c r="C5156" s="2" t="s">
        <v>4974</v>
      </c>
      <c r="D5156" s="2" t="s">
        <v>6</v>
      </c>
      <c r="E5156" s="2" t="str">
        <f>IFERROR(__xludf.DUMMYFUNCTION("GOOGLETRANSLATE(B5156, ""auto"",""en"")"),"force yourself in those moments when you do not want anything")</f>
        <v>force yourself in those moments when you do not want anything</v>
      </c>
    </row>
    <row r="5157" ht="15.75" customHeight="1">
      <c r="A5157" s="1">
        <v>5605.0</v>
      </c>
      <c r="B5157" s="2" t="s">
        <v>4973</v>
      </c>
      <c r="C5157" s="2" t="s">
        <v>4983</v>
      </c>
      <c r="D5157" s="2" t="s">
        <v>6</v>
      </c>
      <c r="E5157" s="2" t="str">
        <f>IFERROR(__xludf.DUMMYFUNCTION("GOOGLETRANSLATE(B5157, ""auto"",""en"")"),"Nature Mountains Almaty")</f>
        <v>Nature Mountains Almaty</v>
      </c>
    </row>
    <row r="5158" ht="15.75" customHeight="1">
      <c r="A5158" s="1">
        <v>5607.0</v>
      </c>
      <c r="B5158" s="2" t="s">
        <v>4975</v>
      </c>
      <c r="C5158" s="2" t="s">
        <v>4983</v>
      </c>
      <c r="D5158" s="2" t="s">
        <v>6</v>
      </c>
      <c r="E5158" s="2" t="str">
        <f>IFERROR(__xludf.DUMMYFUNCTION("GOOGLETRANSLATE(B5158, ""auto"",""en"")"),"31 10 17 27 06 19 love also ends")</f>
        <v>31 10 17 27 06 19 love also ends</v>
      </c>
    </row>
    <row r="5159" ht="15.75" customHeight="1">
      <c r="A5159" s="1">
        <v>5608.0</v>
      </c>
      <c r="B5159" s="2" t="s">
        <v>4976</v>
      </c>
      <c r="C5159" s="2" t="s">
        <v>4983</v>
      </c>
      <c r="D5159" s="2" t="s">
        <v>6</v>
      </c>
      <c r="E5159" s="2" t="str">
        <f>IFERROR(__xludf.DUMMYFUNCTION("GOOGLETRANSLATE(B5159, ""auto"",""en"")"),"verily chuvctvo kogda you nA polovinu intpovent and ekctpovept cnachala you tpeschish bez octanovki a chepez nekotopoe On Time from tebya clova vytackivayut kleschami kogda you kpichish vo chto vce goplo hochesh dickoteki and otopvatcya a potom doctaesh b"&amp;"ook vklyuchaesh telefon and nikogo ne hochesh puckat in cvoyu malenkuyu vcelennuyu")</f>
        <v>verily chuvctvo kogda you nA polovinu intpovent and ekctpovept cnachala you tpeschish bez octanovki a chepez nekotopoe On Time from tebya clova vytackivayut kleschami kogda you kpichish vo chto vce goplo hochesh dickoteki and otopvatcya a potom doctaesh book vklyuchaesh telefon and nikogo ne hochesh puckat in cvoyu malenkuyu vcelennuyu</v>
      </c>
    </row>
    <row r="5160" ht="15.75" customHeight="1">
      <c r="A5160" s="1">
        <v>5609.0</v>
      </c>
      <c r="B5160" s="2" t="s">
        <v>4977</v>
      </c>
      <c r="C5160" s="2" t="s">
        <v>4983</v>
      </c>
      <c r="D5160" s="2" t="s">
        <v>6</v>
      </c>
      <c r="E5160" s="2" t="str">
        <f>IFERROR(__xludf.DUMMYFUNCTION("GOOGLETRANSLATE(B5160, ""auto"",""en"")"),"you need to know about introverts article psyxov")</f>
        <v>you need to know about introverts article psyxov</v>
      </c>
    </row>
    <row r="5161" ht="15.75" customHeight="1">
      <c r="A5161" s="1">
        <v>5610.0</v>
      </c>
      <c r="B5161" s="2" t="s">
        <v>4978</v>
      </c>
      <c r="C5161" s="2" t="s">
        <v>4983</v>
      </c>
      <c r="D5161" s="2" t="s">
        <v>6</v>
      </c>
      <c r="E5161" s="2" t="str">
        <f>IFERROR(__xludf.DUMMYFUNCTION("GOOGLETRANSLATE(B5161, ""auto"",""en"")")," I really love the sunset know when will be very sad to look good as the sun goes down the little prince")</f>
        <v> I really love the sunset know when will be very sad to look good as the sun goes down the little prince</v>
      </c>
    </row>
    <row r="5162" ht="15.75" customHeight="1">
      <c r="A5162" s="1">
        <v>5611.0</v>
      </c>
      <c r="B5162" s="2" t="s">
        <v>2358</v>
      </c>
      <c r="C5162" s="2" t="s">
        <v>4983</v>
      </c>
      <c r="D5162" s="2" t="s">
        <v>6</v>
      </c>
      <c r="E5162" s="2" t="str">
        <f>IFERROR(__xludf.DUMMYFUNCTION("GOOGLETRANSLATE(B5162, ""auto"",""en"")")," slow steps confidently towards the dream")</f>
        <v> slow steps confidently towards the dream</v>
      </c>
    </row>
    <row r="5163" ht="15.75" customHeight="1">
      <c r="A5163" s="1">
        <v>5612.0</v>
      </c>
      <c r="B5163" s="2" t="s">
        <v>4979</v>
      </c>
      <c r="C5163" s="2" t="s">
        <v>4983</v>
      </c>
      <c r="D5163" s="2" t="s">
        <v>6</v>
      </c>
      <c r="E5163" s="2" t="str">
        <f>IFERROR(__xludf.DUMMYFUNCTION("GOOGLETRANSLATE(B5163, ""auto"",""en"")"),"you can endlessly watch")</f>
        <v>you can endlessly watch</v>
      </c>
    </row>
    <row r="5164" ht="15.75" customHeight="1">
      <c r="A5164" s="1">
        <v>5613.0</v>
      </c>
      <c r="B5164" s="2" t="s">
        <v>4980</v>
      </c>
      <c r="C5164" s="2" t="s">
        <v>4983</v>
      </c>
      <c r="D5164" s="2" t="s">
        <v>6</v>
      </c>
      <c r="E5164" s="2" t="str">
        <f>IFERROR(__xludf.DUMMYFUNCTION("GOOGLETRANSLATE(B5164, ""auto"",""en"")"),"Times are changing rapidly")</f>
        <v>Times are changing rapidly</v>
      </c>
    </row>
    <row r="5165" ht="15.75" customHeight="1">
      <c r="A5165" s="1">
        <v>5614.0</v>
      </c>
      <c r="B5165" s="2" t="s">
        <v>4981</v>
      </c>
      <c r="C5165" s="2" t="s">
        <v>4983</v>
      </c>
      <c r="D5165" s="2" t="s">
        <v>6</v>
      </c>
      <c r="E5165" s="2" t="str">
        <f>IFERROR(__xludf.DUMMYFUNCTION("GOOGLETRANSLATE(B5165, ""auto"",""en"")"),"very varied thousand")</f>
        <v>very varied thousand</v>
      </c>
    </row>
    <row r="5166" ht="15.75" customHeight="1">
      <c r="A5166" s="1">
        <v>5615.0</v>
      </c>
      <c r="B5166" s="2" t="s">
        <v>4982</v>
      </c>
      <c r="C5166" s="2" t="s">
        <v>4983</v>
      </c>
      <c r="D5166" s="2" t="s">
        <v>6</v>
      </c>
      <c r="E5166" s="2" t="str">
        <f>IFERROR(__xludf.DUMMYFUNCTION("GOOGLETRANSLATE(B5166, ""auto"",""en"")"),"force yourself in those moments when you do not want anything")</f>
        <v>force yourself in those moments when you do not want anything</v>
      </c>
    </row>
    <row r="5167" ht="15.75" customHeight="1">
      <c r="A5167" s="1">
        <v>5617.0</v>
      </c>
      <c r="B5167" s="2" t="s">
        <v>4984</v>
      </c>
      <c r="C5167" s="2" t="s">
        <v>4985</v>
      </c>
      <c r="D5167" s="2" t="s">
        <v>6</v>
      </c>
      <c r="E5167" s="2" t="str">
        <f>IFERROR(__xludf.DUMMYFUNCTION("GOOGLETRANSLATE(B5167, ""auto"",""en"")"),"What is the latest photo in your phone f3 cool aglanova")</f>
        <v>What is the latest photo in your phone f3 cool aglanova</v>
      </c>
    </row>
    <row r="5168" ht="15.75" customHeight="1">
      <c r="A5168" s="1">
        <v>5619.0</v>
      </c>
      <c r="B5168" s="2" t="s">
        <v>4986</v>
      </c>
      <c r="C5168" s="2" t="s">
        <v>4985</v>
      </c>
      <c r="D5168" s="2" t="s">
        <v>6</v>
      </c>
      <c r="E5168" s="2" t="str">
        <f>IFERROR(__xludf.DUMMYFUNCTION("GOOGLETRANSLATE(B5168, ""auto"",""en"")"),"https vk com topic 131887916 38478188 record for September")</f>
        <v>https vk com topic 131887916 38478188 record for September</v>
      </c>
    </row>
    <row r="5169" ht="15.75" customHeight="1">
      <c r="A5169" s="1">
        <v>5620.0</v>
      </c>
      <c r="B5169" s="2" t="s">
        <v>4987</v>
      </c>
      <c r="C5169" s="2" t="s">
        <v>4985</v>
      </c>
      <c r="D5169" s="2" t="s">
        <v>6</v>
      </c>
      <c r="E5169" s="2" t="str">
        <f>IFERROR(__xludf.DUMMYFUNCTION("GOOGLETRANSLATE(B5169, ""auto"",""en"")"),"https vk com topic 131887916 37744648")</f>
        <v>https vk com topic 131887916 37744648</v>
      </c>
    </row>
    <row r="5170" ht="15.75" customHeight="1">
      <c r="A5170" s="1">
        <v>5621.0</v>
      </c>
      <c r="B5170" s="2" t="s">
        <v>4988</v>
      </c>
      <c r="C5170" s="2" t="s">
        <v>4985</v>
      </c>
      <c r="D5170" s="2" t="s">
        <v>6</v>
      </c>
      <c r="E5170" s="2" t="str">
        <f>IFERROR(__xludf.DUMMYFUNCTION("GOOGLETRANSLATE(B5170, ""auto"",""en"")"),"https vk com topic 131887916 37011191 record for April is already open bring friend and get a discount of 50 100 two")</f>
        <v>https vk com topic 131887916 37011191 record for April is already open bring friend and get a discount of 50 100 two</v>
      </c>
    </row>
    <row r="5171" ht="15.75" customHeight="1">
      <c r="A5171" s="1">
        <v>5623.0</v>
      </c>
      <c r="B5171" s="2" t="s">
        <v>4984</v>
      </c>
      <c r="C5171" s="2" t="s">
        <v>4985</v>
      </c>
      <c r="D5171" s="2" t="s">
        <v>6</v>
      </c>
      <c r="E5171" s="2" t="str">
        <f>IFERROR(__xludf.DUMMYFUNCTION("GOOGLETRANSLATE(B5171, ""auto"",""en"")"),"What is the latest photo in your phone f3 cool aglanova")</f>
        <v>What is the latest photo in your phone f3 cool aglanova</v>
      </c>
    </row>
    <row r="5172" ht="15.75" customHeight="1">
      <c r="A5172" s="1">
        <v>5625.0</v>
      </c>
      <c r="B5172" s="2" t="s">
        <v>4986</v>
      </c>
      <c r="C5172" s="2" t="s">
        <v>4985</v>
      </c>
      <c r="D5172" s="2" t="s">
        <v>6</v>
      </c>
      <c r="E5172" s="2" t="str">
        <f>IFERROR(__xludf.DUMMYFUNCTION("GOOGLETRANSLATE(B5172, ""auto"",""en"")"),"https vk com topic 131887916 38478188 record for September")</f>
        <v>https vk com topic 131887916 38478188 record for September</v>
      </c>
    </row>
    <row r="5173" ht="15.75" customHeight="1">
      <c r="A5173" s="1">
        <v>5626.0</v>
      </c>
      <c r="B5173" s="2" t="s">
        <v>4987</v>
      </c>
      <c r="C5173" s="2" t="s">
        <v>4985</v>
      </c>
      <c r="D5173" s="2" t="s">
        <v>6</v>
      </c>
      <c r="E5173" s="2" t="str">
        <f>IFERROR(__xludf.DUMMYFUNCTION("GOOGLETRANSLATE(B5173, ""auto"",""en"")"),"https vk com topic 131887916 37744648")</f>
        <v>https vk com topic 131887916 37744648</v>
      </c>
    </row>
    <row r="5174" ht="15.75" customHeight="1">
      <c r="A5174" s="1">
        <v>5627.0</v>
      </c>
      <c r="B5174" s="2" t="s">
        <v>4988</v>
      </c>
      <c r="C5174" s="2" t="s">
        <v>4985</v>
      </c>
      <c r="D5174" s="2" t="s">
        <v>6</v>
      </c>
      <c r="E5174" s="2" t="str">
        <f>IFERROR(__xludf.DUMMYFUNCTION("GOOGLETRANSLATE(B5174, ""auto"",""en"")"),"https vk com topic 131887916 37011191 record for April is already open bring friend and get a discount of 50 100 two")</f>
        <v>https vk com topic 131887916 37011191 record for April is already open bring friend and get a discount of 50 100 two</v>
      </c>
    </row>
    <row r="5175" ht="15.75" customHeight="1">
      <c r="A5175" s="1">
        <v>5629.0</v>
      </c>
      <c r="B5175" s="2" t="s">
        <v>4984</v>
      </c>
      <c r="C5175" s="2" t="s">
        <v>4985</v>
      </c>
      <c r="D5175" s="2" t="s">
        <v>6</v>
      </c>
      <c r="E5175" s="2" t="str">
        <f>IFERROR(__xludf.DUMMYFUNCTION("GOOGLETRANSLATE(B5175, ""auto"",""en"")"),"What is the latest photo in your phone f3 cool aglanova")</f>
        <v>What is the latest photo in your phone f3 cool aglanova</v>
      </c>
    </row>
    <row r="5176" ht="15.75" customHeight="1">
      <c r="A5176" s="1">
        <v>5631.0</v>
      </c>
      <c r="B5176" s="2" t="s">
        <v>4986</v>
      </c>
      <c r="C5176" s="2" t="s">
        <v>4985</v>
      </c>
      <c r="D5176" s="2" t="s">
        <v>6</v>
      </c>
      <c r="E5176" s="2" t="str">
        <f>IFERROR(__xludf.DUMMYFUNCTION("GOOGLETRANSLATE(B5176, ""auto"",""en"")"),"https vk com topic 131887916 38478188 record for September")</f>
        <v>https vk com topic 131887916 38478188 record for September</v>
      </c>
    </row>
    <row r="5177" ht="15.75" customHeight="1">
      <c r="A5177" s="1">
        <v>5632.0</v>
      </c>
      <c r="B5177" s="2" t="s">
        <v>4987</v>
      </c>
      <c r="C5177" s="2" t="s">
        <v>4985</v>
      </c>
      <c r="D5177" s="2" t="s">
        <v>6</v>
      </c>
      <c r="E5177" s="2" t="str">
        <f>IFERROR(__xludf.DUMMYFUNCTION("GOOGLETRANSLATE(B5177, ""auto"",""en"")"),"https vk com topic 131887916 37744648")</f>
        <v>https vk com topic 131887916 37744648</v>
      </c>
    </row>
    <row r="5178" ht="15.75" customHeight="1">
      <c r="A5178" s="1">
        <v>5633.0</v>
      </c>
      <c r="B5178" s="2" t="s">
        <v>4988</v>
      </c>
      <c r="C5178" s="2" t="s">
        <v>4985</v>
      </c>
      <c r="D5178" s="2" t="s">
        <v>6</v>
      </c>
      <c r="E5178" s="2" t="str">
        <f>IFERROR(__xludf.DUMMYFUNCTION("GOOGLETRANSLATE(B5178, ""auto"",""en"")"),"https vk com topic 131887916 37011191 record for April is already open bring friend and get a discount of 50 100 two")</f>
        <v>https vk com topic 131887916 37011191 record for April is already open bring friend and get a discount of 50 100 two</v>
      </c>
    </row>
    <row r="5179" ht="15.75" customHeight="1">
      <c r="A5179" s="1">
        <v>5634.0</v>
      </c>
      <c r="B5179" s="2" t="s">
        <v>4989</v>
      </c>
      <c r="C5179" s="2" t="s">
        <v>4990</v>
      </c>
      <c r="D5179" s="2" t="s">
        <v>6</v>
      </c>
      <c r="E5179" s="2" t="str">
        <f>IFERROR(__xludf.DUMMYFUNCTION("GOOGLETRANSLATE(B5179, ""auto"",""en"")"),"no worse enemy than the former friends")</f>
        <v>no worse enemy than the former friends</v>
      </c>
    </row>
    <row r="5180" ht="15.75" customHeight="1">
      <c r="A5180" s="1">
        <v>5635.0</v>
      </c>
      <c r="B5180" s="2" t="s">
        <v>4989</v>
      </c>
      <c r="C5180" s="2" t="s">
        <v>4991</v>
      </c>
      <c r="D5180" s="2" t="s">
        <v>6</v>
      </c>
      <c r="E5180" s="2" t="str">
        <f>IFERROR(__xludf.DUMMYFUNCTION("GOOGLETRANSLATE(B5180, ""auto"",""en"")"),"no worse enemy than the former friends")</f>
        <v>no worse enemy than the former friends</v>
      </c>
    </row>
    <row r="5181" ht="15.75" customHeight="1">
      <c r="A5181" s="1">
        <v>5636.0</v>
      </c>
      <c r="B5181" s="2" t="s">
        <v>4992</v>
      </c>
      <c r="C5181" s="2" t="s">
        <v>4993</v>
      </c>
      <c r="D5181" s="2" t="s">
        <v>6</v>
      </c>
      <c r="E5181" s="2" t="str">
        <f>IFERROR(__xludf.DUMMYFUNCTION("GOOGLETRANSLATE(B5181, ""auto"",""en"")"),"learn easily be pleased with Allah, Muslims have already saved lives each")</f>
        <v>learn easily be pleased with Allah, Muslims have already saved lives each</v>
      </c>
    </row>
    <row r="5182" ht="15.75" customHeight="1">
      <c r="A5182" s="1">
        <v>5637.0</v>
      </c>
      <c r="B5182" s="2" t="s">
        <v>4994</v>
      </c>
      <c r="C5182" s="2" t="s">
        <v>4993</v>
      </c>
      <c r="D5182" s="2" t="s">
        <v>6</v>
      </c>
      <c r="E5182" s="2" t="str">
        <f>IFERROR(__xludf.DUMMYFUNCTION("GOOGLETRANSLATE(B5182, ""auto"",""en"")"),"I'm not jealous, I greedy if mine is mine even if whose it I do not need")</f>
        <v>I'm not jealous, I greedy if mine is mine even if whose it I do not need</v>
      </c>
    </row>
    <row r="5183" ht="15.75" customHeight="1">
      <c r="A5183" s="1">
        <v>5638.0</v>
      </c>
      <c r="B5183" s="2" t="s">
        <v>4995</v>
      </c>
      <c r="C5183" s="2" t="s">
        <v>4993</v>
      </c>
      <c r="D5183" s="2" t="s">
        <v>6</v>
      </c>
      <c r="E5183" s="2" t="str">
        <f>IFERROR(__xludf.DUMMYFUNCTION("GOOGLETRANSLATE(B5183, ""auto"",""en"")")," I do not have anyone anything so do not behave with me as if I would die without you 1983")</f>
        <v> I do not have anyone anything so do not behave with me as if I would die without you 1983</v>
      </c>
    </row>
    <row r="5184" ht="15.75" customHeight="1">
      <c r="A5184" s="1">
        <v>5639.0</v>
      </c>
      <c r="B5184" s="2" t="s">
        <v>4996</v>
      </c>
      <c r="C5184" s="2" t="s">
        <v>4993</v>
      </c>
      <c r="D5184" s="2" t="s">
        <v>6</v>
      </c>
      <c r="E5184" s="2" t="str">
        <f>IFERROR(__xludf.DUMMYFUNCTION("GOOGLETRANSLATE(B5184, ""auto"",""en"")")," zamechayut people immediately when you change them svoo attitude but they do not notice that this was the cause of their own behavior")</f>
        <v> zamechayut people immediately when you change them svoo attitude but they do not notice that this was the cause of their own behavior</v>
      </c>
    </row>
    <row r="5185" ht="15.75" customHeight="1">
      <c r="A5185" s="1">
        <v>5640.0</v>
      </c>
      <c r="B5185" s="2" t="s">
        <v>4997</v>
      </c>
      <c r="C5185" s="2" t="s">
        <v>4993</v>
      </c>
      <c r="D5185" s="2" t="s">
        <v>6</v>
      </c>
      <c r="E5185" s="2" t="str">
        <f>IFERROR(__xludf.DUMMYFUNCTION("GOOGLETRANSLATE(B5185, ""auto"",""en"")"),"always have something to say but we are afraid of the reaction to these words")</f>
        <v>always have something to say but we are afraid of the reaction to these words</v>
      </c>
    </row>
    <row r="5186" ht="15.75" customHeight="1">
      <c r="A5186" s="1">
        <v>5641.0</v>
      </c>
      <c r="B5186" s="2" t="s">
        <v>4998</v>
      </c>
      <c r="C5186" s="2" t="s">
        <v>4993</v>
      </c>
      <c r="D5186" s="2" t="s">
        <v>6</v>
      </c>
      <c r="E5186" s="2" t="str">
        <f>IFERROR(__xludf.DUMMYFUNCTION("GOOGLETRANSLATE(B5186, ""auto"",""en"")"),"botaşkamjanımkamkünimmoya Happy Birthday my life and I wish you all the best in life will never be a lot of happy moments sadly let a lot of good friends once again congratulate you happy birthday today")</f>
        <v>botaşkamjanımkamkünimmoya Happy Birthday my life and I wish you all the best in life will never be a lot of happy moments sadly let a lot of good friends once again congratulate you happy birthday today</v>
      </c>
    </row>
    <row r="5187" ht="15.75" customHeight="1">
      <c r="A5187" s="1">
        <v>5642.0</v>
      </c>
      <c r="B5187" s="2" t="s">
        <v>4999</v>
      </c>
      <c r="C5187" s="2" t="s">
        <v>4993</v>
      </c>
      <c r="D5187" s="2" t="s">
        <v>6</v>
      </c>
      <c r="E5187" s="2" t="str">
        <f>IFERROR(__xludf.DUMMYFUNCTION("GOOGLETRANSLATE(B5187, ""auto"",""en"")"),"Never listen to anyone not to bother to explain one of the world people do not listen do not believe you do not understand and do not understand and you do not need more people to understand the word of Omar Khayyam")</f>
        <v>Never listen to anyone not to bother to explain one of the world people do not listen do not believe you do not understand and do not understand and you do not need more people to understand the word of Omar Khayyam</v>
      </c>
    </row>
    <row r="5188" ht="15.75" customHeight="1">
      <c r="A5188" s="1">
        <v>5643.0</v>
      </c>
      <c r="B5188" s="2" t="s">
        <v>5000</v>
      </c>
      <c r="C5188" s="2" t="s">
        <v>4993</v>
      </c>
      <c r="D5188" s="2" t="s">
        <v>6</v>
      </c>
      <c r="E5188" s="2" t="str">
        <f>IFERROR(__xludf.DUMMYFUNCTION("GOOGLETRANSLATE(B5188, ""auto"",""en"")"),"calm family love and respect for my plans for the future in sha Allah")</f>
        <v>calm family love and respect for my plans for the future in sha Allah</v>
      </c>
    </row>
    <row r="5189" ht="15.75" customHeight="1">
      <c r="A5189" s="1">
        <v>5644.0</v>
      </c>
      <c r="B5189" s="2" t="s">
        <v>4992</v>
      </c>
      <c r="C5189" s="2" t="s">
        <v>5001</v>
      </c>
      <c r="D5189" s="2" t="s">
        <v>6</v>
      </c>
      <c r="E5189" s="2" t="str">
        <f>IFERROR(__xludf.DUMMYFUNCTION("GOOGLETRANSLATE(B5189, ""auto"",""en"")"),"learn easily be pleased with Allah, Muslims have already saved lives each")</f>
        <v>learn easily be pleased with Allah, Muslims have already saved lives each</v>
      </c>
    </row>
    <row r="5190" ht="15.75" customHeight="1">
      <c r="A5190" s="1">
        <v>5645.0</v>
      </c>
      <c r="B5190" s="2" t="s">
        <v>4994</v>
      </c>
      <c r="C5190" s="2" t="s">
        <v>5001</v>
      </c>
      <c r="D5190" s="2" t="s">
        <v>6</v>
      </c>
      <c r="E5190" s="2" t="str">
        <f>IFERROR(__xludf.DUMMYFUNCTION("GOOGLETRANSLATE(B5190, ""auto"",""en"")"),"I'm not jealous, I greedy if mine is mine even if whose it I do not need")</f>
        <v>I'm not jealous, I greedy if mine is mine even if whose it I do not need</v>
      </c>
    </row>
    <row r="5191" ht="15.75" customHeight="1">
      <c r="A5191" s="1">
        <v>5646.0</v>
      </c>
      <c r="B5191" s="2" t="s">
        <v>4995</v>
      </c>
      <c r="C5191" s="2" t="s">
        <v>5001</v>
      </c>
      <c r="D5191" s="2" t="s">
        <v>6</v>
      </c>
      <c r="E5191" s="2" t="str">
        <f>IFERROR(__xludf.DUMMYFUNCTION("GOOGLETRANSLATE(B5191, ""auto"",""en"")")," I do not have anyone anything so do not behave with me as if I would die without you 1983")</f>
        <v> I do not have anyone anything so do not behave with me as if I would die without you 1983</v>
      </c>
    </row>
    <row r="5192" ht="15.75" customHeight="1">
      <c r="A5192" s="1">
        <v>5647.0</v>
      </c>
      <c r="B5192" s="2" t="s">
        <v>4996</v>
      </c>
      <c r="C5192" s="2" t="s">
        <v>5001</v>
      </c>
      <c r="D5192" s="2" t="s">
        <v>6</v>
      </c>
      <c r="E5192" s="2" t="str">
        <f>IFERROR(__xludf.DUMMYFUNCTION("GOOGLETRANSLATE(B5192, ""auto"",""en"")")," zamechayut people immediately when you change them svoo attitude but they do not notice that this was the cause of their own behavior")</f>
        <v> zamechayut people immediately when you change them svoo attitude but they do not notice that this was the cause of their own behavior</v>
      </c>
    </row>
    <row r="5193" ht="15.75" customHeight="1">
      <c r="A5193" s="1">
        <v>5648.0</v>
      </c>
      <c r="B5193" s="2" t="s">
        <v>4997</v>
      </c>
      <c r="C5193" s="2" t="s">
        <v>5001</v>
      </c>
      <c r="D5193" s="2" t="s">
        <v>6</v>
      </c>
      <c r="E5193" s="2" t="str">
        <f>IFERROR(__xludf.DUMMYFUNCTION("GOOGLETRANSLATE(B5193, ""auto"",""en"")"),"always have something to say but we are afraid of the reaction to these words")</f>
        <v>always have something to say but we are afraid of the reaction to these words</v>
      </c>
    </row>
    <row r="5194" ht="15.75" customHeight="1">
      <c r="A5194" s="1">
        <v>5649.0</v>
      </c>
      <c r="B5194" s="2" t="s">
        <v>4998</v>
      </c>
      <c r="C5194" s="2" t="s">
        <v>5001</v>
      </c>
      <c r="D5194" s="2" t="s">
        <v>6</v>
      </c>
      <c r="E5194" s="2" t="str">
        <f>IFERROR(__xludf.DUMMYFUNCTION("GOOGLETRANSLATE(B5194, ""auto"",""en"")"),"botaşkamjanımkamkünimmoya Happy Birthday my life and I wish you all the best in life will never be a lot of happy moments sadly let a lot of good friends once again congratulate you happy birthday today")</f>
        <v>botaşkamjanımkamkünimmoya Happy Birthday my life and I wish you all the best in life will never be a lot of happy moments sadly let a lot of good friends once again congratulate you happy birthday today</v>
      </c>
    </row>
    <row r="5195" ht="15.75" customHeight="1">
      <c r="A5195" s="1">
        <v>5650.0</v>
      </c>
      <c r="B5195" s="2" t="s">
        <v>4999</v>
      </c>
      <c r="C5195" s="2" t="s">
        <v>5001</v>
      </c>
      <c r="D5195" s="2" t="s">
        <v>6</v>
      </c>
      <c r="E5195" s="2" t="str">
        <f>IFERROR(__xludf.DUMMYFUNCTION("GOOGLETRANSLATE(B5195, ""auto"",""en"")"),"Never listen to anyone not to bother to explain one of the world people do not listen do not believe you do not understand and do not understand and you do not need more people to understand the word of Omar Khayyam")</f>
        <v>Never listen to anyone not to bother to explain one of the world people do not listen do not believe you do not understand and do not understand and you do not need more people to understand the word of Omar Khayyam</v>
      </c>
    </row>
    <row r="5196" ht="15.75" customHeight="1">
      <c r="A5196" s="1">
        <v>5651.0</v>
      </c>
      <c r="B5196" s="2" t="s">
        <v>5000</v>
      </c>
      <c r="C5196" s="2" t="s">
        <v>5001</v>
      </c>
      <c r="D5196" s="2" t="s">
        <v>6</v>
      </c>
      <c r="E5196" s="2" t="str">
        <f>IFERROR(__xludf.DUMMYFUNCTION("GOOGLETRANSLATE(B5196, ""auto"",""en"")"),"calm family love and respect for my plans for the future in sha Allah")</f>
        <v>calm family love and respect for my plans for the future in sha Allah</v>
      </c>
    </row>
    <row r="5197" ht="15.75" customHeight="1">
      <c r="A5197" s="1">
        <v>5652.0</v>
      </c>
      <c r="B5197" s="2" t="s">
        <v>5002</v>
      </c>
      <c r="C5197" s="2" t="s">
        <v>5003</v>
      </c>
      <c r="D5197" s="2" t="s">
        <v>6</v>
      </c>
      <c r="E5197" s="2" t="str">
        <f>IFERROR(__xludf.DUMMYFUNCTION("GOOGLETRANSLATE(B5197, ""auto"",""en"")"),"trogatelnoe RESIDENCE pilot yznal that boptu camoleta nahoditsya shkolny his teacher and decided pozdravit him dnem uchitelya what you delaete vazhno")</f>
        <v>trogatelnoe RESIDENCE pilot yznal that boptu camoleta nahoditsya shkolny his teacher and decided pozdravit him dnem uchitelya what you delaete vazhno</v>
      </c>
    </row>
    <row r="5198" ht="15.75" customHeight="1">
      <c r="A5198" s="1">
        <v>5653.0</v>
      </c>
      <c r="B5198" s="2" t="s">
        <v>5004</v>
      </c>
      <c r="C5198" s="2" t="s">
        <v>5003</v>
      </c>
      <c r="D5198" s="2" t="s">
        <v>6</v>
      </c>
      <c r="E5198" s="2" t="str">
        <f>IFERROR(__xludf.DUMMYFUNCTION("GOOGLETRANSLATE(B5198, ""auto"",""en"")"),"forever")</f>
        <v>forever</v>
      </c>
    </row>
    <row r="5199" ht="15.75" customHeight="1">
      <c r="A5199" s="1">
        <v>5654.0</v>
      </c>
      <c r="B5199" s="2" t="s">
        <v>5005</v>
      </c>
      <c r="C5199" s="2" t="s">
        <v>5003</v>
      </c>
      <c r="D5199" s="2" t="s">
        <v>6</v>
      </c>
      <c r="E5199" s="2" t="str">
        <f>IFERROR(__xludf.DUMMYFUNCTION("GOOGLETRANSLATE(B5199, ""auto"",""en"")"),"before going to bed every night and sleep all forgive with an open heart")</f>
        <v>before going to bed every night and sleep all forgive with an open heart</v>
      </c>
    </row>
    <row r="5200" ht="15.75" customHeight="1">
      <c r="A5200" s="1">
        <v>5655.0</v>
      </c>
      <c r="B5200" s="2" t="s">
        <v>5006</v>
      </c>
      <c r="C5200" s="2" t="s">
        <v>5003</v>
      </c>
      <c r="D5200" s="2" t="s">
        <v>6</v>
      </c>
      <c r="E5200" s="2" t="str">
        <f>IFERROR(__xludf.DUMMYFUNCTION("GOOGLETRANSLATE(B5200, ""auto"",""en"")"),"men do not cry man upset")</f>
        <v>men do not cry man upset</v>
      </c>
    </row>
    <row r="5201" ht="15.75" customHeight="1">
      <c r="A5201" s="1">
        <v>5656.0</v>
      </c>
      <c r="B5201" s="2" t="s">
        <v>5007</v>
      </c>
      <c r="C5201" s="2" t="s">
        <v>5003</v>
      </c>
      <c r="D5201" s="2" t="s">
        <v>6</v>
      </c>
      <c r="E5201" s="2" t="str">
        <f>IFERROR(__xludf.DUMMYFUNCTION("GOOGLETRANSLATE(B5201, ""auto"",""en"")"),"on a note")</f>
        <v>on a note</v>
      </c>
    </row>
    <row r="5202" ht="15.75" customHeight="1">
      <c r="A5202" s="1">
        <v>5657.0</v>
      </c>
      <c r="B5202" s="2" t="s">
        <v>5008</v>
      </c>
      <c r="C5202" s="2" t="s">
        <v>5003</v>
      </c>
      <c r="D5202" s="2" t="s">
        <v>6</v>
      </c>
      <c r="E5202" s="2" t="str">
        <f>IFERROR(__xludf.DUMMYFUNCTION("GOOGLETRANSLATE(B5202, ""auto"",""en"")")," you da one as well ka Rise to twist")</f>
        <v> you da one as well ka Rise to twist</v>
      </c>
    </row>
    <row r="5203" ht="15.75" customHeight="1">
      <c r="A5203" s="1">
        <v>5658.0</v>
      </c>
      <c r="B5203" s="2" t="s">
        <v>5009</v>
      </c>
      <c r="C5203" s="2" t="s">
        <v>5003</v>
      </c>
      <c r="D5203" s="2" t="s">
        <v>6</v>
      </c>
      <c r="E5203" s="2" t="str">
        <f>IFERROR(__xludf.DUMMYFUNCTION("GOOGLETRANSLATE(B5203, ""auto"",""en"")"),"37 sites for learning what is new")</f>
        <v>37 sites for learning what is new</v>
      </c>
    </row>
    <row r="5204" ht="15.75" customHeight="1">
      <c r="A5204" s="1">
        <v>5659.0</v>
      </c>
      <c r="B5204" s="2" t="s">
        <v>5010</v>
      </c>
      <c r="C5204" s="2" t="s">
        <v>5003</v>
      </c>
      <c r="D5204" s="2" t="s">
        <v>6</v>
      </c>
      <c r="E5204" s="2" t="str">
        <f>IFERROR(__xludf.DUMMYFUNCTION("GOOGLETRANSLATE(B5204, ""auto"",""en"")"),"100 Movies That Shook the World adds itself to the wall change yourself for the better one last gift 2 August Rush show completely")</f>
        <v>100 Movies That Shook the World adds itself to the wall change yourself for the better one last gift 2 August Rush show completely</v>
      </c>
    </row>
    <row r="5205" ht="15.75" customHeight="1">
      <c r="A5205" s="1">
        <v>5660.0</v>
      </c>
      <c r="B5205" s="2" t="s">
        <v>5011</v>
      </c>
      <c r="C5205" s="2" t="s">
        <v>5012</v>
      </c>
      <c r="D5205" s="2" t="s">
        <v>6</v>
      </c>
      <c r="E5205" s="2" t="str">
        <f>IFERROR(__xludf.DUMMYFUNCTION("GOOGLETRANSLATE(B5205, ""auto"",""en"")")," where mom and dad on yabote ebalke and who meets them A child")</f>
        <v> where mom and dad on yabote ebalke and who meets them A child</v>
      </c>
    </row>
    <row r="5206" ht="15.75" customHeight="1">
      <c r="A5206" s="1">
        <v>5661.0</v>
      </c>
      <c r="B5206" s="2" t="s">
        <v>5013</v>
      </c>
      <c r="C5206" s="2" t="s">
        <v>5014</v>
      </c>
      <c r="D5206" s="2" t="s">
        <v>6</v>
      </c>
      <c r="E5206" s="2" t="str">
        <f>IFERROR(__xludf.DUMMYFUNCTION("GOOGLETRANSLATE(B5206, ""auto"",""en"")"),"http vm tiktok com 8buq68 ")</f>
        <v>http vm tiktok com 8buq68 </v>
      </c>
    </row>
    <row r="5207" ht="15.75" customHeight="1">
      <c r="A5207" s="1">
        <v>5662.0</v>
      </c>
      <c r="B5207" s="2" t="s">
        <v>5015</v>
      </c>
      <c r="C5207" s="2" t="s">
        <v>5014</v>
      </c>
      <c r="D5207" s="2" t="s">
        <v>6</v>
      </c>
      <c r="E5207" s="2" t="str">
        <f>IFERROR(__xludf.DUMMYFUNCTION("GOOGLETRANSLATE(B5207, ""auto"",""en"")"),"One sheikh told the night before you go to sleep, I looked at my wife's face when she was sleeping, and said to myself, poor after living in respect of their parents, and her spoiled and then got married and went to someone's house to live with another ma"&amp;"n threw all good parents and came to the man who says, do and do not do so, and then I thought about how can some hurt and beat their wives after she left her house and went to him as a man can lose time in vain, and not to think about his wife who waits "&amp;"at home as a A man can spend time with foreign women when honest wife waiting for him as a man can lose Amanat responsibility which will be questioned on Judgment Day")</f>
        <v>One sheikh told the night before you go to sleep, I looked at my wife's face when she was sleeping, and said to myself, poor after living in respect of their parents, and her spoiled and then got married and went to someone's house to live with another man threw all good parents and came to the man who says, do and do not do so, and then I thought about how can some hurt and beat their wives after she left her house and went to him as a man can lose time in vain, and not to think about his wife who waits at home as a A man can spend time with foreign women when honest wife waiting for him as a man can lose Amanat responsibility which will be questioned on Judgment Day</v>
      </c>
    </row>
    <row r="5208" ht="15.75" customHeight="1">
      <c r="A5208" s="1">
        <v>5663.0</v>
      </c>
      <c r="B5208" s="2" t="s">
        <v>5016</v>
      </c>
      <c r="C5208" s="2" t="s">
        <v>5014</v>
      </c>
      <c r="D5208" s="2" t="s">
        <v>6</v>
      </c>
      <c r="E5208" s="2" t="str">
        <f>IFERROR(__xludf.DUMMYFUNCTION("GOOGLETRANSLATE(B5208, ""auto"",""en"")"),"he kpacivy dobpy cute takoy cmeshnoy without nego ploho and when he's around, I schastliva mnoy OH with good nactoyaschy his eyes and kracivye ylybka OH camy rodnoy I really like ego")</f>
        <v>he kpacivy dobpy cute takoy cmeshnoy without nego ploho and when he's around, I schastliva mnoy OH with good nactoyaschy his eyes and kracivye ylybka OH camy rodnoy I really like ego</v>
      </c>
    </row>
    <row r="5209" ht="15.75" customHeight="1">
      <c r="A5209" s="1">
        <v>5664.0</v>
      </c>
      <c r="B5209" s="2" t="s">
        <v>5017</v>
      </c>
      <c r="C5209" s="2" t="s">
        <v>5014</v>
      </c>
      <c r="D5209" s="2" t="s">
        <v>6</v>
      </c>
      <c r="E5209" s="2" t="str">
        <f>IFERROR(__xludf.DUMMYFUNCTION("GOOGLETRANSLATE(B5209, ""auto"",""en"")"),"if you are now reading this znachit zaxodish Co. unto me nA ctpanichky zachem mne ne otvechay currently answer One time chectno")</f>
        <v>if you are now reading this znachit zaxodish Co. unto me nA ctpanichky zachem mne ne otvechay currently answer One time chectno</v>
      </c>
    </row>
    <row r="5210" ht="15.75" customHeight="1">
      <c r="A5210" s="1">
        <v>5665.0</v>
      </c>
      <c r="B5210" s="2" t="s">
        <v>5018</v>
      </c>
      <c r="C5210" s="2" t="s">
        <v>5014</v>
      </c>
      <c r="D5210" s="2" t="s">
        <v>6</v>
      </c>
      <c r="E5210" s="2" t="str">
        <f>IFERROR(__xludf.DUMMYFUNCTION("GOOGLETRANSLATE(B5210, ""auto"",""en"")"),"I'm always late, not because I am not irresponsible but because he did not want to come anywhere")</f>
        <v>I'm always late, not because I am not irresponsible but because he did not want to come anywhere</v>
      </c>
    </row>
    <row r="5211" ht="15.75" customHeight="1">
      <c r="A5211" s="1">
        <v>5666.0</v>
      </c>
      <c r="B5211" s="2" t="s">
        <v>5019</v>
      </c>
      <c r="C5211" s="2" t="s">
        <v>5014</v>
      </c>
      <c r="D5211" s="2" t="s">
        <v>6</v>
      </c>
      <c r="E5211" s="2" t="str">
        <f>IFERROR(__xludf.DUMMYFUNCTION("GOOGLETRANSLATE(B5211, ""auto"",""en"")"),"When you're all just need to")</f>
        <v>When you're all just need to</v>
      </c>
    </row>
    <row r="5212" ht="15.75" customHeight="1">
      <c r="A5212" s="1">
        <v>5667.0</v>
      </c>
      <c r="B5212" s="2" t="s">
        <v>5013</v>
      </c>
      <c r="C5212" s="2" t="s">
        <v>5020</v>
      </c>
      <c r="D5212" s="2" t="s">
        <v>6</v>
      </c>
      <c r="E5212" s="2" t="str">
        <f>IFERROR(__xludf.DUMMYFUNCTION("GOOGLETRANSLATE(B5212, ""auto"",""en"")"),"http vm tiktok com 8buq68 ")</f>
        <v>http vm tiktok com 8buq68 </v>
      </c>
    </row>
    <row r="5213" ht="15.75" customHeight="1">
      <c r="A5213" s="1">
        <v>5668.0</v>
      </c>
      <c r="B5213" s="2" t="s">
        <v>5015</v>
      </c>
      <c r="C5213" s="2" t="s">
        <v>5020</v>
      </c>
      <c r="D5213" s="2" t="s">
        <v>6</v>
      </c>
      <c r="E5213" s="2" t="str">
        <f>IFERROR(__xludf.DUMMYFUNCTION("GOOGLETRANSLATE(B5213, ""auto"",""en"")"),"One sheikh told the night before you go to sleep, I looked at my wife's face when she was sleeping, and said to myself, poor after living in respect of their parents, and her spoiled and then got married and went to someone's house to live with another ma"&amp;"n threw all good parents and came to the man who says, do and do not do so, and then I thought about how can some hurt and beat their wives after she left her house and went to him as a man can lose time in vain, and not to think about his wife who waits "&amp;"at home as a A man can spend time with foreign women when honest wife waiting for him as a man can lose Amanat responsibility which will be questioned on Judgment Day")</f>
        <v>One sheikh told the night before you go to sleep, I looked at my wife's face when she was sleeping, and said to myself, poor after living in respect of their parents, and her spoiled and then got married and went to someone's house to live with another man threw all good parents and came to the man who says, do and do not do so, and then I thought about how can some hurt and beat their wives after she left her house and went to him as a man can lose time in vain, and not to think about his wife who waits at home as a A man can spend time with foreign women when honest wife waiting for him as a man can lose Amanat responsibility which will be questioned on Judgment Day</v>
      </c>
    </row>
    <row r="5214" ht="15.75" customHeight="1">
      <c r="A5214" s="1">
        <v>5669.0</v>
      </c>
      <c r="B5214" s="2" t="s">
        <v>5016</v>
      </c>
      <c r="C5214" s="2" t="s">
        <v>5020</v>
      </c>
      <c r="D5214" s="2" t="s">
        <v>6</v>
      </c>
      <c r="E5214" s="2" t="str">
        <f>IFERROR(__xludf.DUMMYFUNCTION("GOOGLETRANSLATE(B5214, ""auto"",""en"")"),"he kpacivy dobpy cute takoy cmeshnoy without nego ploho and when he's around, I schastliva mnoy OH with good nactoyaschy his eyes and kracivye ylybka OH camy rodnoy I really like ego")</f>
        <v>he kpacivy dobpy cute takoy cmeshnoy without nego ploho and when he's around, I schastliva mnoy OH with good nactoyaschy his eyes and kracivye ylybka OH camy rodnoy I really like ego</v>
      </c>
    </row>
    <row r="5215" ht="15.75" customHeight="1">
      <c r="A5215" s="1">
        <v>5670.0</v>
      </c>
      <c r="B5215" s="2" t="s">
        <v>5017</v>
      </c>
      <c r="C5215" s="2" t="s">
        <v>5020</v>
      </c>
      <c r="D5215" s="2" t="s">
        <v>6</v>
      </c>
      <c r="E5215" s="2" t="str">
        <f>IFERROR(__xludf.DUMMYFUNCTION("GOOGLETRANSLATE(B5215, ""auto"",""en"")"),"if you are now reading this znachit zaxodish Co. unto me nA ctpanichky zachem mne ne otvechay currently answer One time chectno")</f>
        <v>if you are now reading this znachit zaxodish Co. unto me nA ctpanichky zachem mne ne otvechay currently answer One time chectno</v>
      </c>
    </row>
    <row r="5216" ht="15.75" customHeight="1">
      <c r="A5216" s="1">
        <v>5671.0</v>
      </c>
      <c r="B5216" s="2" t="s">
        <v>5018</v>
      </c>
      <c r="C5216" s="2" t="s">
        <v>5020</v>
      </c>
      <c r="D5216" s="2" t="s">
        <v>6</v>
      </c>
      <c r="E5216" s="2" t="str">
        <f>IFERROR(__xludf.DUMMYFUNCTION("GOOGLETRANSLATE(B5216, ""auto"",""en"")"),"I'm always late, not because I am not irresponsible but because he did not want to come anywhere")</f>
        <v>I'm always late, not because I am not irresponsible but because he did not want to come anywhere</v>
      </c>
    </row>
    <row r="5217" ht="15.75" customHeight="1">
      <c r="A5217" s="1">
        <v>5672.0</v>
      </c>
      <c r="B5217" s="2" t="s">
        <v>5019</v>
      </c>
      <c r="C5217" s="2" t="s">
        <v>5020</v>
      </c>
      <c r="D5217" s="2" t="s">
        <v>6</v>
      </c>
      <c r="E5217" s="2" t="str">
        <f>IFERROR(__xludf.DUMMYFUNCTION("GOOGLETRANSLATE(B5217, ""auto"",""en"")"),"When you're all just need to")</f>
        <v>When you're all just need to</v>
      </c>
    </row>
    <row r="5218" ht="15.75" customHeight="1">
      <c r="A5218" s="1">
        <v>5674.0</v>
      </c>
      <c r="B5218" s="2" t="s">
        <v>5021</v>
      </c>
      <c r="C5218" s="2" t="s">
        <v>4679</v>
      </c>
      <c r="D5218" s="2" t="s">
        <v>6</v>
      </c>
      <c r="E5218" s="2" t="str">
        <f>IFERROR(__xludf.DUMMYFUNCTION("GOOGLETRANSLATE(B5218, ""auto"",""en"")"),"very warm feeling for me it's just doroga home")</f>
        <v>very warm feeling for me it's just doroga home</v>
      </c>
    </row>
    <row r="5219" ht="15.75" customHeight="1">
      <c r="A5219" s="1">
        <v>5675.0</v>
      </c>
      <c r="B5219" s="2" t="s">
        <v>5022</v>
      </c>
      <c r="C5219" s="2" t="s">
        <v>4679</v>
      </c>
      <c r="D5219" s="2" t="s">
        <v>6</v>
      </c>
      <c r="E5219" s="2" t="str">
        <f>IFERROR(__xludf.DUMMYFUNCTION("GOOGLETRANSLATE(B5219, ""auto"",""en"")"),"the most serious illness in the world is the habit of thinking it is incurable Remarque")</f>
        <v>the most serious illness in the world is the habit of thinking it is incurable Remarque</v>
      </c>
    </row>
    <row r="5220" ht="15.75" customHeight="1">
      <c r="A5220" s="1">
        <v>5676.0</v>
      </c>
      <c r="B5220" s="2" t="s">
        <v>5023</v>
      </c>
      <c r="C5220" s="2" t="s">
        <v>4679</v>
      </c>
      <c r="D5220" s="2" t="s">
        <v>6</v>
      </c>
      <c r="E5220" s="2" t="str">
        <f>IFERROR(__xludf.DUMMYFUNCTION("GOOGLETRANSLATE(B5220, ""auto"",""en"")"),"lonely evenings are different sometimes you think that you're no use to anyone and sometimes you do not need anyone")</f>
        <v>lonely evenings are different sometimes you think that you're no use to anyone and sometimes you do not need anyone</v>
      </c>
    </row>
    <row r="5221" ht="15.75" customHeight="1">
      <c r="A5221" s="1">
        <v>5677.0</v>
      </c>
      <c r="B5221" s="2" t="s">
        <v>5024</v>
      </c>
      <c r="C5221" s="2" t="s">
        <v>4679</v>
      </c>
      <c r="D5221" s="2" t="s">
        <v>6</v>
      </c>
      <c r="E5221" s="2" t="str">
        <f>IFERROR(__xludf.DUMMYFUNCTION("GOOGLETRANSLATE(B5221, ""auto"",""en"")"),"only one can be in life to regret it when you did not risk")</f>
        <v>only one can be in life to regret it when you did not risk</v>
      </c>
    </row>
    <row r="5222" ht="15.75" customHeight="1">
      <c r="A5222" s="1">
        <v>5679.0</v>
      </c>
      <c r="B5222" s="2" t="s">
        <v>5021</v>
      </c>
      <c r="C5222" s="2" t="s">
        <v>4679</v>
      </c>
      <c r="D5222" s="2" t="s">
        <v>6</v>
      </c>
      <c r="E5222" s="2" t="str">
        <f>IFERROR(__xludf.DUMMYFUNCTION("GOOGLETRANSLATE(B5222, ""auto"",""en"")"),"very warm feeling for me it's just doroga home")</f>
        <v>very warm feeling for me it's just doroga home</v>
      </c>
    </row>
    <row r="5223" ht="15.75" customHeight="1">
      <c r="A5223" s="1">
        <v>5680.0</v>
      </c>
      <c r="B5223" s="2" t="s">
        <v>5022</v>
      </c>
      <c r="C5223" s="2" t="s">
        <v>4679</v>
      </c>
      <c r="D5223" s="2" t="s">
        <v>6</v>
      </c>
      <c r="E5223" s="2" t="str">
        <f>IFERROR(__xludf.DUMMYFUNCTION("GOOGLETRANSLATE(B5223, ""auto"",""en"")"),"the most serious illness in the world is the habit of thinking it is incurable Remarque")</f>
        <v>the most serious illness in the world is the habit of thinking it is incurable Remarque</v>
      </c>
    </row>
    <row r="5224" ht="15.75" customHeight="1">
      <c r="A5224" s="1">
        <v>5681.0</v>
      </c>
      <c r="B5224" s="2" t="s">
        <v>5023</v>
      </c>
      <c r="C5224" s="2" t="s">
        <v>4679</v>
      </c>
      <c r="D5224" s="2" t="s">
        <v>6</v>
      </c>
      <c r="E5224" s="2" t="str">
        <f>IFERROR(__xludf.DUMMYFUNCTION("GOOGLETRANSLATE(B5224, ""auto"",""en"")"),"lonely evenings are different sometimes you think that you're no use to anyone and sometimes you do not need anyone")</f>
        <v>lonely evenings are different sometimes you think that you're no use to anyone and sometimes you do not need anyone</v>
      </c>
    </row>
    <row r="5225" ht="15.75" customHeight="1">
      <c r="A5225" s="1">
        <v>5682.0</v>
      </c>
      <c r="B5225" s="2" t="s">
        <v>5024</v>
      </c>
      <c r="C5225" s="2" t="s">
        <v>4679</v>
      </c>
      <c r="D5225" s="2" t="s">
        <v>6</v>
      </c>
      <c r="E5225" s="2" t="str">
        <f>IFERROR(__xludf.DUMMYFUNCTION("GOOGLETRANSLATE(B5225, ""auto"",""en"")"),"only one can be in life to regret it when you did not risk")</f>
        <v>only one can be in life to regret it when you did not risk</v>
      </c>
    </row>
    <row r="5226" ht="15.75" customHeight="1">
      <c r="A5226" s="1">
        <v>5683.0</v>
      </c>
      <c r="B5226" s="2" t="s">
        <v>5025</v>
      </c>
      <c r="C5226" s="2" t="s">
        <v>449</v>
      </c>
      <c r="D5226" s="2" t="s">
        <v>6</v>
      </c>
      <c r="E5226" s="2" t="str">
        <f>IFERROR(__xludf.DUMMYFUNCTION("GOOGLETRANSLATE(B5226, ""auto"",""en"")"),"motivation post")</f>
        <v>motivation post</v>
      </c>
    </row>
    <row r="5227" ht="15.75" customHeight="1">
      <c r="A5227" s="1">
        <v>5684.0</v>
      </c>
      <c r="B5227" s="2" t="s">
        <v>5026</v>
      </c>
      <c r="C5227" s="2" t="s">
        <v>449</v>
      </c>
      <c r="D5227" s="2" t="s">
        <v>6</v>
      </c>
      <c r="E5227" s="2" t="str">
        <f>IFERROR(__xludf.DUMMYFUNCTION("GOOGLETRANSLATE(B5227, ""auto"",""en"")"),"if love is only ever")</f>
        <v>if love is only ever</v>
      </c>
    </row>
    <row r="5228" ht="15.75" customHeight="1">
      <c r="A5228" s="1">
        <v>5685.0</v>
      </c>
      <c r="B5228" s="2" t="s">
        <v>5027</v>
      </c>
      <c r="C5228" s="2" t="s">
        <v>449</v>
      </c>
      <c r="D5228" s="2" t="s">
        <v>6</v>
      </c>
      <c r="E5228" s="2" t="str">
        <f>IFERROR(__xludf.DUMMYFUNCTION("GOOGLETRANSLATE(B5228, ""auto"",""en"")"),"πopoy we ctapaemcya not vlyublyatcya and cami ne zamechaem nachinaem how to love my spirit")</f>
        <v>πopoy we ctapaemcya not vlyublyatcya and cami ne zamechaem nachinaem how to love my spirit</v>
      </c>
    </row>
    <row r="5229" ht="15.75" customHeight="1">
      <c r="A5229" s="1">
        <v>5686.0</v>
      </c>
      <c r="B5229" s="2" t="s">
        <v>5028</v>
      </c>
      <c r="C5229" s="2" t="s">
        <v>449</v>
      </c>
      <c r="D5229" s="2" t="s">
        <v>6</v>
      </c>
      <c r="E5229" s="2" t="str">
        <f>IFERROR(__xludf.DUMMYFUNCTION("GOOGLETRANSLATE(B5229, ""auto"",""en"")"),"one whose indifference teach us to ignore all after this point of no return so we begin to love loneliness")</f>
        <v>one whose indifference teach us to ignore all after this point of no return so we begin to love loneliness</v>
      </c>
    </row>
    <row r="5230" ht="15.75" customHeight="1">
      <c r="A5230" s="1">
        <v>5687.0</v>
      </c>
      <c r="B5230" s="2" t="s">
        <v>5029</v>
      </c>
      <c r="C5230" s="2" t="s">
        <v>449</v>
      </c>
      <c r="D5230" s="2" t="s">
        <v>6</v>
      </c>
      <c r="E5230" s="2" t="str">
        <f>IFERROR(__xludf.DUMMYFUNCTION("GOOGLETRANSLATE(B5230, ""auto"",""en"")")," it is so important to find your")</f>
        <v> it is so important to find your</v>
      </c>
    </row>
    <row r="5231" ht="15.75" customHeight="1">
      <c r="A5231" s="1">
        <v>5688.0</v>
      </c>
      <c r="B5231" s="2" t="s">
        <v>5030</v>
      </c>
      <c r="C5231" s="2" t="s">
        <v>449</v>
      </c>
      <c r="D5231" s="2" t="s">
        <v>6</v>
      </c>
      <c r="E5231" s="2" t="str">
        <f>IFERROR(__xludf.DUMMYFUNCTION("GOOGLETRANSLATE(B5231, ""auto"",""en"")"),"dawn, and all the pain subsides")</f>
        <v>dawn, and all the pain subsides</v>
      </c>
    </row>
    <row r="5232" ht="15.75" customHeight="1">
      <c r="A5232" s="1">
        <v>5689.0</v>
      </c>
      <c r="B5232" s="2" t="s">
        <v>5031</v>
      </c>
      <c r="C5232" s="2" t="s">
        <v>449</v>
      </c>
      <c r="D5232" s="2" t="s">
        <v>6</v>
      </c>
      <c r="E5232" s="2" t="str">
        <f>IFERROR(__xludf.DUMMYFUNCTION("GOOGLETRANSLATE(B5232, ""auto"",""en"")"),"I made the choice I need only you your back and your hand in my hand, whatever happens you know I love you yesterday, today, tomorrow, I love necmotrya everything and for everybody vopreki")</f>
        <v>I made the choice I need only you your back and your hand in my hand, whatever happens you know I love you yesterday, today, tomorrow, I love necmotrya everything and for everybody vopreki</v>
      </c>
    </row>
    <row r="5233" ht="15.75" customHeight="1">
      <c r="A5233" s="1">
        <v>5690.0</v>
      </c>
      <c r="B5233" s="2" t="s">
        <v>5032</v>
      </c>
      <c r="C5233" s="2" t="s">
        <v>449</v>
      </c>
      <c r="D5233" s="2" t="s">
        <v>6</v>
      </c>
      <c r="E5233" s="2" t="str">
        <f>IFERROR(__xludf.DUMMYFUNCTION("GOOGLETRANSLATE(B5233, ""auto"",""en"")")," showballet akzharkyn")</f>
        <v> showballet akzharkyn</v>
      </c>
    </row>
    <row r="5234" ht="15.75" customHeight="1">
      <c r="A5234" s="1">
        <v>5692.0</v>
      </c>
      <c r="B5234" s="2" t="s">
        <v>5026</v>
      </c>
      <c r="C5234" s="2" t="s">
        <v>5033</v>
      </c>
      <c r="D5234" s="2" t="s">
        <v>6</v>
      </c>
      <c r="E5234" s="2" t="str">
        <f>IFERROR(__xludf.DUMMYFUNCTION("GOOGLETRANSLATE(B5234, ""auto"",""en"")"),"if love is only ever")</f>
        <v>if love is only ever</v>
      </c>
    </row>
    <row r="5235" ht="15.75" customHeight="1">
      <c r="A5235" s="1">
        <v>5693.0</v>
      </c>
      <c r="B5235" s="2" t="s">
        <v>5027</v>
      </c>
      <c r="C5235" s="2" t="s">
        <v>5033</v>
      </c>
      <c r="D5235" s="2" t="s">
        <v>6</v>
      </c>
      <c r="E5235" s="2" t="str">
        <f>IFERROR(__xludf.DUMMYFUNCTION("GOOGLETRANSLATE(B5235, ""auto"",""en"")"),"πopoy we ctapaemcya not vlyublyatcya and cami ne zamechaem nachinaem how to love my spirit")</f>
        <v>πopoy we ctapaemcya not vlyublyatcya and cami ne zamechaem nachinaem how to love my spirit</v>
      </c>
    </row>
    <row r="5236" ht="15.75" customHeight="1">
      <c r="A5236" s="1">
        <v>5694.0</v>
      </c>
      <c r="B5236" s="2" t="s">
        <v>5028</v>
      </c>
      <c r="C5236" s="2" t="s">
        <v>5033</v>
      </c>
      <c r="D5236" s="2" t="s">
        <v>6</v>
      </c>
      <c r="E5236" s="2" t="str">
        <f>IFERROR(__xludf.DUMMYFUNCTION("GOOGLETRANSLATE(B5236, ""auto"",""en"")"),"one whose indifference teach us to ignore all after this point of no return so we begin to love loneliness")</f>
        <v>one whose indifference teach us to ignore all after this point of no return so we begin to love loneliness</v>
      </c>
    </row>
    <row r="5237" ht="15.75" customHeight="1">
      <c r="A5237" s="1">
        <v>5695.0</v>
      </c>
      <c r="B5237" s="2" t="s">
        <v>5029</v>
      </c>
      <c r="C5237" s="2" t="s">
        <v>5033</v>
      </c>
      <c r="D5237" s="2" t="s">
        <v>6</v>
      </c>
      <c r="E5237" s="2" t="str">
        <f>IFERROR(__xludf.DUMMYFUNCTION("GOOGLETRANSLATE(B5237, ""auto"",""en"")")," it is so important to find your")</f>
        <v> it is so important to find your</v>
      </c>
    </row>
    <row r="5238" ht="15.75" customHeight="1">
      <c r="A5238" s="1">
        <v>5696.0</v>
      </c>
      <c r="B5238" s="2" t="s">
        <v>5030</v>
      </c>
      <c r="C5238" s="2" t="s">
        <v>5033</v>
      </c>
      <c r="D5238" s="2" t="s">
        <v>6</v>
      </c>
      <c r="E5238" s="2" t="str">
        <f>IFERROR(__xludf.DUMMYFUNCTION("GOOGLETRANSLATE(B5238, ""auto"",""en"")"),"dawn, and all the pain subsides")</f>
        <v>dawn, and all the pain subsides</v>
      </c>
    </row>
    <row r="5239" ht="15.75" customHeight="1">
      <c r="A5239" s="1">
        <v>5697.0</v>
      </c>
      <c r="B5239" s="2" t="s">
        <v>5031</v>
      </c>
      <c r="C5239" s="2" t="s">
        <v>5033</v>
      </c>
      <c r="D5239" s="2" t="s">
        <v>6</v>
      </c>
      <c r="E5239" s="2" t="str">
        <f>IFERROR(__xludf.DUMMYFUNCTION("GOOGLETRANSLATE(B5239, ""auto"",""en"")"),"I made the choice I need only you your back and your hand in my hand, whatever happens you know I love you yesterday, today, tomorrow, I love necmotrya everything and for everybody vopreki")</f>
        <v>I made the choice I need only you your back and your hand in my hand, whatever happens you know I love you yesterday, today, tomorrow, I love necmotrya everything and for everybody vopreki</v>
      </c>
    </row>
    <row r="5240" ht="15.75" customHeight="1">
      <c r="A5240" s="1">
        <v>5698.0</v>
      </c>
      <c r="B5240" s="2" t="s">
        <v>5032</v>
      </c>
      <c r="C5240" s="2" t="s">
        <v>5033</v>
      </c>
      <c r="D5240" s="2" t="s">
        <v>6</v>
      </c>
      <c r="E5240" s="2" t="str">
        <f>IFERROR(__xludf.DUMMYFUNCTION("GOOGLETRANSLATE(B5240, ""auto"",""en"")")," showballet akzharkyn")</f>
        <v> showballet akzharkyn</v>
      </c>
    </row>
    <row r="5241" ht="15.75" customHeight="1">
      <c r="A5241" s="1">
        <v>5700.0</v>
      </c>
      <c r="B5241" s="2" t="s">
        <v>5034</v>
      </c>
      <c r="C5241" s="2" t="s">
        <v>5035</v>
      </c>
      <c r="D5241" s="2" t="s">
        <v>6</v>
      </c>
      <c r="E5241" s="2" t="str">
        <f>IFERROR(__xludf.DUMMYFUNCTION("GOOGLETRANSLATE(B5241, ""auto"",""en"")"),"how can we expect")</f>
        <v>how can we expect</v>
      </c>
    </row>
    <row r="5242" ht="15.75" customHeight="1">
      <c r="A5242" s="1">
        <v>5701.0</v>
      </c>
      <c r="B5242" s="2" t="s">
        <v>5036</v>
      </c>
      <c r="C5242" s="2" t="s">
        <v>5035</v>
      </c>
      <c r="D5242" s="2" t="s">
        <v>6</v>
      </c>
      <c r="E5242" s="2" t="str">
        <f>IFERROR(__xludf.DUMMYFUNCTION("GOOGLETRANSLATE(B5242, ""auto"",""en"")")," almaly")</f>
        <v> almaly</v>
      </c>
    </row>
    <row r="5243" ht="15.75" customHeight="1">
      <c r="A5243" s="1">
        <v>5702.0</v>
      </c>
      <c r="B5243" s="2" t="s">
        <v>5037</v>
      </c>
      <c r="C5243" s="2" t="s">
        <v>5035</v>
      </c>
      <c r="D5243" s="2" t="s">
        <v>6</v>
      </c>
      <c r="E5243" s="2" t="str">
        <f>IFERROR(__xludf.DUMMYFUNCTION("GOOGLETRANSLATE(B5243, ""auto"",""en"")"),"em clear to me hurts I can do that too but I have other methods I can assure you that will hurt")</f>
        <v>em clear to me hurts I can do that too but I have other methods I can assure you that will hurt</v>
      </c>
    </row>
    <row r="5244" ht="15.75" customHeight="1">
      <c r="A5244" s="1">
        <v>5703.0</v>
      </c>
      <c r="B5244" s="2" t="s">
        <v>5038</v>
      </c>
      <c r="C5244" s="2" t="s">
        <v>5035</v>
      </c>
      <c r="D5244" s="2" t="s">
        <v>6</v>
      </c>
      <c r="E5244" s="2" t="str">
        <f>IFERROR(__xludf.DUMMYFUNCTION("GOOGLETRANSLATE(B5244, ""auto"",""en"")"),"you little bitch I would not have broken life")</f>
        <v>you little bitch I would not have broken life</v>
      </c>
    </row>
    <row r="5245" ht="15.75" customHeight="1">
      <c r="A5245" s="1">
        <v>5704.0</v>
      </c>
      <c r="B5245" s="2" t="s">
        <v>5039</v>
      </c>
      <c r="C5245" s="2" t="s">
        <v>5035</v>
      </c>
      <c r="D5245" s="2" t="s">
        <v>6</v>
      </c>
      <c r="E5245" s="2" t="str">
        <f>IFERROR(__xludf.DUMMYFUNCTION("GOOGLETRANSLATE(B5245, ""auto"",""en"")"),"every time she smiles, my heart is broken")</f>
        <v>every time she smiles, my heart is broken</v>
      </c>
    </row>
    <row r="5246" ht="15.75" customHeight="1">
      <c r="A5246" s="1">
        <v>5705.0</v>
      </c>
      <c r="B5246" s="2" t="s">
        <v>5034</v>
      </c>
      <c r="C5246" s="2" t="s">
        <v>562</v>
      </c>
      <c r="D5246" s="2" t="s">
        <v>6</v>
      </c>
      <c r="E5246" s="2" t="str">
        <f>IFERROR(__xludf.DUMMYFUNCTION("GOOGLETRANSLATE(B5246, ""auto"",""en"")"),"how can we expect")</f>
        <v>how can we expect</v>
      </c>
    </row>
    <row r="5247" ht="15.75" customHeight="1">
      <c r="A5247" s="1">
        <v>5706.0</v>
      </c>
      <c r="B5247" s="2" t="s">
        <v>5036</v>
      </c>
      <c r="C5247" s="2" t="s">
        <v>562</v>
      </c>
      <c r="D5247" s="2" t="s">
        <v>6</v>
      </c>
      <c r="E5247" s="2" t="str">
        <f>IFERROR(__xludf.DUMMYFUNCTION("GOOGLETRANSLATE(B5247, ""auto"",""en"")")," almaly")</f>
        <v> almaly</v>
      </c>
    </row>
    <row r="5248" ht="15.75" customHeight="1">
      <c r="A5248" s="1">
        <v>5707.0</v>
      </c>
      <c r="B5248" s="2" t="s">
        <v>5037</v>
      </c>
      <c r="C5248" s="2" t="s">
        <v>562</v>
      </c>
      <c r="D5248" s="2" t="s">
        <v>6</v>
      </c>
      <c r="E5248" s="2" t="str">
        <f>IFERROR(__xludf.DUMMYFUNCTION("GOOGLETRANSLATE(B5248, ""auto"",""en"")"),"em clear to me hurts I can do that too but I have other methods I can assure you that will hurt")</f>
        <v>em clear to me hurts I can do that too but I have other methods I can assure you that will hurt</v>
      </c>
    </row>
    <row r="5249" ht="15.75" customHeight="1">
      <c r="A5249" s="1">
        <v>5708.0</v>
      </c>
      <c r="B5249" s="2" t="s">
        <v>5038</v>
      </c>
      <c r="C5249" s="2" t="s">
        <v>562</v>
      </c>
      <c r="D5249" s="2" t="s">
        <v>6</v>
      </c>
      <c r="E5249" s="2" t="str">
        <f>IFERROR(__xludf.DUMMYFUNCTION("GOOGLETRANSLATE(B5249, ""auto"",""en"")"),"you little bitch I would not have broken life")</f>
        <v>you little bitch I would not have broken life</v>
      </c>
    </row>
    <row r="5250" ht="15.75" customHeight="1">
      <c r="A5250" s="1">
        <v>5709.0</v>
      </c>
      <c r="B5250" s="2" t="s">
        <v>5039</v>
      </c>
      <c r="C5250" s="2" t="s">
        <v>562</v>
      </c>
      <c r="D5250" s="2" t="s">
        <v>6</v>
      </c>
      <c r="E5250" s="2" t="str">
        <f>IFERROR(__xludf.DUMMYFUNCTION("GOOGLETRANSLATE(B5250, ""auto"",""en"")"),"every time she smiles, my heart is broken")</f>
        <v>every time she smiles, my heart is broken</v>
      </c>
    </row>
    <row r="5251" ht="15.75" customHeight="1">
      <c r="A5251" s="1">
        <v>5710.0</v>
      </c>
      <c r="B5251" s="2" t="s">
        <v>5034</v>
      </c>
      <c r="C5251" s="2" t="s">
        <v>5035</v>
      </c>
      <c r="D5251" s="2" t="s">
        <v>6</v>
      </c>
      <c r="E5251" s="2" t="str">
        <f>IFERROR(__xludf.DUMMYFUNCTION("GOOGLETRANSLATE(B5251, ""auto"",""en"")"),"how can we expect")</f>
        <v>how can we expect</v>
      </c>
    </row>
    <row r="5252" ht="15.75" customHeight="1">
      <c r="A5252" s="1">
        <v>5711.0</v>
      </c>
      <c r="B5252" s="2" t="s">
        <v>5036</v>
      </c>
      <c r="C5252" s="2" t="s">
        <v>5035</v>
      </c>
      <c r="D5252" s="2" t="s">
        <v>6</v>
      </c>
      <c r="E5252" s="2" t="str">
        <f>IFERROR(__xludf.DUMMYFUNCTION("GOOGLETRANSLATE(B5252, ""auto"",""en"")")," almaly")</f>
        <v> almaly</v>
      </c>
    </row>
    <row r="5253" ht="15.75" customHeight="1">
      <c r="A5253" s="1">
        <v>5712.0</v>
      </c>
      <c r="B5253" s="2" t="s">
        <v>5037</v>
      </c>
      <c r="C5253" s="2" t="s">
        <v>5035</v>
      </c>
      <c r="D5253" s="2" t="s">
        <v>6</v>
      </c>
      <c r="E5253" s="2" t="str">
        <f>IFERROR(__xludf.DUMMYFUNCTION("GOOGLETRANSLATE(B5253, ""auto"",""en"")"),"em clear to me hurts I can do that too but I have other methods I can assure you that will hurt")</f>
        <v>em clear to me hurts I can do that too but I have other methods I can assure you that will hurt</v>
      </c>
    </row>
    <row r="5254" ht="15.75" customHeight="1">
      <c r="A5254" s="1">
        <v>5713.0</v>
      </c>
      <c r="B5254" s="2" t="s">
        <v>5038</v>
      </c>
      <c r="C5254" s="2" t="s">
        <v>5035</v>
      </c>
      <c r="D5254" s="2" t="s">
        <v>6</v>
      </c>
      <c r="E5254" s="2" t="str">
        <f>IFERROR(__xludf.DUMMYFUNCTION("GOOGLETRANSLATE(B5254, ""auto"",""en"")"),"you little bitch I would not have broken life")</f>
        <v>you little bitch I would not have broken life</v>
      </c>
    </row>
    <row r="5255" ht="15.75" customHeight="1">
      <c r="A5255" s="1">
        <v>5714.0</v>
      </c>
      <c r="B5255" s="2" t="s">
        <v>5039</v>
      </c>
      <c r="C5255" s="2" t="s">
        <v>5035</v>
      </c>
      <c r="D5255" s="2" t="s">
        <v>6</v>
      </c>
      <c r="E5255" s="2" t="str">
        <f>IFERROR(__xludf.DUMMYFUNCTION("GOOGLETRANSLATE(B5255, ""auto"",""en"")"),"every time she smiles, my heart is broken")</f>
        <v>every time she smiles, my heart is broken</v>
      </c>
    </row>
    <row r="5256" ht="15.75" customHeight="1">
      <c r="A5256" s="1">
        <v>5715.0</v>
      </c>
      <c r="B5256" s="2" t="s">
        <v>5040</v>
      </c>
      <c r="C5256" s="2" t="s">
        <v>5041</v>
      </c>
      <c r="D5256" s="2" t="s">
        <v>6</v>
      </c>
      <c r="E5256" s="2" t="str">
        <f>IFERROR(__xludf.DUMMYFUNCTION("GOOGLETRANSLATE(B5256, ""auto"",""en"")"),"it is not difficult to drink your morning coffee from the most beautiful cup in the house is not difficult to say hello to the neighbors is not difficult to wish a good day to the cashier at the store where you're shopping on a regular basis is not hard t"&amp;"o say thank you to the bus driver or taxi that drove you to show full")</f>
        <v>it is not difficult to drink your morning coffee from the most beautiful cup in the house is not difficult to say hello to the neighbors is not difficult to wish a good day to the cashier at the store where you're shopping on a regular basis is not hard to say thank you to the bus driver or taxi that drove you to show full</v>
      </c>
    </row>
    <row r="5257" ht="15.75" customHeight="1">
      <c r="A5257" s="1">
        <v>5716.0</v>
      </c>
      <c r="B5257" s="2" t="s">
        <v>5042</v>
      </c>
      <c r="C5257" s="2" t="s">
        <v>5041</v>
      </c>
      <c r="D5257" s="2" t="s">
        <v>6</v>
      </c>
      <c r="E5257" s="2" t="str">
        <f>IFERROR(__xludf.DUMMYFUNCTION("GOOGLETRANSLATE(B5257, ""auto"",""en"")")," Well well well when together")</f>
        <v> Well well well when together</v>
      </c>
    </row>
    <row r="5258" ht="15.75" customHeight="1">
      <c r="A5258" s="1">
        <v>5717.0</v>
      </c>
      <c r="B5258" s="2" t="s">
        <v>5043</v>
      </c>
      <c r="C5258" s="2" t="s">
        <v>5041</v>
      </c>
      <c r="D5258" s="2" t="s">
        <v>6</v>
      </c>
      <c r="E5258" s="2" t="str">
        <f>IFERROR(__xludf.DUMMYFUNCTION("GOOGLETRANSLATE(B5258, ""auto"",""en"")"),"10 days 1 completion rules not act contrary to your conscience and your beliefs it will provide peace of mind at night and a good sleep, try to be themselves believe and trust yourself 2 did not react to others' actions especially negative 3 value your di"&amp;"gnity speak frequently imagine phrase I smart successful and good man to show full")</f>
        <v>10 days 1 completion rules not act contrary to your conscience and your beliefs it will provide peace of mind at night and a good sleep, try to be themselves believe and trust yourself 2 did not react to others' actions especially negative 3 value your dignity speak frequently imagine phrase I smart successful and good man to show full</v>
      </c>
    </row>
    <row r="5259" ht="15.75" customHeight="1">
      <c r="A5259" s="1">
        <v>5719.0</v>
      </c>
      <c r="B5259" s="2" t="s">
        <v>5044</v>
      </c>
      <c r="C5259" s="2" t="s">
        <v>5041</v>
      </c>
      <c r="D5259" s="2" t="s">
        <v>6</v>
      </c>
      <c r="E5259" s="2" t="str">
        <f>IFERROR(__xludf.DUMMYFUNCTION("GOOGLETRANSLATE(B5259, ""auto"",""en"")"),"soon")</f>
        <v>soon</v>
      </c>
    </row>
    <row r="5260" ht="15.75" customHeight="1">
      <c r="A5260" s="1">
        <v>5720.0</v>
      </c>
      <c r="B5260" s="2" t="s">
        <v>5045</v>
      </c>
      <c r="C5260" s="2" t="s">
        <v>5041</v>
      </c>
      <c r="D5260" s="2" t="s">
        <v>6</v>
      </c>
      <c r="E5260" s="2" t="str">
        <f>IFERROR(__xludf.DUMMYFUNCTION("GOOGLETRANSLATE(B5260, ""auto"",""en"")"),"Please come out to meet the man who makes you happy and not to the one who throws go forward to the one who is really you nice and not to the one who believes that ignoring you make your interest in him more go for those who will treat you as if you were "&amp;"special and not for those who believe that you are the same as any other go for those who are willing to pick you forever and not for those who can not choose between you and a few other please stay with the person who will make you see your c con- cern a"&amp;"nd not with those who make you doubt it")</f>
        <v>Please come out to meet the man who makes you happy and not to the one who throws go forward to the one who is really you nice and not to the one who believes that ignoring you make your interest in him more go for those who will treat you as if you were special and not for those who believe that you are the same as any other go for those who are willing to pick you forever and not for those who can not choose between you and a few other please stay with the person who will make you see your c con- cern and not with those who make you doubt it</v>
      </c>
    </row>
    <row r="5261" ht="15.75" customHeight="1">
      <c r="A5261" s="1">
        <v>5721.0</v>
      </c>
      <c r="B5261" s="2" t="s">
        <v>5046</v>
      </c>
      <c r="C5261" s="2" t="s">
        <v>5041</v>
      </c>
      <c r="D5261" s="2" t="s">
        <v>6</v>
      </c>
      <c r="E5261" s="2" t="str">
        <f>IFERROR(__xludf.DUMMYFUNCTION("GOOGLETRANSLATE(B5261, ""auto"",""en"")")," colder Fall has come autumn is not so important but what is important is important to someone")</f>
        <v> colder Fall has come autumn is not so important but what is important is important to someone</v>
      </c>
    </row>
    <row r="5262" ht="15.75" customHeight="1">
      <c r="A5262" s="1">
        <v>5722.0</v>
      </c>
      <c r="B5262" s="2" t="s">
        <v>5047</v>
      </c>
      <c r="C5262" s="2" t="s">
        <v>5041</v>
      </c>
      <c r="D5262" s="2" t="s">
        <v>6</v>
      </c>
      <c r="E5262" s="2" t="str">
        <f>IFERROR(__xludf.DUMMYFUNCTION("GOOGLETRANSLATE(B5262, ""auto"",""en"")"),"when people say thank you for what you have is priceless")</f>
        <v>when people say thank you for what you have is priceless</v>
      </c>
    </row>
    <row r="5263" ht="15.75" customHeight="1">
      <c r="A5263" s="1">
        <v>5724.0</v>
      </c>
      <c r="B5263" s="2" t="s">
        <v>5048</v>
      </c>
      <c r="C5263" s="2" t="s">
        <v>5041</v>
      </c>
      <c r="D5263" s="2" t="s">
        <v>6</v>
      </c>
      <c r="E5263" s="2" t="str">
        <f>IFERROR(__xludf.DUMMYFUNCTION("GOOGLETRANSLATE(B5263, ""auto"",""en"")"),"Imagine that you have 60 years, what would you advise that guy a girl which is now, I would have told myself this is what you dropped a cool chance to live in this world to show full")</f>
        <v>Imagine that you have 60 years, what would you advise that guy a girl which is now, I would have told myself this is what you dropped a cool chance to live in this world to show full</v>
      </c>
    </row>
    <row r="5264" ht="15.75" customHeight="1">
      <c r="A5264" s="1">
        <v>5725.0</v>
      </c>
      <c r="B5264" s="2" t="s">
        <v>5049</v>
      </c>
      <c r="C5264" s="2" t="s">
        <v>5041</v>
      </c>
      <c r="D5264" s="2" t="s">
        <v>6</v>
      </c>
      <c r="E5264" s="2" t="str">
        <f>IFERROR(__xludf.DUMMYFUNCTION("GOOGLETRANSLATE(B5264, ""auto"",""en"")")," ckazhite and you menya segodnya love cppocila gromko girl in mapshputke and pugovitsu paltsem tepebila on kozhanoy svoey osenney kuptke her kto verily there Answers in telefone show completely")</f>
        <v> ckazhite and you menya segodnya love cppocila gromko girl in mapshputke and pugovitsu paltsem tepebila on kozhanoy svoey osenney kuptke her kto verily there Answers in telefone show completely</v>
      </c>
    </row>
    <row r="5265" ht="15.75" customHeight="1">
      <c r="A5265" s="1">
        <v>5727.0</v>
      </c>
      <c r="B5265" s="2" t="s">
        <v>5042</v>
      </c>
      <c r="C5265" s="2" t="s">
        <v>5050</v>
      </c>
      <c r="D5265" s="2" t="s">
        <v>6</v>
      </c>
      <c r="E5265" s="2" t="str">
        <f>IFERROR(__xludf.DUMMYFUNCTION("GOOGLETRANSLATE(B5265, ""auto"",""en"")")," Well well well when together")</f>
        <v> Well well well when together</v>
      </c>
    </row>
    <row r="5266" ht="15.75" customHeight="1">
      <c r="A5266" s="1">
        <v>5728.0</v>
      </c>
      <c r="B5266" s="2" t="s">
        <v>5043</v>
      </c>
      <c r="C5266" s="2" t="s">
        <v>5050</v>
      </c>
      <c r="D5266" s="2" t="s">
        <v>6</v>
      </c>
      <c r="E5266" s="2" t="str">
        <f>IFERROR(__xludf.DUMMYFUNCTION("GOOGLETRANSLATE(B5266, ""auto"",""en"")"),"10 days 1 completion rules not act contrary to your conscience and your beliefs it will provide peace of mind at night and a good sleep, try to be themselves believe and trust yourself 2 did not react to others' actions especially negative 3 value your di"&amp;"gnity speak frequently imagine phrase I smart successful and good man to show full")</f>
        <v>10 days 1 completion rules not act contrary to your conscience and your beliefs it will provide peace of mind at night and a good sleep, try to be themselves believe and trust yourself 2 did not react to others' actions especially negative 3 value your dignity speak frequently imagine phrase I smart successful and good man to show full</v>
      </c>
    </row>
    <row r="5267" ht="15.75" customHeight="1">
      <c r="A5267" s="1">
        <v>5730.0</v>
      </c>
      <c r="B5267" s="2" t="s">
        <v>5044</v>
      </c>
      <c r="C5267" s="2" t="s">
        <v>5050</v>
      </c>
      <c r="D5267" s="2" t="s">
        <v>6</v>
      </c>
      <c r="E5267" s="2" t="str">
        <f>IFERROR(__xludf.DUMMYFUNCTION("GOOGLETRANSLATE(B5267, ""auto"",""en"")"),"soon")</f>
        <v>soon</v>
      </c>
    </row>
    <row r="5268" ht="15.75" customHeight="1">
      <c r="A5268" s="1">
        <v>5731.0</v>
      </c>
      <c r="B5268" s="2" t="s">
        <v>5045</v>
      </c>
      <c r="C5268" s="2" t="s">
        <v>5050</v>
      </c>
      <c r="D5268" s="2" t="s">
        <v>6</v>
      </c>
      <c r="E5268" s="2" t="str">
        <f>IFERROR(__xludf.DUMMYFUNCTION("GOOGLETRANSLATE(B5268, ""auto"",""en"")"),"Please come out to meet the man who makes you happy and not to the one who throws go forward to the one who is really you nice and not to the one who believes that ignoring you make your interest in him more go for those who will treat you as if you were "&amp;"special and not for those who believe that you are the same as any other go for those who are willing to pick you forever and not for those who can not choose between you and a few other please stay with the person who will make you see your c con- cern a"&amp;"nd not with those who make you doubt it")</f>
        <v>Please come out to meet the man who makes you happy and not to the one who throws go forward to the one who is really you nice and not to the one who believes that ignoring you make your interest in him more go for those who will treat you as if you were special and not for those who believe that you are the same as any other go for those who are willing to pick you forever and not for those who can not choose between you and a few other please stay with the person who will make you see your c con- cern and not with those who make you doubt it</v>
      </c>
    </row>
    <row r="5269" ht="15.75" customHeight="1">
      <c r="A5269" s="1">
        <v>5732.0</v>
      </c>
      <c r="B5269" s="2" t="s">
        <v>5046</v>
      </c>
      <c r="C5269" s="2" t="s">
        <v>5050</v>
      </c>
      <c r="D5269" s="2" t="s">
        <v>6</v>
      </c>
      <c r="E5269" s="2" t="str">
        <f>IFERROR(__xludf.DUMMYFUNCTION("GOOGLETRANSLATE(B5269, ""auto"",""en"")")," colder Fall has come autumn is not so important but what is important is important to someone")</f>
        <v> colder Fall has come autumn is not so important but what is important is important to someone</v>
      </c>
    </row>
    <row r="5270" ht="15.75" customHeight="1">
      <c r="A5270" s="1">
        <v>5733.0</v>
      </c>
      <c r="B5270" s="2" t="s">
        <v>5047</v>
      </c>
      <c r="C5270" s="2" t="s">
        <v>5050</v>
      </c>
      <c r="D5270" s="2" t="s">
        <v>6</v>
      </c>
      <c r="E5270" s="2" t="str">
        <f>IFERROR(__xludf.DUMMYFUNCTION("GOOGLETRANSLATE(B5270, ""auto"",""en"")"),"when people say thank you for what you have is priceless")</f>
        <v>when people say thank you for what you have is priceless</v>
      </c>
    </row>
    <row r="5271" ht="15.75" customHeight="1">
      <c r="A5271" s="1">
        <v>5734.0</v>
      </c>
      <c r="B5271" s="2" t="s">
        <v>5048</v>
      </c>
      <c r="C5271" s="2" t="s">
        <v>5050</v>
      </c>
      <c r="D5271" s="2" t="s">
        <v>6</v>
      </c>
      <c r="E5271" s="2" t="str">
        <f>IFERROR(__xludf.DUMMYFUNCTION("GOOGLETRANSLATE(B5271, ""auto"",""en"")"),"Imagine that you have 60 years, what would you advise that guy a girl which is now, I would have told myself this is what you dropped a cool chance to live in this world to show full")</f>
        <v>Imagine that you have 60 years, what would you advise that guy a girl which is now, I would have told myself this is what you dropped a cool chance to live in this world to show full</v>
      </c>
    </row>
    <row r="5272" ht="15.75" customHeight="1">
      <c r="A5272" s="1">
        <v>5735.0</v>
      </c>
      <c r="B5272" s="2" t="s">
        <v>5049</v>
      </c>
      <c r="C5272" s="2" t="s">
        <v>5050</v>
      </c>
      <c r="D5272" s="2" t="s">
        <v>6</v>
      </c>
      <c r="E5272" s="2" t="str">
        <f>IFERROR(__xludf.DUMMYFUNCTION("GOOGLETRANSLATE(B5272, ""auto"",""en"")")," ckazhite and you menya segodnya love cppocila gromko girl in mapshputke and pugovitsu paltsem tepebila on kozhanoy svoey osenney kuptke her kto verily there Answers in telefone show completely")</f>
        <v> ckazhite and you menya segodnya love cppocila gromko girl in mapshputke and pugovitsu paltsem tepebila on kozhanoy svoey osenney kuptke her kto verily there Answers in telefone show completely</v>
      </c>
    </row>
    <row r="5273" ht="15.75" customHeight="1">
      <c r="A5273" s="1">
        <v>5736.0</v>
      </c>
      <c r="B5273" s="2" t="s">
        <v>5051</v>
      </c>
      <c r="C5273" s="2" t="s">
        <v>5050</v>
      </c>
      <c r="D5273" s="2" t="s">
        <v>6</v>
      </c>
      <c r="E5273" s="2" t="str">
        <f>IFERROR(__xludf.DUMMYFUNCTION("GOOGLETRANSLATE(B5273, ""auto"",""en"")"),"the only person with whom you have to compare myself is you like some you were yesterday and what you are today is a fine line you try to compare themselves with themselves not with regards to the results achieved as regards the newly acquired knowledge a"&amp;"nd awareness on a daily basis ask yourself these questions in what I have become wiser than yesterday and learned a new lesson which I have learned from today I came out of the comfort zone today just such a comparison with yourself is the place to be if "&amp;"the answer is no then you remind yourself that you should work and where to seek")</f>
        <v>the only person with whom you have to compare myself is you like some you were yesterday and what you are today is a fine line you try to compare themselves with themselves not with regards to the results achieved as regards the newly acquired knowledge and awareness on a daily basis ask yourself these questions in what I have become wiser than yesterday and learned a new lesson which I have learned from today I came out of the comfort zone today just such a comparison with yourself is the place to be if the answer is no then you remind yourself that you should work and where to seek</v>
      </c>
    </row>
    <row r="5274" ht="15.75" customHeight="1">
      <c r="A5274" s="1">
        <v>5738.0</v>
      </c>
      <c r="B5274" s="2" t="s">
        <v>5052</v>
      </c>
      <c r="C5274" s="2" t="s">
        <v>5053</v>
      </c>
      <c r="D5274" s="2" t="s">
        <v>6</v>
      </c>
      <c r="E5274" s="2" t="str">
        <f>IFERROR(__xludf.DUMMYFUNCTION("GOOGLETRANSLATE(B5274, ""auto"",""en"")"),"happiness is to live up to Ramadan")</f>
        <v>happiness is to live up to Ramadan</v>
      </c>
    </row>
    <row r="5275" ht="15.75" customHeight="1">
      <c r="A5275" s="1">
        <v>5740.0</v>
      </c>
      <c r="B5275" s="2" t="s">
        <v>5054</v>
      </c>
      <c r="C5275" s="2" t="s">
        <v>5053</v>
      </c>
      <c r="D5275" s="2" t="s">
        <v>6</v>
      </c>
      <c r="E5275" s="2" t="str">
        <f>IFERROR(__xludf.DUMMYFUNCTION("GOOGLETRANSLATE(B5275, ""auto"",""en"")"),"prayer the first thing to ask Allah on Judgment Day do not miss the prayer")</f>
        <v>prayer the first thing to ask Allah on Judgment Day do not miss the prayer</v>
      </c>
    </row>
    <row r="5276" ht="15.75" customHeight="1">
      <c r="A5276" s="1">
        <v>5741.0</v>
      </c>
      <c r="B5276" s="2" t="s">
        <v>5055</v>
      </c>
      <c r="C5276" s="2" t="s">
        <v>5053</v>
      </c>
      <c r="D5276" s="2" t="s">
        <v>6</v>
      </c>
      <c r="E5276" s="2" t="str">
        <f>IFERROR(__xludf.DUMMYFUNCTION("GOOGLETRANSLATE(B5276, ""auto"",""en"")"),"let this winter will be the most beautiful the most fun of the happiest Insch alla")</f>
        <v>let this winter will be the most beautiful the most fun of the happiest Insch alla</v>
      </c>
    </row>
    <row r="5277" ht="15.75" customHeight="1">
      <c r="A5277" s="1">
        <v>5743.0</v>
      </c>
      <c r="B5277" s="2" t="s">
        <v>5056</v>
      </c>
      <c r="C5277" s="2" t="s">
        <v>5053</v>
      </c>
      <c r="D5277" s="2" t="s">
        <v>6</v>
      </c>
      <c r="E5277" s="2" t="str">
        <f>IFERROR(__xludf.DUMMYFUNCTION("GOOGLETRANSLATE(B5277, ""auto"",""en"")"),"Allah forgive me for every wrong deed astagfirullah")</f>
        <v>Allah forgive me for every wrong deed astagfirullah</v>
      </c>
    </row>
    <row r="5278" ht="15.75" customHeight="1">
      <c r="A5278" s="1">
        <v>5744.0</v>
      </c>
      <c r="B5278" s="2" t="s">
        <v>5057</v>
      </c>
      <c r="C5278" s="2" t="s">
        <v>5053</v>
      </c>
      <c r="D5278" s="2" t="s">
        <v>6</v>
      </c>
      <c r="E5278" s="2" t="str">
        <f>IFERROR(__xludf.DUMMYFUNCTION("GOOGLETRANSLATE(B5278, ""auto"",""en"")"),"O Allah you are the most forgiving and You love forgiveness so forgive me")</f>
        <v>O Allah you are the most forgiving and You love forgiveness so forgive me</v>
      </c>
    </row>
    <row r="5279" ht="15.75" customHeight="1">
      <c r="A5279" s="1">
        <v>5746.0</v>
      </c>
      <c r="B5279" s="2" t="s">
        <v>5052</v>
      </c>
      <c r="C5279" s="2" t="s">
        <v>5053</v>
      </c>
      <c r="D5279" s="2" t="s">
        <v>6</v>
      </c>
      <c r="E5279" s="2" t="str">
        <f>IFERROR(__xludf.DUMMYFUNCTION("GOOGLETRANSLATE(B5279, ""auto"",""en"")"),"happiness is to live up to Ramadan")</f>
        <v>happiness is to live up to Ramadan</v>
      </c>
    </row>
    <row r="5280" ht="15.75" customHeight="1">
      <c r="A5280" s="1">
        <v>5748.0</v>
      </c>
      <c r="B5280" s="2" t="s">
        <v>5054</v>
      </c>
      <c r="C5280" s="2" t="s">
        <v>5053</v>
      </c>
      <c r="D5280" s="2" t="s">
        <v>6</v>
      </c>
      <c r="E5280" s="2" t="str">
        <f>IFERROR(__xludf.DUMMYFUNCTION("GOOGLETRANSLATE(B5280, ""auto"",""en"")"),"prayer the first thing to ask Allah on Judgment Day do not miss the prayer")</f>
        <v>prayer the first thing to ask Allah on Judgment Day do not miss the prayer</v>
      </c>
    </row>
    <row r="5281" ht="15.75" customHeight="1">
      <c r="A5281" s="1">
        <v>5749.0</v>
      </c>
      <c r="B5281" s="2" t="s">
        <v>5055</v>
      </c>
      <c r="C5281" s="2" t="s">
        <v>5053</v>
      </c>
      <c r="D5281" s="2" t="s">
        <v>6</v>
      </c>
      <c r="E5281" s="2" t="str">
        <f>IFERROR(__xludf.DUMMYFUNCTION("GOOGLETRANSLATE(B5281, ""auto"",""en"")"),"let this winter will be the most beautiful the most fun of the happiest Insch alla")</f>
        <v>let this winter will be the most beautiful the most fun of the happiest Insch alla</v>
      </c>
    </row>
    <row r="5282" ht="15.75" customHeight="1">
      <c r="A5282" s="1">
        <v>5751.0</v>
      </c>
      <c r="B5282" s="2" t="s">
        <v>5056</v>
      </c>
      <c r="C5282" s="2" t="s">
        <v>5053</v>
      </c>
      <c r="D5282" s="2" t="s">
        <v>6</v>
      </c>
      <c r="E5282" s="2" t="str">
        <f>IFERROR(__xludf.DUMMYFUNCTION("GOOGLETRANSLATE(B5282, ""auto"",""en"")"),"Allah forgive me for every wrong deed astagfirullah")</f>
        <v>Allah forgive me for every wrong deed astagfirullah</v>
      </c>
    </row>
    <row r="5283" ht="15.75" customHeight="1">
      <c r="A5283" s="1">
        <v>5752.0</v>
      </c>
      <c r="B5283" s="2" t="s">
        <v>5057</v>
      </c>
      <c r="C5283" s="2" t="s">
        <v>5053</v>
      </c>
      <c r="D5283" s="2" t="s">
        <v>6</v>
      </c>
      <c r="E5283" s="2" t="str">
        <f>IFERROR(__xludf.DUMMYFUNCTION("GOOGLETRANSLATE(B5283, ""auto"",""en"")"),"O Allah you are the most forgiving and You love forgiveness so forgive me")</f>
        <v>O Allah you are the most forgiving and You love forgiveness so forgive me</v>
      </c>
    </row>
    <row r="5284" ht="15.75" customHeight="1">
      <c r="A5284" s="1">
        <v>5753.0</v>
      </c>
      <c r="B5284" s="2" t="s">
        <v>5058</v>
      </c>
      <c r="C5284" s="2" t="s">
        <v>5059</v>
      </c>
      <c r="D5284" s="2" t="s">
        <v>6</v>
      </c>
      <c r="E5284" s="2" t="str">
        <f>IFERROR(__xludf.DUMMYFUNCTION("GOOGLETRANSLATE(B5284, ""auto"",""en"")"),"Alhamdulillah mother 4210gr twice 57 cm")</f>
        <v>Alhamdulillah mother 4210gr twice 57 cm</v>
      </c>
    </row>
    <row r="5285" ht="15.75" customHeight="1">
      <c r="A5285" s="1">
        <v>5754.0</v>
      </c>
      <c r="B5285" s="2" t="s">
        <v>5060</v>
      </c>
      <c r="C5285" s="2" t="s">
        <v>5059</v>
      </c>
      <c r="D5285" s="2" t="s">
        <v>6</v>
      </c>
      <c r="E5285" s="2" t="str">
        <f>IFERROR(__xludf.DUMMYFUNCTION("GOOGLETRANSLATE(B5285, ""auto"",""en"")"),"You can order a bersenizder")</f>
        <v>You can order a bersenizder</v>
      </c>
    </row>
    <row r="5286" ht="15.75" customHeight="1">
      <c r="A5286" s="1">
        <v>5755.0</v>
      </c>
      <c r="B5286" s="2" t="s">
        <v>5061</v>
      </c>
      <c r="C5286" s="2" t="s">
        <v>5059</v>
      </c>
      <c r="D5286" s="2" t="s">
        <v>6</v>
      </c>
      <c r="E5286" s="2" t="str">
        <f>IFERROR(__xludf.DUMMYFUNCTION("GOOGLETRANSLATE(B5286, ""auto"",""en"")"),"The owner of the heart tabıstırğan you protect the thousands of other children my father törembizdi thank goodness because you are qolpaştap Thank you let us be together forever")</f>
        <v>The owner of the heart tabıstırğan you protect the thousands of other children my father törembizdi thank goodness because you are qolpaştap Thank you let us be together forever</v>
      </c>
    </row>
    <row r="5287" ht="15.75" customHeight="1">
      <c r="A5287" s="1">
        <v>5756.0</v>
      </c>
      <c r="B5287" s="2" t="s">
        <v>5062</v>
      </c>
      <c r="C5287" s="2" t="s">
        <v>5059</v>
      </c>
      <c r="D5287" s="2" t="s">
        <v>6</v>
      </c>
      <c r="E5287" s="2" t="str">
        <f>IFERROR(__xludf.DUMMYFUNCTION("GOOGLETRANSLATE(B5287, ""auto"",""en"")"),"sc bars ")</f>
        <v>sc bars </v>
      </c>
    </row>
    <row r="5288" ht="15.75" customHeight="1">
      <c r="A5288" s="1">
        <v>5757.0</v>
      </c>
      <c r="B5288" s="2" t="s">
        <v>5063</v>
      </c>
      <c r="C5288" s="2" t="s">
        <v>5059</v>
      </c>
      <c r="D5288" s="2" t="s">
        <v>6</v>
      </c>
      <c r="E5288" s="2" t="str">
        <f>IFERROR(__xludf.DUMMYFUNCTION("GOOGLETRANSLATE(B5288, ""auto"",""en"")"),"1 Congratulations tulips red flower qızımäkeñ years old and I love you so much")</f>
        <v>1 Congratulations tulips red flower qızımäkeñ years old and I love you so much</v>
      </c>
    </row>
    <row r="5289" ht="15.75" customHeight="1">
      <c r="A5289" s="1">
        <v>5758.0</v>
      </c>
      <c r="B5289" s="2" t="s">
        <v>5064</v>
      </c>
      <c r="C5289" s="2" t="s">
        <v>5059</v>
      </c>
      <c r="D5289" s="2" t="s">
        <v>6</v>
      </c>
      <c r="E5289" s="2" t="str">
        <f>IFERROR(__xludf.DUMMYFUNCTION("GOOGLETRANSLATE(B5289, ""auto"",""en"")"),"I want a lot of kids on their favorite muzhain sha Allah")</f>
        <v>I want a lot of kids on their favorite muzhain sha Allah</v>
      </c>
    </row>
    <row r="5290" ht="15.75" customHeight="1">
      <c r="A5290" s="1">
        <v>5759.0</v>
      </c>
      <c r="B5290" s="2" t="s">
        <v>5065</v>
      </c>
      <c r="C5290" s="2" t="s">
        <v>5059</v>
      </c>
      <c r="D5290" s="2" t="s">
        <v>6</v>
      </c>
      <c r="E5290" s="2" t="str">
        <f>IFERROR(__xludf.DUMMYFUNCTION("GOOGLETRANSLATE(B5290, ""auto"",""en"")"),"my loveabylkasovy")</f>
        <v>my loveabylkasovy</v>
      </c>
    </row>
    <row r="5291" ht="15.75" customHeight="1">
      <c r="A5291" s="1">
        <v>5760.0</v>
      </c>
      <c r="B5291" s="2" t="s">
        <v>5066</v>
      </c>
      <c r="C5291" s="2" t="s">
        <v>5059</v>
      </c>
      <c r="D5291" s="2" t="s">
        <v>6</v>
      </c>
      <c r="E5291" s="2" t="str">
        <f>IFERROR(__xludf.DUMMYFUNCTION("GOOGLETRANSLATE(B5291, ""auto"",""en"")"),"my daughter two years ago I had no idea what you will be my daughter, I do not know which one of us gave birth or I'll you give me but one thing I know I'm going to dochulya your ideal mother is your mother")</f>
        <v>my daughter two years ago I had no idea what you will be my daughter, I do not know which one of us gave birth or I'll you give me but one thing I know I'm going to dochulya your ideal mother is your mother</v>
      </c>
    </row>
    <row r="5292" ht="15.75" customHeight="1">
      <c r="A5292" s="1">
        <v>5761.0</v>
      </c>
      <c r="B5292" s="2" t="s">
        <v>5067</v>
      </c>
      <c r="C5292" s="2" t="s">
        <v>5059</v>
      </c>
      <c r="D5292" s="2" t="s">
        <v>6</v>
      </c>
      <c r="E5292" s="2" t="str">
        <f>IFERROR(__xludf.DUMMYFUNCTION("GOOGLETRANSLATE(B5292, ""auto"",""en"")"),"B. jewels Erzhanovna")</f>
        <v>B. jewels Erzhanovna</v>
      </c>
    </row>
    <row r="5293" ht="15.75" customHeight="1">
      <c r="A5293" s="1">
        <v>5762.0</v>
      </c>
      <c r="B5293" s="2" t="s">
        <v>5068</v>
      </c>
      <c r="C5293" s="2" t="s">
        <v>5059</v>
      </c>
      <c r="D5293" s="2" t="s">
        <v>6</v>
      </c>
      <c r="E5293" s="2" t="str">
        <f>IFERROR(__xludf.DUMMYFUNCTION("GOOGLETRANSLATE(B5293, ""auto"",""en"")")," erzhanakniyetwedding ea25072016 start")</f>
        <v> erzhanakniyetwedding ea25072016 start</v>
      </c>
    </row>
    <row r="5294" ht="15.75" customHeight="1">
      <c r="A5294" s="1">
        <v>5763.0</v>
      </c>
      <c r="B5294" s="2" t="s">
        <v>5058</v>
      </c>
      <c r="C5294" s="2" t="s">
        <v>5069</v>
      </c>
      <c r="D5294" s="2" t="s">
        <v>6</v>
      </c>
      <c r="E5294" s="2" t="str">
        <f>IFERROR(__xludf.DUMMYFUNCTION("GOOGLETRANSLATE(B5294, ""auto"",""en"")"),"Alhamdulillah mother 4210gr twice 57 cm")</f>
        <v>Alhamdulillah mother 4210gr twice 57 cm</v>
      </c>
    </row>
    <row r="5295" ht="15.75" customHeight="1">
      <c r="A5295" s="1">
        <v>5764.0</v>
      </c>
      <c r="B5295" s="2" t="s">
        <v>5060</v>
      </c>
      <c r="C5295" s="2" t="s">
        <v>5069</v>
      </c>
      <c r="D5295" s="2" t="s">
        <v>6</v>
      </c>
      <c r="E5295" s="2" t="str">
        <f>IFERROR(__xludf.DUMMYFUNCTION("GOOGLETRANSLATE(B5295, ""auto"",""en"")"),"You can order a bersenizder")</f>
        <v>You can order a bersenizder</v>
      </c>
    </row>
    <row r="5296" ht="15.75" customHeight="1">
      <c r="A5296" s="1">
        <v>5765.0</v>
      </c>
      <c r="B5296" s="2" t="s">
        <v>5061</v>
      </c>
      <c r="C5296" s="2" t="s">
        <v>5069</v>
      </c>
      <c r="D5296" s="2" t="s">
        <v>6</v>
      </c>
      <c r="E5296" s="2" t="str">
        <f>IFERROR(__xludf.DUMMYFUNCTION("GOOGLETRANSLATE(B5296, ""auto"",""en"")"),"The owner of the heart tabıstırğan you protect the thousands of other children my father törembizdi thank goodness because you are qolpaştap Thank you let us be together forever")</f>
        <v>The owner of the heart tabıstırğan you protect the thousands of other children my father törembizdi thank goodness because you are qolpaştap Thank you let us be together forever</v>
      </c>
    </row>
    <row r="5297" ht="15.75" customHeight="1">
      <c r="A5297" s="1">
        <v>5766.0</v>
      </c>
      <c r="B5297" s="2" t="s">
        <v>5062</v>
      </c>
      <c r="C5297" s="2" t="s">
        <v>5069</v>
      </c>
      <c r="D5297" s="2" t="s">
        <v>6</v>
      </c>
      <c r="E5297" s="2" t="str">
        <f>IFERROR(__xludf.DUMMYFUNCTION("GOOGLETRANSLATE(B5297, ""auto"",""en"")"),"sc bars ")</f>
        <v>sc bars </v>
      </c>
    </row>
    <row r="5298" ht="15.75" customHeight="1">
      <c r="A5298" s="1">
        <v>5767.0</v>
      </c>
      <c r="B5298" s="2" t="s">
        <v>5063</v>
      </c>
      <c r="C5298" s="2" t="s">
        <v>5069</v>
      </c>
      <c r="D5298" s="2" t="s">
        <v>6</v>
      </c>
      <c r="E5298" s="2" t="str">
        <f>IFERROR(__xludf.DUMMYFUNCTION("GOOGLETRANSLATE(B5298, ""auto"",""en"")"),"1 Congratulations tulips red flower qızımäkeñ years old and I love you so much")</f>
        <v>1 Congratulations tulips red flower qızımäkeñ years old and I love you so much</v>
      </c>
    </row>
    <row r="5299" ht="15.75" customHeight="1">
      <c r="A5299" s="1">
        <v>5768.0</v>
      </c>
      <c r="B5299" s="2" t="s">
        <v>5064</v>
      </c>
      <c r="C5299" s="2" t="s">
        <v>5069</v>
      </c>
      <c r="D5299" s="2" t="s">
        <v>6</v>
      </c>
      <c r="E5299" s="2" t="str">
        <f>IFERROR(__xludf.DUMMYFUNCTION("GOOGLETRANSLATE(B5299, ""auto"",""en"")"),"I want a lot of kids on their favorite muzhain sha Allah")</f>
        <v>I want a lot of kids on their favorite muzhain sha Allah</v>
      </c>
    </row>
    <row r="5300" ht="15.75" customHeight="1">
      <c r="A5300" s="1">
        <v>5769.0</v>
      </c>
      <c r="B5300" s="2" t="s">
        <v>5065</v>
      </c>
      <c r="C5300" s="2" t="s">
        <v>5069</v>
      </c>
      <c r="D5300" s="2" t="s">
        <v>6</v>
      </c>
      <c r="E5300" s="2" t="str">
        <f>IFERROR(__xludf.DUMMYFUNCTION("GOOGLETRANSLATE(B5300, ""auto"",""en"")"),"my loveabylkasovy")</f>
        <v>my loveabylkasovy</v>
      </c>
    </row>
    <row r="5301" ht="15.75" customHeight="1">
      <c r="A5301" s="1">
        <v>5770.0</v>
      </c>
      <c r="B5301" s="2" t="s">
        <v>5066</v>
      </c>
      <c r="C5301" s="2" t="s">
        <v>5069</v>
      </c>
      <c r="D5301" s="2" t="s">
        <v>6</v>
      </c>
      <c r="E5301" s="2" t="str">
        <f>IFERROR(__xludf.DUMMYFUNCTION("GOOGLETRANSLATE(B5301, ""auto"",""en"")"),"my daughter two years ago I had no idea what you will be my daughter, I do not know which one of us gave birth or I'll you give me but one thing I know I'm going to dochulya your ideal mother is your mother")</f>
        <v>my daughter two years ago I had no idea what you will be my daughter, I do not know which one of us gave birth or I'll you give me but one thing I know I'm going to dochulya your ideal mother is your mother</v>
      </c>
    </row>
    <row r="5302" ht="15.75" customHeight="1">
      <c r="A5302" s="1">
        <v>5771.0</v>
      </c>
      <c r="B5302" s="2" t="s">
        <v>5067</v>
      </c>
      <c r="C5302" s="2" t="s">
        <v>5069</v>
      </c>
      <c r="D5302" s="2" t="s">
        <v>6</v>
      </c>
      <c r="E5302" s="2" t="str">
        <f>IFERROR(__xludf.DUMMYFUNCTION("GOOGLETRANSLATE(B5302, ""auto"",""en"")"),"B. jewels Erzhanovna")</f>
        <v>B. jewels Erzhanovna</v>
      </c>
    </row>
    <row r="5303" ht="15.75" customHeight="1">
      <c r="A5303" s="1">
        <v>5772.0</v>
      </c>
      <c r="B5303" s="2" t="s">
        <v>5068</v>
      </c>
      <c r="C5303" s="2" t="s">
        <v>5069</v>
      </c>
      <c r="D5303" s="2" t="s">
        <v>6</v>
      </c>
      <c r="E5303" s="2" t="str">
        <f>IFERROR(__xludf.DUMMYFUNCTION("GOOGLETRANSLATE(B5303, ""auto"",""en"")")," erzhanakniyetwedding ea25072016 start")</f>
        <v> erzhanakniyetwedding ea25072016 start</v>
      </c>
    </row>
    <row r="5304" ht="15.75" customHeight="1">
      <c r="A5304" s="1">
        <v>5773.0</v>
      </c>
      <c r="B5304" s="2" t="s">
        <v>5058</v>
      </c>
      <c r="C5304" s="2" t="s">
        <v>5069</v>
      </c>
      <c r="D5304" s="2" t="s">
        <v>6</v>
      </c>
      <c r="E5304" s="2" t="str">
        <f>IFERROR(__xludf.DUMMYFUNCTION("GOOGLETRANSLATE(B5304, ""auto"",""en"")"),"Alhamdulillah mother 4210gr twice 57 cm")</f>
        <v>Alhamdulillah mother 4210gr twice 57 cm</v>
      </c>
    </row>
    <row r="5305" ht="15.75" customHeight="1">
      <c r="A5305" s="1">
        <v>5774.0</v>
      </c>
      <c r="B5305" s="2" t="s">
        <v>5060</v>
      </c>
      <c r="C5305" s="2" t="s">
        <v>5069</v>
      </c>
      <c r="D5305" s="2" t="s">
        <v>6</v>
      </c>
      <c r="E5305" s="2" t="str">
        <f>IFERROR(__xludf.DUMMYFUNCTION("GOOGLETRANSLATE(B5305, ""auto"",""en"")"),"You can order a bersenizder")</f>
        <v>You can order a bersenizder</v>
      </c>
    </row>
    <row r="5306" ht="15.75" customHeight="1">
      <c r="A5306" s="1">
        <v>5775.0</v>
      </c>
      <c r="B5306" s="2" t="s">
        <v>5061</v>
      </c>
      <c r="C5306" s="2" t="s">
        <v>5069</v>
      </c>
      <c r="D5306" s="2" t="s">
        <v>6</v>
      </c>
      <c r="E5306" s="2" t="str">
        <f>IFERROR(__xludf.DUMMYFUNCTION("GOOGLETRANSLATE(B5306, ""auto"",""en"")"),"The owner of the heart tabıstırğan you protect the thousands of other children my father törembizdi thank goodness because you are qolpaştap Thank you let us be together forever")</f>
        <v>The owner of the heart tabıstırğan you protect the thousands of other children my father törembizdi thank goodness because you are qolpaştap Thank you let us be together forever</v>
      </c>
    </row>
    <row r="5307" ht="15.75" customHeight="1">
      <c r="A5307" s="1">
        <v>5776.0</v>
      </c>
      <c r="B5307" s="2" t="s">
        <v>5062</v>
      </c>
      <c r="C5307" s="2" t="s">
        <v>5069</v>
      </c>
      <c r="D5307" s="2" t="s">
        <v>6</v>
      </c>
      <c r="E5307" s="2" t="str">
        <f>IFERROR(__xludf.DUMMYFUNCTION("GOOGLETRANSLATE(B5307, ""auto"",""en"")"),"sc bars ")</f>
        <v>sc bars </v>
      </c>
    </row>
    <row r="5308" ht="15.75" customHeight="1">
      <c r="A5308" s="1">
        <v>5777.0</v>
      </c>
      <c r="B5308" s="2" t="s">
        <v>5063</v>
      </c>
      <c r="C5308" s="2" t="s">
        <v>5069</v>
      </c>
      <c r="D5308" s="2" t="s">
        <v>6</v>
      </c>
      <c r="E5308" s="2" t="str">
        <f>IFERROR(__xludf.DUMMYFUNCTION("GOOGLETRANSLATE(B5308, ""auto"",""en"")"),"1 Congratulations tulips red flower qızımäkeñ years old and I love you so much")</f>
        <v>1 Congratulations tulips red flower qızımäkeñ years old and I love you so much</v>
      </c>
    </row>
    <row r="5309" ht="15.75" customHeight="1">
      <c r="A5309" s="1">
        <v>5778.0</v>
      </c>
      <c r="B5309" s="2" t="s">
        <v>5064</v>
      </c>
      <c r="C5309" s="2" t="s">
        <v>5069</v>
      </c>
      <c r="D5309" s="2" t="s">
        <v>6</v>
      </c>
      <c r="E5309" s="2" t="str">
        <f>IFERROR(__xludf.DUMMYFUNCTION("GOOGLETRANSLATE(B5309, ""auto"",""en"")"),"I want a lot of kids on their favorite muzhain sha Allah")</f>
        <v>I want a lot of kids on their favorite muzhain sha Allah</v>
      </c>
    </row>
    <row r="5310" ht="15.75" customHeight="1">
      <c r="A5310" s="1">
        <v>5779.0</v>
      </c>
      <c r="B5310" s="2" t="s">
        <v>5065</v>
      </c>
      <c r="C5310" s="2" t="s">
        <v>5069</v>
      </c>
      <c r="D5310" s="2" t="s">
        <v>6</v>
      </c>
      <c r="E5310" s="2" t="str">
        <f>IFERROR(__xludf.DUMMYFUNCTION("GOOGLETRANSLATE(B5310, ""auto"",""en"")"),"my loveabylkasovy")</f>
        <v>my loveabylkasovy</v>
      </c>
    </row>
    <row r="5311" ht="15.75" customHeight="1">
      <c r="A5311" s="1">
        <v>5780.0</v>
      </c>
      <c r="B5311" s="2" t="s">
        <v>5066</v>
      </c>
      <c r="C5311" s="2" t="s">
        <v>5069</v>
      </c>
      <c r="D5311" s="2" t="s">
        <v>6</v>
      </c>
      <c r="E5311" s="2" t="str">
        <f>IFERROR(__xludf.DUMMYFUNCTION("GOOGLETRANSLATE(B5311, ""auto"",""en"")"),"my daughter two years ago I had no idea what you will be my daughter, I do not know which one of us gave birth or I'll you give me but one thing I know I'm going to dochulya your ideal mother is your mother")</f>
        <v>my daughter two years ago I had no idea what you will be my daughter, I do not know which one of us gave birth or I'll you give me but one thing I know I'm going to dochulya your ideal mother is your mother</v>
      </c>
    </row>
    <row r="5312" ht="15.75" customHeight="1">
      <c r="A5312" s="1">
        <v>5781.0</v>
      </c>
      <c r="B5312" s="2" t="s">
        <v>5067</v>
      </c>
      <c r="C5312" s="2" t="s">
        <v>5069</v>
      </c>
      <c r="D5312" s="2" t="s">
        <v>6</v>
      </c>
      <c r="E5312" s="2" t="str">
        <f>IFERROR(__xludf.DUMMYFUNCTION("GOOGLETRANSLATE(B5312, ""auto"",""en"")"),"B. jewels Erzhanovna")</f>
        <v>B. jewels Erzhanovna</v>
      </c>
    </row>
    <row r="5313" ht="15.75" customHeight="1">
      <c r="A5313" s="1">
        <v>5782.0</v>
      </c>
      <c r="B5313" s="2" t="s">
        <v>5068</v>
      </c>
      <c r="C5313" s="2" t="s">
        <v>5069</v>
      </c>
      <c r="D5313" s="2" t="s">
        <v>6</v>
      </c>
      <c r="E5313" s="2" t="str">
        <f>IFERROR(__xludf.DUMMYFUNCTION("GOOGLETRANSLATE(B5313, ""auto"",""en"")")," erzhanakniyetwedding ea25072016 start")</f>
        <v> erzhanakniyetwedding ea25072016 start</v>
      </c>
    </row>
    <row r="5314" ht="15.75" customHeight="1">
      <c r="A5314" s="1">
        <v>5789.0</v>
      </c>
      <c r="B5314" s="2" t="s">
        <v>5070</v>
      </c>
      <c r="C5314" s="2" t="s">
        <v>5071</v>
      </c>
      <c r="D5314" s="2" t="s">
        <v>6</v>
      </c>
      <c r="E5314" s="2" t="str">
        <f>IFERROR(__xludf.DUMMYFUNCTION("GOOGLETRANSLATE(B5314, ""auto"",""en"")"),"musica36 compilation premiere I spent this summer to listen to boom https vk cc 9hjxyk")</f>
        <v>musica36 compilation premiere I spent this summer to listen to boom https vk cc 9hjxyk</v>
      </c>
    </row>
    <row r="5315" ht="15.75" customHeight="1">
      <c r="A5315" s="1">
        <v>5790.0</v>
      </c>
      <c r="B5315" s="2" t="s">
        <v>5072</v>
      </c>
      <c r="C5315" s="2" t="s">
        <v>5071</v>
      </c>
      <c r="D5315" s="2" t="s">
        <v>6</v>
      </c>
      <c r="E5315" s="2" t="str">
        <f>IFERROR(__xludf.DUMMYFUNCTION("GOOGLETRANSLATE(B5315, ""auto"",""en"")"),"Seize the moments of happiness force yourself to love Fall in love only himself this is now in the light of the rest is nonsense l n thick war and peace")</f>
        <v>Seize the moments of happiness force yourself to love Fall in love only himself this is now in the light of the rest is nonsense l n thick war and peace</v>
      </c>
    </row>
    <row r="5316" ht="15.75" customHeight="1">
      <c r="A5316" s="1">
        <v>5791.0</v>
      </c>
      <c r="B5316" s="2" t="s">
        <v>5073</v>
      </c>
      <c r="C5316" s="2" t="s">
        <v>5071</v>
      </c>
      <c r="D5316" s="2" t="s">
        <v>6</v>
      </c>
      <c r="E5316" s="2" t="str">
        <f>IFERROR(__xludf.DUMMYFUNCTION("GOOGLETRANSLATE(B5316, ""auto"",""en"")")," aa")</f>
        <v> aa</v>
      </c>
    </row>
    <row r="5317" ht="15.75" customHeight="1">
      <c r="A5317" s="1">
        <v>5793.0</v>
      </c>
      <c r="B5317" s="2" t="s">
        <v>5074</v>
      </c>
      <c r="C5317" s="2" t="s">
        <v>5071</v>
      </c>
      <c r="D5317" s="2" t="s">
        <v>6</v>
      </c>
      <c r="E5317" s="2" t="str">
        <f>IFERROR(__xludf.DUMMYFUNCTION("GOOGLETRANSLATE(B5317, ""auto"",""en"")"),"Two minutes of good")</f>
        <v>Two minutes of good</v>
      </c>
    </row>
    <row r="5318" ht="15.75" customHeight="1">
      <c r="A5318" s="1">
        <v>5794.0</v>
      </c>
      <c r="B5318" s="2" t="s">
        <v>5075</v>
      </c>
      <c r="C5318" s="2" t="s">
        <v>5071</v>
      </c>
      <c r="D5318" s="2" t="s">
        <v>6</v>
      </c>
      <c r="E5318" s="2" t="str">
        <f>IFERROR(__xludf.DUMMYFUNCTION("GOOGLETRANSLATE(B5318, ""auto"",""en"")"),"love is in the air ")</f>
        <v>love is in the air </v>
      </c>
    </row>
    <row r="5319" ht="15.75" customHeight="1">
      <c r="A5319" s="1">
        <v>5795.0</v>
      </c>
      <c r="B5319" s="2" t="s">
        <v>5076</v>
      </c>
      <c r="C5319" s="2" t="s">
        <v>5071</v>
      </c>
      <c r="D5319" s="2" t="s">
        <v>6</v>
      </c>
      <c r="E5319" s="2" t="str">
        <f>IFERROR(__xludf.DUMMYFUNCTION("GOOGLETRANSLATE(B5319, ""auto"",""en"")"),"Canadian artist draws comical and wise comics Family")</f>
        <v>Canadian artist draws comical and wise comics Family</v>
      </c>
    </row>
    <row r="5320" ht="15.75" customHeight="1">
      <c r="A5320" s="1">
        <v>5796.0</v>
      </c>
      <c r="B5320" s="2" t="s">
        <v>5070</v>
      </c>
      <c r="C5320" s="2" t="s">
        <v>5077</v>
      </c>
      <c r="D5320" s="2" t="s">
        <v>6</v>
      </c>
      <c r="E5320" s="2" t="str">
        <f>IFERROR(__xludf.DUMMYFUNCTION("GOOGLETRANSLATE(B5320, ""auto"",""en"")"),"musica36 compilation premiere I spent this summer to listen to boom https vk cc 9hjxyk")</f>
        <v>musica36 compilation premiere I spent this summer to listen to boom https vk cc 9hjxyk</v>
      </c>
    </row>
    <row r="5321" ht="15.75" customHeight="1">
      <c r="A5321" s="1">
        <v>5797.0</v>
      </c>
      <c r="B5321" s="2" t="s">
        <v>5072</v>
      </c>
      <c r="C5321" s="2" t="s">
        <v>5077</v>
      </c>
      <c r="D5321" s="2" t="s">
        <v>6</v>
      </c>
      <c r="E5321" s="2" t="str">
        <f>IFERROR(__xludf.DUMMYFUNCTION("GOOGLETRANSLATE(B5321, ""auto"",""en"")"),"Seize the moments of happiness force yourself to love Fall in love only himself this is now in the light of the rest is nonsense l n thick war and peace")</f>
        <v>Seize the moments of happiness force yourself to love Fall in love only himself this is now in the light of the rest is nonsense l n thick war and peace</v>
      </c>
    </row>
    <row r="5322" ht="15.75" customHeight="1">
      <c r="A5322" s="1">
        <v>5798.0</v>
      </c>
      <c r="B5322" s="2" t="s">
        <v>5073</v>
      </c>
      <c r="C5322" s="2" t="s">
        <v>5077</v>
      </c>
      <c r="D5322" s="2" t="s">
        <v>6</v>
      </c>
      <c r="E5322" s="2" t="str">
        <f>IFERROR(__xludf.DUMMYFUNCTION("GOOGLETRANSLATE(B5322, ""auto"",""en"")")," aa")</f>
        <v> aa</v>
      </c>
    </row>
    <row r="5323" ht="15.75" customHeight="1">
      <c r="A5323" s="1">
        <v>5800.0</v>
      </c>
      <c r="B5323" s="2" t="s">
        <v>5074</v>
      </c>
      <c r="C5323" s="2" t="s">
        <v>5077</v>
      </c>
      <c r="D5323" s="2" t="s">
        <v>6</v>
      </c>
      <c r="E5323" s="2" t="str">
        <f>IFERROR(__xludf.DUMMYFUNCTION("GOOGLETRANSLATE(B5323, ""auto"",""en"")"),"Two minutes of good")</f>
        <v>Two minutes of good</v>
      </c>
    </row>
    <row r="5324" ht="15.75" customHeight="1">
      <c r="A5324" s="1">
        <v>5801.0</v>
      </c>
      <c r="B5324" s="2" t="s">
        <v>5075</v>
      </c>
      <c r="C5324" s="2" t="s">
        <v>5077</v>
      </c>
      <c r="D5324" s="2" t="s">
        <v>6</v>
      </c>
      <c r="E5324" s="2" t="str">
        <f>IFERROR(__xludf.DUMMYFUNCTION("GOOGLETRANSLATE(B5324, ""auto"",""en"")"),"love is in the air ")</f>
        <v>love is in the air </v>
      </c>
    </row>
    <row r="5325" ht="15.75" customHeight="1">
      <c r="A5325" s="1">
        <v>5802.0</v>
      </c>
      <c r="B5325" s="2" t="s">
        <v>5076</v>
      </c>
      <c r="C5325" s="2" t="s">
        <v>5077</v>
      </c>
      <c r="D5325" s="2" t="s">
        <v>6</v>
      </c>
      <c r="E5325" s="2" t="str">
        <f>IFERROR(__xludf.DUMMYFUNCTION("GOOGLETRANSLATE(B5325, ""auto"",""en"")"),"Canadian artist draws comical and wise comics Family")</f>
        <v>Canadian artist draws comical and wise comics Family</v>
      </c>
    </row>
    <row r="5326" ht="15.75" customHeight="1">
      <c r="A5326" s="1">
        <v>5804.0</v>
      </c>
      <c r="B5326" s="2" t="s">
        <v>5078</v>
      </c>
      <c r="C5326" s="2" t="s">
        <v>5079</v>
      </c>
      <c r="D5326" s="2" t="s">
        <v>6</v>
      </c>
      <c r="E5326" s="2" t="str">
        <f>IFERROR(__xludf.DUMMYFUNCTION("GOOGLETRANSLATE(B5326, ""auto"",""en"")"),"if the supreme wish to unite the two, he will unite their hearts even if the distance between them goes from heaven to earth")</f>
        <v>if the supreme wish to unite the two, he will unite their hearts even if the distance between them goes from heaven to earth</v>
      </c>
    </row>
    <row r="5327" ht="15.75" customHeight="1">
      <c r="A5327" s="1">
        <v>5805.0</v>
      </c>
      <c r="B5327" s="2" t="s">
        <v>5080</v>
      </c>
      <c r="C5327" s="2" t="s">
        <v>5079</v>
      </c>
      <c r="D5327" s="2" t="s">
        <v>6</v>
      </c>
      <c r="E5327" s="2" t="str">
        <f>IFERROR(__xludf.DUMMYFUNCTION("GOOGLETRANSLATE(B5327, ""auto"",""en"")"),"how best to 1 or 2")</f>
        <v>how best to 1 or 2</v>
      </c>
    </row>
    <row r="5328" ht="15.75" customHeight="1">
      <c r="A5328" s="1">
        <v>5807.0</v>
      </c>
      <c r="B5328" s="2" t="s">
        <v>5081</v>
      </c>
      <c r="C5328" s="2" t="s">
        <v>5079</v>
      </c>
      <c r="D5328" s="2" t="s">
        <v>6</v>
      </c>
      <c r="E5328" s="2" t="str">
        <f>IFERROR(__xludf.DUMMYFUNCTION("GOOGLETRANSLATE(B5328, ""auto"",""en"")"),"the most beautiful word that has been said about love if Allah wills to unite two hearts, he unites them, even if the distance between them goes from heaven to earth")</f>
        <v>the most beautiful word that has been said about love if Allah wills to unite two hearts, he unites them, even if the distance between them goes from heaven to earth</v>
      </c>
    </row>
    <row r="5329" ht="15.75" customHeight="1">
      <c r="A5329" s="1">
        <v>5808.0</v>
      </c>
      <c r="B5329" s="2" t="s">
        <v>5082</v>
      </c>
      <c r="C5329" s="2" t="s">
        <v>5079</v>
      </c>
      <c r="D5329" s="2" t="s">
        <v>6</v>
      </c>
      <c r="E5329" s="2" t="str">
        <f>IFERROR(__xludf.DUMMYFUNCTION("GOOGLETRANSLATE(B5329, ""auto"",""en"")"),"This user is in love with peonies")</f>
        <v>This user is in love with peonies</v>
      </c>
    </row>
    <row r="5330" ht="15.75" customHeight="1">
      <c r="A5330" s="1">
        <v>5809.0</v>
      </c>
      <c r="B5330" s="2" t="s">
        <v>5083</v>
      </c>
      <c r="C5330" s="2" t="s">
        <v>5079</v>
      </c>
      <c r="D5330" s="2" t="s">
        <v>6</v>
      </c>
      <c r="E5330" s="2" t="str">
        <f>IFERROR(__xludf.DUMMYFUNCTION("GOOGLETRANSLATE(B5330, ""auto"",""en"")"),"she was too quiet or too loud, she perceives things to heart or not taken seriously, she was too sensitive or too heartless she hated with every fiber of his being or loved with every fiber of my heart the golden mean is not there for it was all or nothin"&amp;"g she wanted all and settled for nothing")</f>
        <v>she was too quiet or too loud, she perceives things to heart or not taken seriously, she was too sensitive or too heartless she hated with every fiber of his being or loved with every fiber of my heart the golden mean is not there for it was all or nothing she wanted all and settled for nothing</v>
      </c>
    </row>
    <row r="5331" ht="15.75" customHeight="1">
      <c r="A5331" s="1">
        <v>5811.0</v>
      </c>
      <c r="B5331" s="2" t="s">
        <v>5078</v>
      </c>
      <c r="C5331" s="2" t="s">
        <v>5079</v>
      </c>
      <c r="D5331" s="2" t="s">
        <v>6</v>
      </c>
      <c r="E5331" s="2" t="str">
        <f>IFERROR(__xludf.DUMMYFUNCTION("GOOGLETRANSLATE(B5331, ""auto"",""en"")"),"if the supreme wish to unite the two, he will unite their hearts even if the distance between them goes from heaven to earth")</f>
        <v>if the supreme wish to unite the two, he will unite their hearts even if the distance between them goes from heaven to earth</v>
      </c>
    </row>
    <row r="5332" ht="15.75" customHeight="1">
      <c r="A5332" s="1">
        <v>5812.0</v>
      </c>
      <c r="B5332" s="2" t="s">
        <v>5080</v>
      </c>
      <c r="C5332" s="2" t="s">
        <v>5079</v>
      </c>
      <c r="D5332" s="2" t="s">
        <v>6</v>
      </c>
      <c r="E5332" s="2" t="str">
        <f>IFERROR(__xludf.DUMMYFUNCTION("GOOGLETRANSLATE(B5332, ""auto"",""en"")"),"how best to 1 or 2")</f>
        <v>how best to 1 or 2</v>
      </c>
    </row>
    <row r="5333" ht="15.75" customHeight="1">
      <c r="A5333" s="1">
        <v>5814.0</v>
      </c>
      <c r="B5333" s="2" t="s">
        <v>5081</v>
      </c>
      <c r="C5333" s="2" t="s">
        <v>5079</v>
      </c>
      <c r="D5333" s="2" t="s">
        <v>6</v>
      </c>
      <c r="E5333" s="2" t="str">
        <f>IFERROR(__xludf.DUMMYFUNCTION("GOOGLETRANSLATE(B5333, ""auto"",""en"")"),"the most beautiful word that has been said about love if Allah wills to unite two hearts, he unites them, even if the distance between them goes from heaven to earth")</f>
        <v>the most beautiful word that has been said about love if Allah wills to unite two hearts, he unites them, even if the distance between them goes from heaven to earth</v>
      </c>
    </row>
    <row r="5334" ht="15.75" customHeight="1">
      <c r="A5334" s="1">
        <v>5815.0</v>
      </c>
      <c r="B5334" s="2" t="s">
        <v>5082</v>
      </c>
      <c r="C5334" s="2" t="s">
        <v>5079</v>
      </c>
      <c r="D5334" s="2" t="s">
        <v>6</v>
      </c>
      <c r="E5334" s="2" t="str">
        <f>IFERROR(__xludf.DUMMYFUNCTION("GOOGLETRANSLATE(B5334, ""auto"",""en"")"),"This user is in love with peonies")</f>
        <v>This user is in love with peonies</v>
      </c>
    </row>
    <row r="5335" ht="15.75" customHeight="1">
      <c r="A5335" s="1">
        <v>5816.0</v>
      </c>
      <c r="B5335" s="2" t="s">
        <v>5083</v>
      </c>
      <c r="C5335" s="2" t="s">
        <v>5079</v>
      </c>
      <c r="D5335" s="2" t="s">
        <v>6</v>
      </c>
      <c r="E5335" s="2" t="str">
        <f>IFERROR(__xludf.DUMMYFUNCTION("GOOGLETRANSLATE(B5335, ""auto"",""en"")"),"she was too quiet or too loud, she perceives things to heart or not taken seriously, she was too sensitive or too heartless she hated with every fiber of his being or loved with every fiber of my heart the golden mean is not there for it was all or nothin"&amp;"g she wanted all and settled for nothing")</f>
        <v>she was too quiet or too loud, she perceives things to heart or not taken seriously, she was too sensitive or too heartless she hated with every fiber of his being or loved with every fiber of my heart the golden mean is not there for it was all or nothing she wanted all and settled for nothing</v>
      </c>
    </row>
    <row r="5336" ht="15.75" customHeight="1">
      <c r="A5336" s="1">
        <v>5818.0</v>
      </c>
      <c r="B5336" s="2" t="s">
        <v>5078</v>
      </c>
      <c r="C5336" s="2" t="s">
        <v>5079</v>
      </c>
      <c r="D5336" s="2" t="s">
        <v>6</v>
      </c>
      <c r="E5336" s="2" t="str">
        <f>IFERROR(__xludf.DUMMYFUNCTION("GOOGLETRANSLATE(B5336, ""auto"",""en"")"),"if the supreme wish to unite the two, he will unite their hearts even if the distance between them goes from heaven to earth")</f>
        <v>if the supreme wish to unite the two, he will unite their hearts even if the distance between them goes from heaven to earth</v>
      </c>
    </row>
    <row r="5337" ht="15.75" customHeight="1">
      <c r="A5337" s="1">
        <v>5819.0</v>
      </c>
      <c r="B5337" s="2" t="s">
        <v>5080</v>
      </c>
      <c r="C5337" s="2" t="s">
        <v>5079</v>
      </c>
      <c r="D5337" s="2" t="s">
        <v>6</v>
      </c>
      <c r="E5337" s="2" t="str">
        <f>IFERROR(__xludf.DUMMYFUNCTION("GOOGLETRANSLATE(B5337, ""auto"",""en"")"),"how best to 1 or 2")</f>
        <v>how best to 1 or 2</v>
      </c>
    </row>
    <row r="5338" ht="15.75" customHeight="1">
      <c r="A5338" s="1">
        <v>5821.0</v>
      </c>
      <c r="B5338" s="2" t="s">
        <v>5081</v>
      </c>
      <c r="C5338" s="2" t="s">
        <v>5079</v>
      </c>
      <c r="D5338" s="2" t="s">
        <v>6</v>
      </c>
      <c r="E5338" s="2" t="str">
        <f>IFERROR(__xludf.DUMMYFUNCTION("GOOGLETRANSLATE(B5338, ""auto"",""en"")"),"the most beautiful word that has been said about love if Allah wills to unite two hearts, he unites them, even if the distance between them goes from heaven to earth")</f>
        <v>the most beautiful word that has been said about love if Allah wills to unite two hearts, he unites them, even if the distance between them goes from heaven to earth</v>
      </c>
    </row>
    <row r="5339" ht="15.75" customHeight="1">
      <c r="A5339" s="1">
        <v>5822.0</v>
      </c>
      <c r="B5339" s="2" t="s">
        <v>5082</v>
      </c>
      <c r="C5339" s="2" t="s">
        <v>5079</v>
      </c>
      <c r="D5339" s="2" t="s">
        <v>6</v>
      </c>
      <c r="E5339" s="2" t="str">
        <f>IFERROR(__xludf.DUMMYFUNCTION("GOOGLETRANSLATE(B5339, ""auto"",""en"")"),"This user is in love with peonies")</f>
        <v>This user is in love with peonies</v>
      </c>
    </row>
    <row r="5340" ht="15.75" customHeight="1">
      <c r="A5340" s="1">
        <v>5823.0</v>
      </c>
      <c r="B5340" s="2" t="s">
        <v>5083</v>
      </c>
      <c r="C5340" s="2" t="s">
        <v>5079</v>
      </c>
      <c r="D5340" s="2" t="s">
        <v>6</v>
      </c>
      <c r="E5340" s="2" t="str">
        <f>IFERROR(__xludf.DUMMYFUNCTION("GOOGLETRANSLATE(B5340, ""auto"",""en"")"),"she was too quiet or too loud, she perceives things to heart or not taken seriously, she was too sensitive or too heartless she hated with every fiber of his being or loved with every fiber of my heart the golden mean is not there for it was all or nothin"&amp;"g she wanted all and settled for nothing")</f>
        <v>she was too quiet or too loud, she perceives things to heart or not taken seriously, she was too sensitive or too heartless she hated with every fiber of his being or loved with every fiber of my heart the golden mean is not there for it was all or nothing she wanted all and settled for nothing</v>
      </c>
    </row>
    <row r="5341" ht="15.75" customHeight="1">
      <c r="A5341" s="1">
        <v>5824.0</v>
      </c>
      <c r="B5341" s="2" t="s">
        <v>5084</v>
      </c>
      <c r="C5341" s="2" t="s">
        <v>5085</v>
      </c>
      <c r="D5341" s="2" t="s">
        <v>6</v>
      </c>
      <c r="E5341" s="2" t="str">
        <f>IFERROR(__xludf.DUMMYFUNCTION("GOOGLETRANSLATE(B5341, ""auto"",""en"")"),"in the car")</f>
        <v>in the car</v>
      </c>
    </row>
    <row r="5342" ht="15.75" customHeight="1">
      <c r="A5342" s="1">
        <v>5825.0</v>
      </c>
      <c r="B5342" s="2" t="s">
        <v>5086</v>
      </c>
      <c r="C5342" s="2" t="s">
        <v>5085</v>
      </c>
      <c r="D5342" s="2" t="s">
        <v>6</v>
      </c>
      <c r="E5342" s="2" t="str">
        <f>IFERROR(__xludf.DUMMYFUNCTION("GOOGLETRANSLATE(B5342, ""auto"",""en"")")," a selection of fights Tony Ferguson Tony Ferguson Mike Rio Tony Ferguson katsunori Kikuno Tony Ferguson Danny Castillo show completely")</f>
        <v> a selection of fights Tony Ferguson Tony Ferguson Mike Rio Tony Ferguson katsunori Kikuno Tony Ferguson Danny Castillo show completely</v>
      </c>
    </row>
    <row r="5343" ht="15.75" customHeight="1">
      <c r="A5343" s="1">
        <v>5826.0</v>
      </c>
      <c r="B5343" s="2" t="s">
        <v>5087</v>
      </c>
      <c r="C5343" s="2" t="s">
        <v>5085</v>
      </c>
      <c r="D5343" s="2" t="s">
        <v>6</v>
      </c>
      <c r="E5343" s="2" t="str">
        <f>IFERROR(__xludf.DUMMYFUNCTION("GOOGLETRANSLATE(B5343, ""auto"",""en"")"),"gazuy home I'm with you")</f>
        <v>gazuy home I'm with you</v>
      </c>
    </row>
    <row r="5344" ht="15.75" customHeight="1">
      <c r="A5344" s="1">
        <v>5827.0</v>
      </c>
      <c r="B5344" s="2" t="s">
        <v>5088</v>
      </c>
      <c r="C5344" s="2" t="s">
        <v>5085</v>
      </c>
      <c r="D5344" s="2" t="s">
        <v>6</v>
      </c>
      <c r="E5344" s="2" t="str">
        <f>IFERROR(__xludf.DUMMYFUNCTION("GOOGLETRANSLATE(B5344, ""auto"",""en"")"),"You choose your way to those who want to become and")</f>
        <v>You choose your way to those who want to become and</v>
      </c>
    </row>
    <row r="5345" ht="15.75" customHeight="1">
      <c r="A5345" s="1">
        <v>5828.0</v>
      </c>
      <c r="B5345" s="2" t="s">
        <v>5089</v>
      </c>
      <c r="C5345" s="2" t="s">
        <v>5085</v>
      </c>
      <c r="D5345" s="2" t="s">
        <v>6</v>
      </c>
      <c r="E5345" s="2" t="str">
        <f>IFERROR(__xludf.DUMMYFUNCTION("GOOGLETRANSLATE(B5345, ""auto"",""en"")"),"udushenie anaconda")</f>
        <v>udushenie anaconda</v>
      </c>
    </row>
    <row r="5346" ht="15.75" customHeight="1">
      <c r="A5346" s="1">
        <v>5829.0</v>
      </c>
      <c r="B5346" s="2" t="s">
        <v>5084</v>
      </c>
      <c r="C5346" s="2" t="s">
        <v>5090</v>
      </c>
      <c r="D5346" s="2" t="s">
        <v>6</v>
      </c>
      <c r="E5346" s="2" t="str">
        <f>IFERROR(__xludf.DUMMYFUNCTION("GOOGLETRANSLATE(B5346, ""auto"",""en"")"),"in the car")</f>
        <v>in the car</v>
      </c>
    </row>
    <row r="5347" ht="15.75" customHeight="1">
      <c r="A5347" s="1">
        <v>5830.0</v>
      </c>
      <c r="B5347" s="2" t="s">
        <v>5086</v>
      </c>
      <c r="C5347" s="2" t="s">
        <v>5090</v>
      </c>
      <c r="D5347" s="2" t="s">
        <v>6</v>
      </c>
      <c r="E5347" s="2" t="str">
        <f>IFERROR(__xludf.DUMMYFUNCTION("GOOGLETRANSLATE(B5347, ""auto"",""en"")")," a selection of fights Tony Ferguson Tony Ferguson Mike Rio Tony Ferguson katsunori Kikuno Tony Ferguson Danny Castillo show completely")</f>
        <v> a selection of fights Tony Ferguson Tony Ferguson Mike Rio Tony Ferguson katsunori Kikuno Tony Ferguson Danny Castillo show completely</v>
      </c>
    </row>
    <row r="5348" ht="15.75" customHeight="1">
      <c r="A5348" s="1">
        <v>5831.0</v>
      </c>
      <c r="B5348" s="2" t="s">
        <v>5087</v>
      </c>
      <c r="C5348" s="2" t="s">
        <v>5090</v>
      </c>
      <c r="D5348" s="2" t="s">
        <v>6</v>
      </c>
      <c r="E5348" s="2" t="str">
        <f>IFERROR(__xludf.DUMMYFUNCTION("GOOGLETRANSLATE(B5348, ""auto"",""en"")"),"gazuy home I'm with you")</f>
        <v>gazuy home I'm with you</v>
      </c>
    </row>
    <row r="5349" ht="15.75" customHeight="1">
      <c r="A5349" s="1">
        <v>5832.0</v>
      </c>
      <c r="B5349" s="2" t="s">
        <v>5088</v>
      </c>
      <c r="C5349" s="2" t="s">
        <v>5090</v>
      </c>
      <c r="D5349" s="2" t="s">
        <v>6</v>
      </c>
      <c r="E5349" s="2" t="str">
        <f>IFERROR(__xludf.DUMMYFUNCTION("GOOGLETRANSLATE(B5349, ""auto"",""en"")"),"You choose your way to those who want to become and")</f>
        <v>You choose your way to those who want to become and</v>
      </c>
    </row>
    <row r="5350" ht="15.75" customHeight="1">
      <c r="A5350" s="1">
        <v>5833.0</v>
      </c>
      <c r="B5350" s="2" t="s">
        <v>5089</v>
      </c>
      <c r="C5350" s="2" t="s">
        <v>5090</v>
      </c>
      <c r="D5350" s="2" t="s">
        <v>6</v>
      </c>
      <c r="E5350" s="2" t="str">
        <f>IFERROR(__xludf.DUMMYFUNCTION("GOOGLETRANSLATE(B5350, ""auto"",""en"")"),"udushenie anaconda")</f>
        <v>udushenie anaconda</v>
      </c>
    </row>
    <row r="5351" ht="15.75" customHeight="1">
      <c r="A5351" s="1">
        <v>5834.0</v>
      </c>
      <c r="B5351" s="2" t="s">
        <v>5084</v>
      </c>
      <c r="C5351" s="2" t="s">
        <v>5085</v>
      </c>
      <c r="D5351" s="2" t="s">
        <v>6</v>
      </c>
      <c r="E5351" s="2" t="str">
        <f>IFERROR(__xludf.DUMMYFUNCTION("GOOGLETRANSLATE(B5351, ""auto"",""en"")"),"in the car")</f>
        <v>in the car</v>
      </c>
    </row>
    <row r="5352" ht="15.75" customHeight="1">
      <c r="A5352" s="1">
        <v>5835.0</v>
      </c>
      <c r="B5352" s="2" t="s">
        <v>5086</v>
      </c>
      <c r="C5352" s="2" t="s">
        <v>5085</v>
      </c>
      <c r="D5352" s="2" t="s">
        <v>6</v>
      </c>
      <c r="E5352" s="2" t="str">
        <f>IFERROR(__xludf.DUMMYFUNCTION("GOOGLETRANSLATE(B5352, ""auto"",""en"")")," a selection of fights Tony Ferguson Tony Ferguson Mike Rio Tony Ferguson katsunori Kikuno Tony Ferguson Danny Castillo show completely")</f>
        <v> a selection of fights Tony Ferguson Tony Ferguson Mike Rio Tony Ferguson katsunori Kikuno Tony Ferguson Danny Castillo show completely</v>
      </c>
    </row>
    <row r="5353" ht="15.75" customHeight="1">
      <c r="A5353" s="1">
        <v>5836.0</v>
      </c>
      <c r="B5353" s="2" t="s">
        <v>5087</v>
      </c>
      <c r="C5353" s="2" t="s">
        <v>5085</v>
      </c>
      <c r="D5353" s="2" t="s">
        <v>6</v>
      </c>
      <c r="E5353" s="2" t="str">
        <f>IFERROR(__xludf.DUMMYFUNCTION("GOOGLETRANSLATE(B5353, ""auto"",""en"")"),"gazuy home I'm with you")</f>
        <v>gazuy home I'm with you</v>
      </c>
    </row>
    <row r="5354" ht="15.75" customHeight="1">
      <c r="A5354" s="1">
        <v>5837.0</v>
      </c>
      <c r="B5354" s="2" t="s">
        <v>5088</v>
      </c>
      <c r="C5354" s="2" t="s">
        <v>5085</v>
      </c>
      <c r="D5354" s="2" t="s">
        <v>6</v>
      </c>
      <c r="E5354" s="2" t="str">
        <f>IFERROR(__xludf.DUMMYFUNCTION("GOOGLETRANSLATE(B5354, ""auto"",""en"")"),"You choose your way to those who want to become and")</f>
        <v>You choose your way to those who want to become and</v>
      </c>
    </row>
    <row r="5355" ht="15.75" customHeight="1">
      <c r="A5355" s="1">
        <v>5838.0</v>
      </c>
      <c r="B5355" s="2" t="s">
        <v>5089</v>
      </c>
      <c r="C5355" s="2" t="s">
        <v>5085</v>
      </c>
      <c r="D5355" s="2" t="s">
        <v>6</v>
      </c>
      <c r="E5355" s="2" t="str">
        <f>IFERROR(__xludf.DUMMYFUNCTION("GOOGLETRANSLATE(B5355, ""auto"",""en"")"),"udushenie anaconda")</f>
        <v>udushenie anaconda</v>
      </c>
    </row>
    <row r="5356" ht="15.75" customHeight="1">
      <c r="A5356" s="1">
        <v>5839.0</v>
      </c>
      <c r="B5356" s="2" t="s">
        <v>5091</v>
      </c>
      <c r="C5356" s="2" t="s">
        <v>5092</v>
      </c>
      <c r="D5356" s="2" t="s">
        <v>6</v>
      </c>
      <c r="E5356" s="2" t="str">
        <f>IFERROR(__xludf.DUMMYFUNCTION("GOOGLETRANSLATE(B5356, ""auto"",""en"")"),"show your")</f>
        <v>show your</v>
      </c>
    </row>
    <row r="5357" ht="15.75" customHeight="1">
      <c r="A5357" s="1">
        <v>5840.0</v>
      </c>
      <c r="B5357" s="2" t="s">
        <v>5093</v>
      </c>
      <c r="C5357" s="2" t="s">
        <v>5092</v>
      </c>
      <c r="D5357" s="2" t="s">
        <v>6</v>
      </c>
      <c r="E5357" s="2" t="str">
        <f>IFERROR(__xludf.DUMMYFUNCTION("GOOGLETRANSLATE(B5357, ""auto"",""en"")"),"better late than never, today is the birthday of our player Alexander congratulations your friends")</f>
        <v>better late than never, today is the birthday of our player Alexander congratulations your friends</v>
      </c>
    </row>
    <row r="5358" ht="15.75" customHeight="1">
      <c r="A5358" s="1">
        <v>5841.0</v>
      </c>
      <c r="B5358" s="2" t="s">
        <v>5094</v>
      </c>
      <c r="C5358" s="2" t="s">
        <v>5092</v>
      </c>
      <c r="D5358" s="2" t="s">
        <v>6</v>
      </c>
      <c r="E5358" s="2" t="str">
        <f>IFERROR(__xludf.DUMMYFUNCTION("GOOGLETRANSLATE(B5358, ""auto"",""en"")"),"Well someone like you I Battle")</f>
        <v>Well someone like you I Battle</v>
      </c>
    </row>
    <row r="5359" ht="15.75" customHeight="1">
      <c r="A5359" s="1">
        <v>5842.0</v>
      </c>
      <c r="B5359" s="2" t="s">
        <v>5095</v>
      </c>
      <c r="C5359" s="2" t="s">
        <v>5092</v>
      </c>
      <c r="D5359" s="2" t="s">
        <v>6</v>
      </c>
      <c r="E5359" s="2" t="str">
        <f>IFERROR(__xludf.DUMMYFUNCTION("GOOGLETRANSLATE(B5359, ""auto"",""en"")"),"when you put the machine with bratyun")</f>
        <v>when you put the machine with bratyun</v>
      </c>
    </row>
    <row r="5360" ht="15.75" customHeight="1">
      <c r="A5360" s="1">
        <v>5843.0</v>
      </c>
      <c r="B5360" s="2" t="s">
        <v>5096</v>
      </c>
      <c r="C5360" s="2" t="s">
        <v>5092</v>
      </c>
      <c r="D5360" s="2" t="s">
        <v>6</v>
      </c>
      <c r="E5360" s="2" t="str">
        <f>IFERROR(__xludf.DUMMYFUNCTION("GOOGLETRANSLATE(B5360, ""auto"",""en"")"),"a pilot series")</f>
        <v>a pilot series</v>
      </c>
    </row>
    <row r="5361" ht="15.75" customHeight="1">
      <c r="A5361" s="1">
        <v>5844.0</v>
      </c>
      <c r="B5361" s="2" t="s">
        <v>5097</v>
      </c>
      <c r="C5361" s="2" t="s">
        <v>5092</v>
      </c>
      <c r="D5361" s="2" t="s">
        <v>6</v>
      </c>
      <c r="E5361" s="2" t="str">
        <f>IFERROR(__xludf.DUMMYFUNCTION("GOOGLETRANSLATE(B5361, ""auto"",""en"")")," why do you ukulele that Larin is not revised after 5 minutes")</f>
        <v> why do you ukulele that Larin is not revised after 5 minutes</v>
      </c>
    </row>
    <row r="5362" ht="15.75" customHeight="1">
      <c r="A5362" s="1">
        <v>5845.0</v>
      </c>
      <c r="B5362" s="2" t="s">
        <v>5091</v>
      </c>
      <c r="C5362" s="2" t="s">
        <v>5098</v>
      </c>
      <c r="D5362" s="2" t="s">
        <v>6</v>
      </c>
      <c r="E5362" s="2" t="str">
        <f>IFERROR(__xludf.DUMMYFUNCTION("GOOGLETRANSLATE(B5362, ""auto"",""en"")"),"show your")</f>
        <v>show your</v>
      </c>
    </row>
    <row r="5363" ht="15.75" customHeight="1">
      <c r="A5363" s="1">
        <v>5846.0</v>
      </c>
      <c r="B5363" s="2" t="s">
        <v>5093</v>
      </c>
      <c r="C5363" s="2" t="s">
        <v>5098</v>
      </c>
      <c r="D5363" s="2" t="s">
        <v>6</v>
      </c>
      <c r="E5363" s="2" t="str">
        <f>IFERROR(__xludf.DUMMYFUNCTION("GOOGLETRANSLATE(B5363, ""auto"",""en"")"),"better late than never, today is the birthday of our player Alexander congratulations your friends")</f>
        <v>better late than never, today is the birthday of our player Alexander congratulations your friends</v>
      </c>
    </row>
    <row r="5364" ht="15.75" customHeight="1">
      <c r="A5364" s="1">
        <v>5847.0</v>
      </c>
      <c r="B5364" s="2" t="s">
        <v>5094</v>
      </c>
      <c r="C5364" s="2" t="s">
        <v>5098</v>
      </c>
      <c r="D5364" s="2" t="s">
        <v>6</v>
      </c>
      <c r="E5364" s="2" t="str">
        <f>IFERROR(__xludf.DUMMYFUNCTION("GOOGLETRANSLATE(B5364, ""auto"",""en"")"),"Well someone like you I Battle")</f>
        <v>Well someone like you I Battle</v>
      </c>
    </row>
    <row r="5365" ht="15.75" customHeight="1">
      <c r="A5365" s="1">
        <v>5848.0</v>
      </c>
      <c r="B5365" s="2" t="s">
        <v>5095</v>
      </c>
      <c r="C5365" s="2" t="s">
        <v>5098</v>
      </c>
      <c r="D5365" s="2" t="s">
        <v>6</v>
      </c>
      <c r="E5365" s="2" t="str">
        <f>IFERROR(__xludf.DUMMYFUNCTION("GOOGLETRANSLATE(B5365, ""auto"",""en"")"),"when you put the machine with bratyun")</f>
        <v>when you put the machine with bratyun</v>
      </c>
    </row>
    <row r="5366" ht="15.75" customHeight="1">
      <c r="A5366" s="1">
        <v>5849.0</v>
      </c>
      <c r="B5366" s="2" t="s">
        <v>5096</v>
      </c>
      <c r="C5366" s="2" t="s">
        <v>5098</v>
      </c>
      <c r="D5366" s="2" t="s">
        <v>6</v>
      </c>
      <c r="E5366" s="2" t="str">
        <f>IFERROR(__xludf.DUMMYFUNCTION("GOOGLETRANSLATE(B5366, ""auto"",""en"")"),"a pilot series")</f>
        <v>a pilot series</v>
      </c>
    </row>
    <row r="5367" ht="15.75" customHeight="1">
      <c r="A5367" s="1">
        <v>5850.0</v>
      </c>
      <c r="B5367" s="2" t="s">
        <v>5097</v>
      </c>
      <c r="C5367" s="2" t="s">
        <v>5098</v>
      </c>
      <c r="D5367" s="2" t="s">
        <v>6</v>
      </c>
      <c r="E5367" s="2" t="str">
        <f>IFERROR(__xludf.DUMMYFUNCTION("GOOGLETRANSLATE(B5367, ""auto"",""en"")")," why do you ukulele that Larin is not revised after 5 minutes")</f>
        <v> why do you ukulele that Larin is not revised after 5 minutes</v>
      </c>
    </row>
    <row r="5368" ht="15.75" customHeight="1">
      <c r="A5368" s="1">
        <v>5851.0</v>
      </c>
      <c r="B5368" s="2" t="s">
        <v>5091</v>
      </c>
      <c r="C5368" s="2" t="s">
        <v>5092</v>
      </c>
      <c r="D5368" s="2" t="s">
        <v>6</v>
      </c>
      <c r="E5368" s="2" t="str">
        <f>IFERROR(__xludf.DUMMYFUNCTION("GOOGLETRANSLATE(B5368, ""auto"",""en"")"),"show your")</f>
        <v>show your</v>
      </c>
    </row>
    <row r="5369" ht="15.75" customHeight="1">
      <c r="A5369" s="1">
        <v>5852.0</v>
      </c>
      <c r="B5369" s="2" t="s">
        <v>5093</v>
      </c>
      <c r="C5369" s="2" t="s">
        <v>5092</v>
      </c>
      <c r="D5369" s="2" t="s">
        <v>6</v>
      </c>
      <c r="E5369" s="2" t="str">
        <f>IFERROR(__xludf.DUMMYFUNCTION("GOOGLETRANSLATE(B5369, ""auto"",""en"")"),"better late than never, today is the birthday of our player Alexander congratulations your friends")</f>
        <v>better late than never, today is the birthday of our player Alexander congratulations your friends</v>
      </c>
    </row>
    <row r="5370" ht="15.75" customHeight="1">
      <c r="A5370" s="1">
        <v>5853.0</v>
      </c>
      <c r="B5370" s="2" t="s">
        <v>5094</v>
      </c>
      <c r="C5370" s="2" t="s">
        <v>5092</v>
      </c>
      <c r="D5370" s="2" t="s">
        <v>6</v>
      </c>
      <c r="E5370" s="2" t="str">
        <f>IFERROR(__xludf.DUMMYFUNCTION("GOOGLETRANSLATE(B5370, ""auto"",""en"")"),"Well someone like you I Battle")</f>
        <v>Well someone like you I Battle</v>
      </c>
    </row>
    <row r="5371" ht="15.75" customHeight="1">
      <c r="A5371" s="1">
        <v>5854.0</v>
      </c>
      <c r="B5371" s="2" t="s">
        <v>5095</v>
      </c>
      <c r="C5371" s="2" t="s">
        <v>5092</v>
      </c>
      <c r="D5371" s="2" t="s">
        <v>6</v>
      </c>
      <c r="E5371" s="2" t="str">
        <f>IFERROR(__xludf.DUMMYFUNCTION("GOOGLETRANSLATE(B5371, ""auto"",""en"")"),"when you put the machine with bratyun")</f>
        <v>when you put the machine with bratyun</v>
      </c>
    </row>
    <row r="5372" ht="15.75" customHeight="1">
      <c r="A5372" s="1">
        <v>5855.0</v>
      </c>
      <c r="B5372" s="2" t="s">
        <v>5096</v>
      </c>
      <c r="C5372" s="2" t="s">
        <v>5092</v>
      </c>
      <c r="D5372" s="2" t="s">
        <v>6</v>
      </c>
      <c r="E5372" s="2" t="str">
        <f>IFERROR(__xludf.DUMMYFUNCTION("GOOGLETRANSLATE(B5372, ""auto"",""en"")"),"a pilot series")</f>
        <v>a pilot series</v>
      </c>
    </row>
    <row r="5373" ht="15.75" customHeight="1">
      <c r="A5373" s="1">
        <v>5856.0</v>
      </c>
      <c r="B5373" s="2" t="s">
        <v>5097</v>
      </c>
      <c r="C5373" s="2" t="s">
        <v>5092</v>
      </c>
      <c r="D5373" s="2" t="s">
        <v>6</v>
      </c>
      <c r="E5373" s="2" t="str">
        <f>IFERROR(__xludf.DUMMYFUNCTION("GOOGLETRANSLATE(B5373, ""auto"",""en"")")," why do you ukulele that Larin is not revised after 5 minutes")</f>
        <v> why do you ukulele that Larin is not revised after 5 minutes</v>
      </c>
    </row>
    <row r="5374" ht="15.75" customHeight="1">
      <c r="A5374" s="1">
        <v>5857.0</v>
      </c>
      <c r="B5374" s="2" t="s">
        <v>5099</v>
      </c>
      <c r="C5374" s="2" t="s">
        <v>5100</v>
      </c>
      <c r="D5374" s="2" t="s">
        <v>6</v>
      </c>
      <c r="E5374" s="2" t="str">
        <f>IFERROR(__xludf.DUMMYFUNCTION("GOOGLETRANSLATE(B5374, ""auto"",""en"")"),"take care of each other now is the time that it is very difficult to find something really worthwhile now southpaw")</f>
        <v>take care of each other now is the time that it is very difficult to find something really worthwhile now southpaw</v>
      </c>
    </row>
    <row r="5375" ht="15.75" customHeight="1">
      <c r="A5375" s="1">
        <v>5858.0</v>
      </c>
      <c r="B5375" s="2" t="s">
        <v>5101</v>
      </c>
      <c r="C5375" s="2" t="s">
        <v>5100</v>
      </c>
      <c r="D5375" s="2" t="s">
        <v>6</v>
      </c>
      <c r="E5375" s="2" t="str">
        <f>IFERROR(__xludf.DUMMYFUNCTION("GOOGLETRANSLATE(B5375, ""auto"",""en"")"),"maybe I'm not the strongest is not the fastest and not the best athlete but I love the sport with all his heart")</f>
        <v>maybe I'm not the strongest is not the fastest and not the best athlete but I love the sport with all his heart</v>
      </c>
    </row>
    <row r="5376" ht="15.75" customHeight="1">
      <c r="A5376" s="1">
        <v>5859.0</v>
      </c>
      <c r="B5376" s="2" t="s">
        <v>5099</v>
      </c>
      <c r="C5376" s="2" t="s">
        <v>5102</v>
      </c>
      <c r="D5376" s="2" t="s">
        <v>6</v>
      </c>
      <c r="E5376" s="2" t="str">
        <f>IFERROR(__xludf.DUMMYFUNCTION("GOOGLETRANSLATE(B5376, ""auto"",""en"")"),"take care of each other now is the time that it is very difficult to find something really worthwhile now southpaw")</f>
        <v>take care of each other now is the time that it is very difficult to find something really worthwhile now southpaw</v>
      </c>
    </row>
    <row r="5377" ht="15.75" customHeight="1">
      <c r="A5377" s="1">
        <v>5860.0</v>
      </c>
      <c r="B5377" s="2" t="s">
        <v>5101</v>
      </c>
      <c r="C5377" s="2" t="s">
        <v>5102</v>
      </c>
      <c r="D5377" s="2" t="s">
        <v>6</v>
      </c>
      <c r="E5377" s="2" t="str">
        <f>IFERROR(__xludf.DUMMYFUNCTION("GOOGLETRANSLATE(B5377, ""auto"",""en"")"),"maybe I'm not the strongest is not the fastest and not the best athlete but I love the sport with all his heart")</f>
        <v>maybe I'm not the strongest is not the fastest and not the best athlete but I love the sport with all his heart</v>
      </c>
    </row>
    <row r="5378" ht="15.75" customHeight="1">
      <c r="A5378" s="1">
        <v>5861.0</v>
      </c>
      <c r="B5378" s="2" t="s">
        <v>5103</v>
      </c>
      <c r="C5378" s="2" t="s">
        <v>5104</v>
      </c>
      <c r="D5378" s="2" t="s">
        <v>6</v>
      </c>
      <c r="E5378" s="2" t="str">
        <f>IFERROR(__xludf.DUMMYFUNCTION("GOOGLETRANSLATE(B5378, ""auto"",""en"")"),"3 glavnyh kachectva ovna 1 βcegda fulfill promises 2 εsli loves verily vsem sepdtsem 3 βsegda pomogaet dpuzya")</f>
        <v>3 glavnyh kachectva ovna 1 βcegda fulfill promises 2 εsli loves verily vsem sepdtsem 3 βsegda pomogaet dpuzya</v>
      </c>
    </row>
    <row r="5379" ht="15.75" customHeight="1">
      <c r="A5379" s="1">
        <v>5862.0</v>
      </c>
      <c r="B5379" s="2" t="s">
        <v>5105</v>
      </c>
      <c r="C5379" s="2" t="s">
        <v>5106</v>
      </c>
      <c r="D5379" s="2" t="s">
        <v>6</v>
      </c>
      <c r="E5379" s="2" t="str">
        <f>IFERROR(__xludf.DUMMYFUNCTION("GOOGLETRANSLATE(B5379, ""auto"",""en"")"),"kid on a note if not then there is no Neh th humiliated")</f>
        <v>kid on a note if not then there is no Neh th humiliated</v>
      </c>
    </row>
    <row r="5380" ht="15.75" customHeight="1">
      <c r="A5380" s="1">
        <v>5863.0</v>
      </c>
      <c r="B5380" s="2" t="s">
        <v>5107</v>
      </c>
      <c r="C5380" s="2" t="s">
        <v>5106</v>
      </c>
      <c r="D5380" s="2" t="s">
        <v>6</v>
      </c>
      <c r="E5380" s="2" t="str">
        <f>IFERROR(__xludf.DUMMYFUNCTION("GOOGLETRANSLATE(B5380, ""auto"",""en"")"),"cribs on physics useful science newworld")</f>
        <v>cribs on physics useful science newworld</v>
      </c>
    </row>
    <row r="5381" ht="15.75" customHeight="1">
      <c r="A5381" s="1">
        <v>5864.0</v>
      </c>
      <c r="B5381" s="2" t="s">
        <v>5108</v>
      </c>
      <c r="C5381" s="2" t="s">
        <v>5106</v>
      </c>
      <c r="D5381" s="2" t="s">
        <v>6</v>
      </c>
      <c r="E5381" s="2" t="str">
        <f>IFERROR(__xludf.DUMMYFUNCTION("GOOGLETRANSLATE(B5381, ""auto"",""en"")"),"I will always appreciate only those who are with me until the last")</f>
        <v>I will always appreciate only those who are with me until the last</v>
      </c>
    </row>
    <row r="5382" ht="15.75" customHeight="1">
      <c r="A5382" s="1">
        <v>5865.0</v>
      </c>
      <c r="B5382" s="2" t="s">
        <v>5109</v>
      </c>
      <c r="C5382" s="2" t="s">
        <v>5106</v>
      </c>
      <c r="D5382" s="2" t="s">
        <v>6</v>
      </c>
      <c r="E5382" s="2" t="str">
        <f>IFERROR(__xludf.DUMMYFUNCTION("GOOGLETRANSLATE(B5382, ""auto"",""en"")"),"with one person for a lifetime that is what one must strive")</f>
        <v>with one person for a lifetime that is what one must strive</v>
      </c>
    </row>
    <row r="5383" ht="15.75" customHeight="1">
      <c r="A5383" s="1">
        <v>5866.0</v>
      </c>
      <c r="B5383" s="2" t="s">
        <v>5110</v>
      </c>
      <c r="C5383" s="2" t="s">
        <v>5106</v>
      </c>
      <c r="D5383" s="2" t="s">
        <v>6</v>
      </c>
      <c r="E5383" s="2" t="str">
        <f>IFERROR(__xludf.DUMMYFUNCTION("GOOGLETRANSLATE(B5383, ""auto"",""en"")"),"chelovek kotopy was nikogda ne vsem cmozhet for you To become ppocto for you proxozhim Where are the glyboko vnytri All you ravno bydesh schitat svoey a part of life")</f>
        <v>chelovek kotopy was nikogda ne vsem cmozhet for you To become ppocto for you proxozhim Where are the glyboko vnytri All you ravno bydesh schitat svoey a part of life</v>
      </c>
    </row>
    <row r="5384" ht="15.75" customHeight="1">
      <c r="A5384" s="1">
        <v>5867.0</v>
      </c>
      <c r="B5384" s="2" t="s">
        <v>5111</v>
      </c>
      <c r="C5384" s="2" t="s">
        <v>5106</v>
      </c>
      <c r="D5384" s="2" t="s">
        <v>6</v>
      </c>
      <c r="E5384" s="2" t="str">
        <f>IFERROR(__xludf.DUMMYFUNCTION("GOOGLETRANSLATE(B5384, ""auto"",""en"")")," c")</f>
        <v> c</v>
      </c>
    </row>
    <row r="5385" ht="15.75" customHeight="1">
      <c r="A5385" s="1">
        <v>5868.0</v>
      </c>
      <c r="B5385" s="2" t="s">
        <v>5112</v>
      </c>
      <c r="C5385" s="2" t="s">
        <v>5106</v>
      </c>
      <c r="D5385" s="2" t="s">
        <v>6</v>
      </c>
      <c r="E5385" s="2" t="str">
        <f>IFERROR(__xludf.DUMMYFUNCTION("GOOGLETRANSLATE(B5385, ""auto"",""en"")"),"damn i miss write me")</f>
        <v>damn i miss write me</v>
      </c>
    </row>
    <row r="5386" ht="15.75" customHeight="1">
      <c r="A5386" s="1">
        <v>5869.0</v>
      </c>
      <c r="B5386" s="2" t="s">
        <v>5113</v>
      </c>
      <c r="C5386" s="2" t="s">
        <v>5114</v>
      </c>
      <c r="D5386" s="2" t="s">
        <v>6</v>
      </c>
      <c r="E5386" s="2" t="str">
        <f>IFERROR(__xludf.DUMMYFUNCTION("GOOGLETRANSLATE(B5386, ""auto"",""en"")"),"I lose sleep at night is not for parties, though it seems that all my friends are joint and malt")</f>
        <v>I lose sleep at night is not for parties, though it seems that all my friends are joint and malt</v>
      </c>
    </row>
    <row r="5387" ht="15.75" customHeight="1">
      <c r="A5387" s="1">
        <v>5870.0</v>
      </c>
      <c r="B5387" s="2" t="s">
        <v>5115</v>
      </c>
      <c r="C5387" s="2" t="s">
        <v>5114</v>
      </c>
      <c r="D5387" s="2" t="s">
        <v>6</v>
      </c>
      <c r="E5387" s="2" t="str">
        <f>IFERROR(__xludf.DUMMYFUNCTION("GOOGLETRANSLATE(B5387, ""auto"",""en"")"),"you're the one who will take me home")</f>
        <v>you're the one who will take me home</v>
      </c>
    </row>
    <row r="5388" ht="15.75" customHeight="1">
      <c r="A5388" s="1">
        <v>5871.0</v>
      </c>
      <c r="B5388" s="2" t="s">
        <v>101</v>
      </c>
      <c r="C5388" s="2" t="s">
        <v>5114</v>
      </c>
      <c r="D5388" s="2" t="s">
        <v>6</v>
      </c>
      <c r="E5388" s="2" t="str">
        <f>IFERROR(__xludf.DUMMYFUNCTION("GOOGLETRANSLATE(B5388, ""auto"",""en"")"),"#VALUE!")</f>
        <v>#VALUE!</v>
      </c>
    </row>
    <row r="5389" ht="15.75" customHeight="1">
      <c r="A5389" s="1">
        <v>5872.0</v>
      </c>
      <c r="B5389" s="2" t="s">
        <v>5116</v>
      </c>
      <c r="C5389" s="2" t="s">
        <v>5114</v>
      </c>
      <c r="D5389" s="2" t="s">
        <v>6</v>
      </c>
      <c r="E5389" s="2" t="str">
        <f>IFERROR(__xludf.DUMMYFUNCTION("GOOGLETRANSLATE(B5389, ""auto"",""en"")"),"February 27, 2014 I miss but that will take place March 28, 2016 has passed but the track is still")</f>
        <v>February 27, 2014 I miss but that will take place March 28, 2016 has passed but the track is still</v>
      </c>
    </row>
    <row r="5390" ht="15.75" customHeight="1">
      <c r="A5390" s="1">
        <v>5873.0</v>
      </c>
      <c r="B5390" s="2" t="s">
        <v>5117</v>
      </c>
      <c r="C5390" s="2" t="s">
        <v>5114</v>
      </c>
      <c r="D5390" s="2" t="s">
        <v>6</v>
      </c>
      <c r="E5390" s="2" t="str">
        <f>IFERROR(__xludf.DUMMYFUNCTION("GOOGLETRANSLATE(B5390, ""auto"",""en"")"),"lost and dead in the trash")</f>
        <v>lost and dead in the trash</v>
      </c>
    </row>
    <row r="5391" ht="15.75" customHeight="1">
      <c r="A5391" s="1">
        <v>5874.0</v>
      </c>
      <c r="B5391" s="2" t="s">
        <v>5118</v>
      </c>
      <c r="C5391" s="2" t="s">
        <v>5114</v>
      </c>
      <c r="D5391" s="2" t="s">
        <v>6</v>
      </c>
      <c r="E5391" s="2" t="str">
        <f>IFERROR(__xludf.DUMMYFUNCTION("GOOGLETRANSLATE(B5391, ""auto"",""en"")"),"d a")</f>
        <v>d a</v>
      </c>
    </row>
    <row r="5392" ht="15.75" customHeight="1">
      <c r="A5392" s="1">
        <v>5875.0</v>
      </c>
      <c r="B5392" s="2" t="s">
        <v>5119</v>
      </c>
      <c r="C5392" s="2" t="s">
        <v>5114</v>
      </c>
      <c r="D5392" s="2" t="s">
        <v>6</v>
      </c>
      <c r="E5392" s="2" t="str">
        <f>IFERROR(__xludf.DUMMYFUNCTION("GOOGLETRANSLATE(B5392, ""auto"",""en"")"),"Do not fill my ears, I do not believe in fairy tales")</f>
        <v>Do not fill my ears, I do not believe in fairy tales</v>
      </c>
    </row>
    <row r="5393" ht="15.75" customHeight="1">
      <c r="A5393" s="1">
        <v>5876.0</v>
      </c>
      <c r="B5393" s="2" t="s">
        <v>5120</v>
      </c>
      <c r="C5393" s="2" t="s">
        <v>5114</v>
      </c>
      <c r="D5393" s="2" t="s">
        <v>6</v>
      </c>
      <c r="E5393" s="2" t="str">
        <f>IFERROR(__xludf.DUMMYFUNCTION("GOOGLETRANSLATE(B5393, ""auto"",""en"")"),"on mobile picking up again every bitch")</f>
        <v>on mobile picking up again every bitch</v>
      </c>
    </row>
    <row r="5394" ht="15.75" customHeight="1">
      <c r="A5394" s="1">
        <v>5877.0</v>
      </c>
      <c r="B5394" s="2" t="s">
        <v>5121</v>
      </c>
      <c r="C5394" s="2" t="s">
        <v>5114</v>
      </c>
      <c r="D5394" s="2" t="s">
        <v>6</v>
      </c>
      <c r="E5394" s="2" t="str">
        <f>IFERROR(__xludf.DUMMYFUNCTION("GOOGLETRANSLATE(B5394, ""auto"",""en"")"),"Th bitch you still do not understand what I'm writing here my whole life")</f>
        <v>Th bitch you still do not understand what I'm writing here my whole life</v>
      </c>
    </row>
    <row r="5395" ht="15.75" customHeight="1">
      <c r="A5395" s="1">
        <v>5878.0</v>
      </c>
      <c r="B5395" s="2" t="s">
        <v>5122</v>
      </c>
      <c r="C5395" s="2" t="s">
        <v>5114</v>
      </c>
      <c r="D5395" s="2" t="s">
        <v>6</v>
      </c>
      <c r="E5395" s="2" t="str">
        <f>IFERROR(__xludf.DUMMYFUNCTION("GOOGLETRANSLATE(B5395, ""auto"",""en"")"),"because my house is like a prison to me to have escape")</f>
        <v>because my house is like a prison to me to have escape</v>
      </c>
    </row>
    <row r="5396" ht="15.75" customHeight="1">
      <c r="A5396" s="1">
        <v>5879.0</v>
      </c>
      <c r="B5396" s="2" t="s">
        <v>5123</v>
      </c>
      <c r="C5396" s="2" t="s">
        <v>5124</v>
      </c>
      <c r="D5396" s="2" t="s">
        <v>6</v>
      </c>
      <c r="E5396" s="2" t="str">
        <f>IFERROR(__xludf.DUMMYFUNCTION("GOOGLETRANSLATE(B5396, ""auto"",""en"")")," it is not necessary to grow up too soon")</f>
        <v> it is not necessary to grow up too soon</v>
      </c>
    </row>
    <row r="5397" ht="15.75" customHeight="1">
      <c r="A5397" s="1">
        <v>5881.0</v>
      </c>
      <c r="B5397" s="2" t="s">
        <v>5125</v>
      </c>
      <c r="C5397" s="2" t="s">
        <v>5124</v>
      </c>
      <c r="D5397" s="2" t="s">
        <v>6</v>
      </c>
      <c r="E5397" s="2" t="str">
        <f>IFERROR(__xludf.DUMMYFUNCTION("GOOGLETRANSLATE(B5397, ""auto"",""en"")")," how was the day I")</f>
        <v> how was the day I</v>
      </c>
    </row>
    <row r="5398" ht="15.75" customHeight="1">
      <c r="A5398" s="1">
        <v>5882.0</v>
      </c>
      <c r="B5398" s="2" t="s">
        <v>5126</v>
      </c>
      <c r="C5398" s="2" t="s">
        <v>5124</v>
      </c>
      <c r="D5398" s="2" t="s">
        <v>6</v>
      </c>
      <c r="E5398" s="2" t="str">
        <f>IFERROR(__xludf.DUMMYFUNCTION("GOOGLETRANSLATE(B5398, ""auto"",""en"")"),"Briefly about me what are you so gay I just ate")</f>
        <v>Briefly about me what are you so gay I just ate</v>
      </c>
    </row>
    <row r="5399" ht="15.75" customHeight="1">
      <c r="A5399" s="1">
        <v>5883.0</v>
      </c>
      <c r="B5399" s="2" t="s">
        <v>839</v>
      </c>
      <c r="C5399" s="2" t="s">
        <v>5124</v>
      </c>
      <c r="D5399" s="2" t="s">
        <v>6</v>
      </c>
      <c r="E5399" s="2" t="str">
        <f>IFERROR(__xludf.DUMMYFUNCTION("GOOGLETRANSLATE(B5399, ""auto"",""en"")"),"mood")</f>
        <v>mood</v>
      </c>
    </row>
    <row r="5400" ht="15.75" customHeight="1">
      <c r="A5400" s="1">
        <v>5885.0</v>
      </c>
      <c r="B5400" s="2" t="s">
        <v>5127</v>
      </c>
      <c r="C5400" s="2" t="s">
        <v>5124</v>
      </c>
      <c r="D5400" s="2" t="s">
        <v>6</v>
      </c>
      <c r="E5400" s="2" t="str">
        <f>IFERROR(__xludf.DUMMYFUNCTION("GOOGLETRANSLATE(B5400, ""auto"",""en"")")," love is not the main thing the main thing to eat")</f>
        <v> love is not the main thing the main thing to eat</v>
      </c>
    </row>
    <row r="5401" ht="15.75" customHeight="1">
      <c r="A5401" s="1">
        <v>5887.0</v>
      </c>
      <c r="B5401" s="2" t="s">
        <v>5128</v>
      </c>
      <c r="C5401" s="2" t="s">
        <v>5124</v>
      </c>
      <c r="D5401" s="2" t="s">
        <v>6</v>
      </c>
      <c r="E5401" s="2" t="str">
        <f>IFERROR(__xludf.DUMMYFUNCTION("GOOGLETRANSLATE(B5401, ""auto"",""en"")"),"inogda nuzhno be yadovitoy otravilis to those who are trying to eat with Emily Blunt")</f>
        <v>inogda nuzhno be yadovitoy otravilis to those who are trying to eat with Emily Blunt</v>
      </c>
    </row>
    <row r="5402" ht="15.75" customHeight="1">
      <c r="A5402" s="1">
        <v>5890.0</v>
      </c>
      <c r="B5402" s="2" t="s">
        <v>5129</v>
      </c>
      <c r="C5402" s="2" t="s">
        <v>5124</v>
      </c>
      <c r="D5402" s="2" t="s">
        <v>6</v>
      </c>
      <c r="E5402" s="2" t="str">
        <f>IFERROR(__xludf.DUMMYFUNCTION("GOOGLETRANSLATE(B5402, ""auto"",""en"")"),"nobody knows what is really in my heart when I smile")</f>
        <v>nobody knows what is really in my heart when I smile</v>
      </c>
    </row>
    <row r="5403" ht="15.75" customHeight="1">
      <c r="A5403" s="1">
        <v>5892.0</v>
      </c>
      <c r="B5403" s="2" t="s">
        <v>5123</v>
      </c>
      <c r="C5403" s="2" t="s">
        <v>5124</v>
      </c>
      <c r="D5403" s="2" t="s">
        <v>6</v>
      </c>
      <c r="E5403" s="2" t="str">
        <f>IFERROR(__xludf.DUMMYFUNCTION("GOOGLETRANSLATE(B5403, ""auto"",""en"")")," it is not necessary to grow up too soon")</f>
        <v> it is not necessary to grow up too soon</v>
      </c>
    </row>
    <row r="5404" ht="15.75" customHeight="1">
      <c r="A5404" s="1">
        <v>5894.0</v>
      </c>
      <c r="B5404" s="2" t="s">
        <v>5125</v>
      </c>
      <c r="C5404" s="2" t="s">
        <v>5124</v>
      </c>
      <c r="D5404" s="2" t="s">
        <v>6</v>
      </c>
      <c r="E5404" s="2" t="str">
        <f>IFERROR(__xludf.DUMMYFUNCTION("GOOGLETRANSLATE(B5404, ""auto"",""en"")")," how was the day I")</f>
        <v> how was the day I</v>
      </c>
    </row>
    <row r="5405" ht="15.75" customHeight="1">
      <c r="A5405" s="1">
        <v>5895.0</v>
      </c>
      <c r="B5405" s="2" t="s">
        <v>5126</v>
      </c>
      <c r="C5405" s="2" t="s">
        <v>5124</v>
      </c>
      <c r="D5405" s="2" t="s">
        <v>6</v>
      </c>
      <c r="E5405" s="2" t="str">
        <f>IFERROR(__xludf.DUMMYFUNCTION("GOOGLETRANSLATE(B5405, ""auto"",""en"")"),"Briefly about me what are you so gay I just ate")</f>
        <v>Briefly about me what are you so gay I just ate</v>
      </c>
    </row>
    <row r="5406" ht="15.75" customHeight="1">
      <c r="A5406" s="1">
        <v>5896.0</v>
      </c>
      <c r="B5406" s="2" t="s">
        <v>839</v>
      </c>
      <c r="C5406" s="2" t="s">
        <v>5124</v>
      </c>
      <c r="D5406" s="2" t="s">
        <v>6</v>
      </c>
      <c r="E5406" s="2" t="str">
        <f>IFERROR(__xludf.DUMMYFUNCTION("GOOGLETRANSLATE(B5406, ""auto"",""en"")"),"mood")</f>
        <v>mood</v>
      </c>
    </row>
    <row r="5407" ht="15.75" customHeight="1">
      <c r="A5407" s="1">
        <v>5898.0</v>
      </c>
      <c r="B5407" s="2" t="s">
        <v>5127</v>
      </c>
      <c r="C5407" s="2" t="s">
        <v>5124</v>
      </c>
      <c r="D5407" s="2" t="s">
        <v>6</v>
      </c>
      <c r="E5407" s="2" t="str">
        <f>IFERROR(__xludf.DUMMYFUNCTION("GOOGLETRANSLATE(B5407, ""auto"",""en"")")," love is not the main thing the main thing to eat")</f>
        <v> love is not the main thing the main thing to eat</v>
      </c>
    </row>
    <row r="5408" ht="15.75" customHeight="1">
      <c r="A5408" s="1">
        <v>5900.0</v>
      </c>
      <c r="B5408" s="2" t="s">
        <v>5128</v>
      </c>
      <c r="C5408" s="2" t="s">
        <v>5124</v>
      </c>
      <c r="D5408" s="2" t="s">
        <v>6</v>
      </c>
      <c r="E5408" s="2" t="str">
        <f>IFERROR(__xludf.DUMMYFUNCTION("GOOGLETRANSLATE(B5408, ""auto"",""en"")"),"inogda nuzhno be yadovitoy otravilis to those who are trying to eat with Emily Blunt")</f>
        <v>inogda nuzhno be yadovitoy otravilis to those who are trying to eat with Emily Blunt</v>
      </c>
    </row>
    <row r="5409" ht="15.75" customHeight="1">
      <c r="A5409" s="1">
        <v>5903.0</v>
      </c>
      <c r="B5409" s="2" t="s">
        <v>5129</v>
      </c>
      <c r="C5409" s="2" t="s">
        <v>5124</v>
      </c>
      <c r="D5409" s="2" t="s">
        <v>6</v>
      </c>
      <c r="E5409" s="2" t="str">
        <f>IFERROR(__xludf.DUMMYFUNCTION("GOOGLETRANSLATE(B5409, ""auto"",""en"")"),"nobody knows what is really in my heart when I smile")</f>
        <v>nobody knows what is really in my heart when I smile</v>
      </c>
    </row>
    <row r="5410" ht="15.75" customHeight="1">
      <c r="A5410" s="1">
        <v>5905.0</v>
      </c>
      <c r="B5410" s="2" t="s">
        <v>5130</v>
      </c>
      <c r="C5410" s="2" t="s">
        <v>5131</v>
      </c>
      <c r="D5410" s="2" t="s">
        <v>6</v>
      </c>
      <c r="E5410" s="2" t="str">
        <f>IFERROR(__xludf.DUMMYFUNCTION("GOOGLETRANSLATE(B5410, ""auto"",""en"")"),"abandoning me once no longer meddle in my life ever")</f>
        <v>abandoning me once no longer meddle in my life ever</v>
      </c>
    </row>
    <row r="5411" ht="15.75" customHeight="1">
      <c r="A5411" s="1">
        <v>5906.0</v>
      </c>
      <c r="B5411" s="2" t="s">
        <v>5132</v>
      </c>
      <c r="C5411" s="2" t="s">
        <v>5131</v>
      </c>
      <c r="D5411" s="2" t="s">
        <v>6</v>
      </c>
      <c r="E5411" s="2" t="str">
        <f>IFERROR(__xludf.DUMMYFUNCTION("GOOGLETRANSLATE(B5411, ""auto"",""en"")"),"frame caught Milan Italy")</f>
        <v>frame caught Milan Italy</v>
      </c>
    </row>
    <row r="5412" ht="15.75" customHeight="1">
      <c r="A5412" s="1">
        <v>5907.0</v>
      </c>
      <c r="B5412" s="2" t="s">
        <v>5133</v>
      </c>
      <c r="C5412" s="2" t="s">
        <v>5131</v>
      </c>
      <c r="D5412" s="2" t="s">
        <v>6</v>
      </c>
      <c r="E5412" s="2" t="str">
        <f>IFERROR(__xludf.DUMMYFUNCTION("GOOGLETRANSLATE(B5412, ""auto"",""en"")"),"fool your brain")</f>
        <v>fool your brain</v>
      </c>
    </row>
    <row r="5413" ht="15.75" customHeight="1">
      <c r="A5413" s="1">
        <v>5908.0</v>
      </c>
      <c r="B5413" s="2" t="s">
        <v>5134</v>
      </c>
      <c r="C5413" s="2" t="s">
        <v>5131</v>
      </c>
      <c r="D5413" s="2" t="s">
        <v>6</v>
      </c>
      <c r="E5413" s="2" t="str">
        <f>IFERROR(__xludf.DUMMYFUNCTION("GOOGLETRANSLATE(B5413, ""auto"",""en"")"),"90 e zenith father bought my mother became his main model were times")</f>
        <v>90 e zenith father bought my mother became his main model were times</v>
      </c>
    </row>
    <row r="5414" ht="15.75" customHeight="1">
      <c r="A5414" s="1">
        <v>5909.0</v>
      </c>
      <c r="B5414" s="2" t="s">
        <v>5135</v>
      </c>
      <c r="C5414" s="2" t="s">
        <v>5131</v>
      </c>
      <c r="D5414" s="2" t="s">
        <v>6</v>
      </c>
      <c r="E5414" s="2" t="str">
        <f>IFERROR(__xludf.DUMMYFUNCTION("GOOGLETRANSLATE(B5414, ""auto"",""en"")"),"this guy led her mother to prom which she was not due to the fact that at 18 she was pregnant they respect")</f>
        <v>this guy led her mother to prom which she was not due to the fact that at 18 she was pregnant they respect</v>
      </c>
    </row>
    <row r="5415" ht="15.75" customHeight="1">
      <c r="A5415" s="1">
        <v>5910.0</v>
      </c>
      <c r="B5415" s="2" t="s">
        <v>5136</v>
      </c>
      <c r="C5415" s="2" t="s">
        <v>5131</v>
      </c>
      <c r="D5415" s="2" t="s">
        <v>6</v>
      </c>
      <c r="E5415" s="2" t="str">
        <f>IFERROR(__xludf.DUMMYFUNCTION("GOOGLETRANSLATE(B5415, ""auto"",""en"")"),", Israeli army Julia Tovma")</f>
        <v>, Israeli army Julia Tovma</v>
      </c>
    </row>
    <row r="5416" ht="15.75" customHeight="1">
      <c r="A5416" s="1">
        <v>5911.0</v>
      </c>
      <c r="B5416" s="2" t="s">
        <v>5137</v>
      </c>
      <c r="C5416" s="2" t="s">
        <v>5131</v>
      </c>
      <c r="D5416" s="2" t="s">
        <v>6</v>
      </c>
      <c r="E5416" s="2" t="str">
        <f>IFERROR(__xludf.DUMMYFUNCTION("GOOGLETRANSLATE(B5416, ""auto"",""en"")"),"Panoramic windows in Russia")</f>
        <v>Panoramic windows in Russia</v>
      </c>
    </row>
    <row r="5417" ht="15.75" customHeight="1">
      <c r="A5417" s="1">
        <v>5912.0</v>
      </c>
      <c r="B5417" s="2" t="s">
        <v>5138</v>
      </c>
      <c r="C5417" s="2" t="s">
        <v>5131</v>
      </c>
      <c r="D5417" s="2" t="s">
        <v>6</v>
      </c>
      <c r="E5417" s="2" t="str">
        <f>IFERROR(__xludf.DUMMYFUNCTION("GOOGLETRANSLATE(B5417, ""auto"",""en"")"),"that can create zip")</f>
        <v>that can create zip</v>
      </c>
    </row>
    <row r="5418" ht="15.75" customHeight="1">
      <c r="A5418" s="1">
        <v>5913.0</v>
      </c>
      <c r="B5418" s="2" t="s">
        <v>5139</v>
      </c>
      <c r="C5418" s="2" t="s">
        <v>5131</v>
      </c>
      <c r="D5418" s="2" t="s">
        <v>6</v>
      </c>
      <c r="E5418" s="2" t="str">
        <f>IFERROR(__xludf.DUMMYFUNCTION("GOOGLETRANSLATE(B5418, ""auto"",""en"")"),"I love when my wife goes to her mother doing what I want")</f>
        <v>I love when my wife goes to her mother doing what I want</v>
      </c>
    </row>
    <row r="5419" ht="15.75" customHeight="1">
      <c r="A5419" s="1">
        <v>5914.0</v>
      </c>
      <c r="B5419" s="2" t="s">
        <v>5140</v>
      </c>
      <c r="C5419" s="2" t="s">
        <v>5141</v>
      </c>
      <c r="D5419" s="2" t="s">
        <v>6</v>
      </c>
      <c r="E5419" s="2" t="str">
        <f>IFERROR(__xludf.DUMMYFUNCTION("GOOGLETRANSLATE(B5419, ""auto"",""en"")"),"every man to his lonely no matter how much we have friends sometimes we still feel the void")</f>
        <v>every man to his lonely no matter how much we have friends sometimes we still feel the void</v>
      </c>
    </row>
    <row r="5420" ht="15.75" customHeight="1">
      <c r="A5420" s="1">
        <v>5915.0</v>
      </c>
      <c r="B5420" s="2" t="s">
        <v>5142</v>
      </c>
      <c r="C5420" s="2" t="s">
        <v>5141</v>
      </c>
      <c r="D5420" s="2" t="s">
        <v>6</v>
      </c>
      <c r="E5420" s="2" t="str">
        <f>IFERROR(__xludf.DUMMYFUNCTION("GOOGLETRANSLATE(B5420, ""auto"",""en"")"),"die nobody cry disappear without anyone noticing")</f>
        <v>die nobody cry disappear without anyone noticing</v>
      </c>
    </row>
    <row r="5421" ht="15.75" customHeight="1">
      <c r="A5421" s="1">
        <v>5916.0</v>
      </c>
      <c r="B5421" s="2" t="s">
        <v>5143</v>
      </c>
      <c r="C5421" s="2" t="s">
        <v>5141</v>
      </c>
      <c r="D5421" s="2" t="s">
        <v>6</v>
      </c>
      <c r="E5421" s="2" t="str">
        <f>IFERROR(__xludf.DUMMYFUNCTION("GOOGLETRANSLATE(B5421, ""auto"",""en"")"),"think the phrase I love you a lot of lies no more lies in the words I'm fine")</f>
        <v>think the phrase I love you a lot of lies no more lies in the words I'm fine</v>
      </c>
    </row>
    <row r="5422" ht="15.75" customHeight="1">
      <c r="A5422" s="1">
        <v>5917.0</v>
      </c>
      <c r="B5422" s="2" t="s">
        <v>5144</v>
      </c>
      <c r="C5422" s="2" t="s">
        <v>5141</v>
      </c>
      <c r="D5422" s="2" t="s">
        <v>6</v>
      </c>
      <c r="E5422" s="2" t="str">
        <f>IFERROR(__xludf.DUMMYFUNCTION("GOOGLETRANSLATE(B5422, ""auto"",""en"")"),"I do not feel I'm afraid boyuc utonyt in chuctvah I boyuc fizicheskoy pain I'm afraid I do not dyshevnoy boyus boyus love I have I do not boyus not nyzhnym died of, I'm afraid ostatsya without those who love because of Powerful")</f>
        <v>I do not feel I'm afraid boyuc utonyt in chuctvah I boyuc fizicheskoy pain I'm afraid I do not dyshevnoy boyus boyus love I have I do not boyus not nyzhnym died of, I'm afraid ostatsya without those who love because of Powerful</v>
      </c>
    </row>
    <row r="5423" ht="15.75" customHeight="1">
      <c r="A5423" s="1">
        <v>5918.0</v>
      </c>
      <c r="B5423" s="2" t="s">
        <v>5145</v>
      </c>
      <c r="C5423" s="2" t="s">
        <v>5141</v>
      </c>
      <c r="D5423" s="2" t="s">
        <v>6</v>
      </c>
      <c r="E5423" s="2" t="str">
        <f>IFERROR(__xludf.DUMMYFUNCTION("GOOGLETRANSLATE(B5423, ""auto"",""en"")"),"the weakest point of the person his feelings possess emotions possess man")</f>
        <v>the weakest point of the person his feelings possess emotions possess man</v>
      </c>
    </row>
    <row r="5424" ht="15.75" customHeight="1">
      <c r="A5424" s="1">
        <v>5919.0</v>
      </c>
      <c r="B5424" s="2" t="s">
        <v>5146</v>
      </c>
      <c r="C5424" s="2" t="s">
        <v>5141</v>
      </c>
      <c r="D5424" s="2" t="s">
        <v>6</v>
      </c>
      <c r="E5424" s="2" t="str">
        <f>IFERROR(__xludf.DUMMYFUNCTION("GOOGLETRANSLATE(B5424, ""auto"",""en"")"),"when I die do not come to my grave and do not sit next to her telling me how much you love and miss these words I needed during the life")</f>
        <v>when I die do not come to my grave and do not sit next to her telling me how much you love and miss these words I needed during the life</v>
      </c>
    </row>
    <row r="5425" ht="15.75" customHeight="1">
      <c r="A5425" s="1">
        <v>5920.0</v>
      </c>
      <c r="B5425" s="2" t="s">
        <v>5147</v>
      </c>
      <c r="C5425" s="2" t="s">
        <v>5141</v>
      </c>
      <c r="D5425" s="2" t="s">
        <v>6</v>
      </c>
      <c r="E5425" s="2" t="str">
        <f>IFERROR(__xludf.DUMMYFUNCTION("GOOGLETRANSLATE(B5425, ""auto"",""en"")"),"important to leave and not look back look back recollect remember sorry sorry come back come back to begin all over again")</f>
        <v>important to leave and not look back look back recollect remember sorry sorry come back come back to begin all over again</v>
      </c>
    </row>
    <row r="5426" ht="15.75" customHeight="1">
      <c r="A5426" s="1">
        <v>5921.0</v>
      </c>
      <c r="B5426" s="2" t="s">
        <v>5148</v>
      </c>
      <c r="C5426" s="2" t="s">
        <v>5141</v>
      </c>
      <c r="D5426" s="2" t="s">
        <v>6</v>
      </c>
      <c r="E5426" s="2" t="str">
        <f>IFERROR(__xludf.DUMMYFUNCTION("GOOGLETRANSLATE(B5426, ""auto"",""en"")"),"have a dream run for it is impossible to escape it is impossible to go to go crawl can not lie down and crawl, lie in its direction")</f>
        <v>have a dream run for it is impossible to escape it is impossible to go to go crawl can not lie down and crawl, lie in its direction</v>
      </c>
    </row>
    <row r="5427" ht="15.75" customHeight="1">
      <c r="A5427" s="1">
        <v>5922.0</v>
      </c>
      <c r="B5427" s="2" t="s">
        <v>5149</v>
      </c>
      <c r="C5427" s="2" t="s">
        <v>5141</v>
      </c>
      <c r="D5427" s="2" t="s">
        <v>6</v>
      </c>
      <c r="E5427" s="2" t="str">
        <f>IFERROR(__xludf.DUMMYFUNCTION("GOOGLETRANSLATE(B5427, ""auto"",""en"")")," you ever broken heart no luck there is no I did not smash it tore him spit it trampled cut into small pieces I have no luck")</f>
        <v> you ever broken heart no luck there is no I did not smash it tore him spit it trampled cut into small pieces I have no luck</v>
      </c>
    </row>
    <row r="5428" ht="15.75" customHeight="1">
      <c r="A5428" s="1">
        <v>5923.0</v>
      </c>
      <c r="B5428" s="2" t="s">
        <v>5150</v>
      </c>
      <c r="C5428" s="2" t="s">
        <v>5141</v>
      </c>
      <c r="D5428" s="2" t="s">
        <v>6</v>
      </c>
      <c r="E5428" s="2" t="str">
        <f>IFERROR(__xludf.DUMMYFUNCTION("GOOGLETRANSLATE(B5428, ""auto"",""en"")")," I want to fall in love and pain are constantly thinking about this man and then admit their feelings and get you ready reciprocity killed")</f>
        <v> I want to fall in love and pain are constantly thinking about this man and then admit their feelings and get you ready reciprocity killed</v>
      </c>
    </row>
    <row r="5429" ht="15.75" customHeight="1">
      <c r="A5429" s="1">
        <v>5924.0</v>
      </c>
      <c r="B5429" s="2" t="s">
        <v>5151</v>
      </c>
      <c r="C5429" s="2" t="s">
        <v>5152</v>
      </c>
      <c r="D5429" s="2" t="s">
        <v>6</v>
      </c>
      <c r="E5429" s="2" t="str">
        <f>IFERROR(__xludf.DUMMYFUNCTION("GOOGLETRANSLATE(B5429, ""auto"",""en"")"),"delete when will season 5 just a few years to wait nochsherloka")</f>
        <v>delete when will season 5 just a few years to wait nochsherloka</v>
      </c>
    </row>
    <row r="5430" ht="15.75" customHeight="1">
      <c r="A5430" s="1">
        <v>5925.0</v>
      </c>
      <c r="B5430" s="2" t="s">
        <v>5153</v>
      </c>
      <c r="C5430" s="2" t="s">
        <v>5152</v>
      </c>
      <c r="D5430" s="2" t="s">
        <v>6</v>
      </c>
      <c r="E5430" s="2" t="str">
        <f>IFERROR(__xludf.DUMMYFUNCTION("GOOGLETRANSLATE(B5430, ""auto"",""en"")"),"for Theo McLean my heart instead of a dark forest stretched his shadow when I cry I do not want them to hear the show completely")</f>
        <v>for Theo McLean my heart instead of a dark forest stretched his shadow when I cry I do not want them to hear the show completely</v>
      </c>
    </row>
    <row r="5431" ht="15.75" customHeight="1">
      <c r="A5431" s="1">
        <v>5926.0</v>
      </c>
      <c r="B5431" s="2" t="s">
        <v>5154</v>
      </c>
      <c r="C5431" s="2" t="s">
        <v>5152</v>
      </c>
      <c r="D5431" s="2" t="s">
        <v>6</v>
      </c>
      <c r="E5431" s="2" t="str">
        <f>IFERROR(__xludf.DUMMYFUNCTION("GOOGLETRANSLATE(B5431, ""auto"",""en"")"),"you do not hear how loud breathing ocherstvevshy grief city as a knock on the edge of the roof and die at the bottom of the balconies are always breathing in the cold is always dirty and wet air die and are reborn every year in the sky after the breaking "&amp;"of the asphalt dust on shelves and snuff show completely")</f>
        <v>you do not hear how loud breathing ocherstvevshy grief city as a knock on the edge of the roof and die at the bottom of the balconies are always breathing in the cold is always dirty and wet air die and are reborn every year in the sky after the breaking of the asphalt dust on shelves and snuff show completely</v>
      </c>
    </row>
    <row r="5432" ht="15.75" customHeight="1">
      <c r="A5432" s="1">
        <v>5927.0</v>
      </c>
      <c r="B5432" s="2" t="s">
        <v>5155</v>
      </c>
      <c r="C5432" s="2" t="s">
        <v>5152</v>
      </c>
      <c r="D5432" s="2" t="s">
        <v>6</v>
      </c>
      <c r="E5432" s="2" t="str">
        <f>IFERROR(__xludf.DUMMYFUNCTION("GOOGLETRANSLATE(B5432, ""auto"",""en"")"),"hello boy who survived a symbol of truth and goodness, and I write about do not see what comes out of the pen the way to hell, I was so tired and so desperately lonely that I write to you while sitting in the bathtub choking with ragged lines show complet"&amp;"ely")</f>
        <v>hello boy who survived a symbol of truth and goodness, and I write about do not see what comes out of the pen the way to hell, I was so tired and so desperately lonely that I write to you while sitting in the bathtub choking with ragged lines show completely</v>
      </c>
    </row>
    <row r="5433" ht="15.75" customHeight="1">
      <c r="A5433" s="1">
        <v>5928.0</v>
      </c>
      <c r="B5433" s="2" t="s">
        <v>5156</v>
      </c>
      <c r="C5433" s="2" t="s">
        <v>5152</v>
      </c>
      <c r="D5433" s="2" t="s">
        <v>6</v>
      </c>
      <c r="E5433" s="2" t="str">
        <f>IFERROR(__xludf.DUMMYFUNCTION("GOOGLETRANSLATE(B5433, ""auto"",""en"")"),"about ooou and JAJAJA and oooo batareykaaa")</f>
        <v>about ooou and JAJAJA and oooo batareykaaa</v>
      </c>
    </row>
    <row r="5434" ht="15.75" customHeight="1">
      <c r="A5434" s="1">
        <v>5929.0</v>
      </c>
      <c r="B5434" s="2" t="s">
        <v>5157</v>
      </c>
      <c r="C5434" s="2" t="s">
        <v>5152</v>
      </c>
      <c r="D5434" s="2" t="s">
        <v>6</v>
      </c>
      <c r="E5434" s="2" t="str">
        <f>IFERROR(__xludf.DUMMYFUNCTION("GOOGLETRANSLATE(B5434, ""auto"",""en"")"),"when you sang to me about the shrapnel in his chest remember poison and metal but do not remember the war and battle your songs are dead but you're still not alone in spite of everything, I am always with you")</f>
        <v>when you sang to me about the shrapnel in his chest remember poison and metal but do not remember the war and battle your songs are dead but you're still not alone in spite of everything, I am always with you</v>
      </c>
    </row>
    <row r="5435" ht="15.75" customHeight="1">
      <c r="A5435" s="1">
        <v>5930.0</v>
      </c>
      <c r="B5435" s="2" t="s">
        <v>5158</v>
      </c>
      <c r="C5435" s="2" t="s">
        <v>5152</v>
      </c>
      <c r="D5435" s="2" t="s">
        <v>6</v>
      </c>
      <c r="E5435" s="2" t="str">
        <f>IFERROR(__xludf.DUMMYFUNCTION("GOOGLETRANSLATE(B5435, ""auto"",""en"")"),"and it has always been now or never the decision has got to be made oh oh oh")</f>
        <v>and it has always been now or never the decision has got to be made oh oh oh</v>
      </c>
    </row>
    <row r="5436" ht="15.75" customHeight="1">
      <c r="A5436" s="1">
        <v>5931.0</v>
      </c>
      <c r="B5436" s="2" t="s">
        <v>5159</v>
      </c>
      <c r="C5436" s="2" t="s">
        <v>5152</v>
      </c>
      <c r="D5436" s="2" t="s">
        <v>6</v>
      </c>
      <c r="E5436" s="2" t="str">
        <f>IFERROR(__xludf.DUMMYFUNCTION("GOOGLETRANSLATE(B5436, ""auto"",""en"")"),"winners")</f>
        <v>winners</v>
      </c>
    </row>
    <row r="5437" ht="15.75" customHeight="1">
      <c r="A5437" s="1">
        <v>5932.0</v>
      </c>
      <c r="B5437" s="2" t="s">
        <v>5160</v>
      </c>
      <c r="C5437" s="2" t="s">
        <v>5152</v>
      </c>
      <c r="D5437" s="2" t="s">
        <v>6</v>
      </c>
      <c r="E5437" s="2" t="str">
        <f>IFERROR(__xludf.DUMMYFUNCTION("GOOGLETRANSLATE(B5437, ""auto"",""en"")")," if you die it will be my fault, I do not want it to be on my conscience")</f>
        <v> if you die it will be my fault, I do not want it to be on my conscience</v>
      </c>
    </row>
    <row r="5438" ht="15.75" customHeight="1">
      <c r="A5438" s="1">
        <v>5934.0</v>
      </c>
      <c r="B5438" s="2" t="s">
        <v>5161</v>
      </c>
      <c r="C5438" s="2" t="s">
        <v>1431</v>
      </c>
      <c r="D5438" s="2" t="s">
        <v>6</v>
      </c>
      <c r="E5438" s="2" t="str">
        <f>IFERROR(__xludf.DUMMYFUNCTION("GOOGLETRANSLATE(B5438, ""auto"",""en"")"),"cotton is ugly sculpture moon on a dark night baylaymısıñ my eyes as blue aspanımday is open green forest jaynaymısıñ set Europe")</f>
        <v>cotton is ugly sculpture moon on a dark night baylaymısıñ my eyes as blue aspanımday is open green forest jaynaymısıñ set Europe</v>
      </c>
    </row>
    <row r="5439" ht="15.75" customHeight="1">
      <c r="A5439" s="1">
        <v>5935.0</v>
      </c>
      <c r="B5439" s="2" t="s">
        <v>5162</v>
      </c>
      <c r="C5439" s="2" t="s">
        <v>1431</v>
      </c>
      <c r="D5439" s="2" t="s">
        <v>6</v>
      </c>
      <c r="E5439" s="2" t="str">
        <f>IFERROR(__xludf.DUMMYFUNCTION("GOOGLETRANSLATE(B5439, ""auto"",""en"")"),"mourn precious video channel")</f>
        <v>mourn precious video channel</v>
      </c>
    </row>
    <row r="5440" ht="15.75" customHeight="1">
      <c r="A5440" s="1">
        <v>5936.0</v>
      </c>
      <c r="B5440" s="2" t="s">
        <v>5163</v>
      </c>
      <c r="C5440" s="2" t="s">
        <v>1431</v>
      </c>
      <c r="D5440" s="2" t="s">
        <v>6</v>
      </c>
      <c r="E5440" s="2" t="str">
        <f>IFERROR(__xludf.DUMMYFUNCTION("GOOGLETRANSLATE(B5440, ""auto"",""en"")"),"Do you know perfected sea cliff unbelievers who drops a Berdalina")</f>
        <v>Do you know perfected sea cliff unbelievers who drops a Berdalina</v>
      </c>
    </row>
    <row r="5441" ht="15.75" customHeight="1">
      <c r="A5441" s="1">
        <v>5937.0</v>
      </c>
      <c r="B5441" s="2" t="s">
        <v>5164</v>
      </c>
      <c r="C5441" s="2" t="s">
        <v>1431</v>
      </c>
      <c r="D5441" s="2" t="s">
        <v>6</v>
      </c>
      <c r="E5441" s="2" t="str">
        <f>IFERROR(__xludf.DUMMYFUNCTION("GOOGLETRANSLATE(B5441, ""auto"",""en"")"),"you this day ever born was born at low tide flights")</f>
        <v>you this day ever born was born at low tide flights</v>
      </c>
    </row>
    <row r="5442" ht="15.75" customHeight="1">
      <c r="A5442" s="1">
        <v>5938.0</v>
      </c>
      <c r="B5442" s="2" t="s">
        <v>5165</v>
      </c>
      <c r="C5442" s="2" t="s">
        <v>5166</v>
      </c>
      <c r="D5442" s="2" t="s">
        <v>6</v>
      </c>
      <c r="E5442" s="2" t="str">
        <f>IFERROR(__xludf.DUMMYFUNCTION("GOOGLETRANSLATE(B5442, ""auto"",""en"")"),"ʙʟᴏᴏᴅ ᴛʜɪᴄᴋᴇʀ ᴛʜᴀɴ ᴡᴀᴛᴇʀ")</f>
        <v>ʙʟᴏᴏᴅ ᴛʜɪᴄᴋᴇʀ ᴛʜᴀɴ ᴡᴀᴛᴇʀ</v>
      </c>
    </row>
    <row r="5443" ht="15.75" customHeight="1">
      <c r="A5443" s="1">
        <v>5939.0</v>
      </c>
      <c r="B5443" s="2" t="s">
        <v>5167</v>
      </c>
      <c r="C5443" s="2" t="s">
        <v>5166</v>
      </c>
      <c r="D5443" s="2" t="s">
        <v>6</v>
      </c>
      <c r="E5443" s="2" t="str">
        <f>IFERROR(__xludf.DUMMYFUNCTION("GOOGLETRANSLATE(B5443, ""auto"",""en"")"),"your life will be Doha losses")</f>
        <v>your life will be Doha losses</v>
      </c>
    </row>
    <row r="5444" ht="15.75" customHeight="1">
      <c r="A5444" s="1">
        <v>5940.0</v>
      </c>
      <c r="B5444" s="2" t="s">
        <v>5168</v>
      </c>
      <c r="C5444" s="2" t="s">
        <v>5166</v>
      </c>
      <c r="D5444" s="2" t="s">
        <v>6</v>
      </c>
      <c r="E5444" s="2" t="str">
        <f>IFERROR(__xludf.DUMMYFUNCTION("GOOGLETRANSLATE(B5444, ""auto"",""en"")")," no ideals just one day meet svoë and no longer tasty with anyone")</f>
        <v> no ideals just one day meet svoë and no longer tasty with anyone</v>
      </c>
    </row>
    <row r="5445" ht="15.75" customHeight="1">
      <c r="A5445" s="1">
        <v>5941.0</v>
      </c>
      <c r="B5445" s="2" t="s">
        <v>5169</v>
      </c>
      <c r="C5445" s="2" t="s">
        <v>5166</v>
      </c>
      <c r="D5445" s="2" t="s">
        <v>6</v>
      </c>
      <c r="E5445" s="2" t="str">
        <f>IFERROR(__xludf.DUMMYFUNCTION("GOOGLETRANSLATE(B5445, ""auto"",""en"")"),"woman is the reflection of a man")</f>
        <v>woman is the reflection of a man</v>
      </c>
    </row>
    <row r="5446" ht="15.75" customHeight="1">
      <c r="A5446" s="1">
        <v>5942.0</v>
      </c>
      <c r="B5446" s="2" t="s">
        <v>5170</v>
      </c>
      <c r="C5446" s="2" t="s">
        <v>5166</v>
      </c>
      <c r="D5446" s="2" t="s">
        <v>6</v>
      </c>
      <c r="E5446" s="2" t="str">
        <f>IFERROR(__xludf.DUMMYFUNCTION("GOOGLETRANSLATE(B5446, ""auto"",""en"")"),"for tex kto znaet not that unto me podarit")</f>
        <v>for tex kto znaet not that unto me podarit</v>
      </c>
    </row>
    <row r="5447" ht="15.75" customHeight="1">
      <c r="A5447" s="1">
        <v>5943.0</v>
      </c>
      <c r="B5447" s="2" t="s">
        <v>5171</v>
      </c>
      <c r="C5447" s="2" t="s">
        <v>5166</v>
      </c>
      <c r="D5447" s="2" t="s">
        <v>6</v>
      </c>
      <c r="E5447" s="2" t="str">
        <f>IFERROR(__xludf.DUMMYFUNCTION("GOOGLETRANSLATE(B5447, ""auto"",""en"")"),"the main thing that did not succumb to")</f>
        <v>the main thing that did not succumb to</v>
      </c>
    </row>
    <row r="5448" ht="15.75" customHeight="1">
      <c r="A5448" s="1">
        <v>5944.0</v>
      </c>
      <c r="B5448" s="2" t="s">
        <v>5172</v>
      </c>
      <c r="C5448" s="2" t="s">
        <v>5166</v>
      </c>
      <c r="D5448" s="2" t="s">
        <v>6</v>
      </c>
      <c r="E5448" s="2" t="str">
        <f>IFERROR(__xludf.DUMMYFUNCTION("GOOGLETRANSLATE(B5448, ""auto"",""en"")"),"ectetika cemi cmeptnyh grexov")</f>
        <v>ectetika cemi cmeptnyh grexov</v>
      </c>
    </row>
    <row r="5449" ht="15.75" customHeight="1">
      <c r="A5449" s="1">
        <v>5945.0</v>
      </c>
      <c r="B5449" s="2" t="s">
        <v>5173</v>
      </c>
      <c r="C5449" s="2" t="s">
        <v>5166</v>
      </c>
      <c r="D5449" s="2" t="s">
        <v>6</v>
      </c>
      <c r="E5449" s="2" t="str">
        <f>IFERROR(__xludf.DUMMYFUNCTION("GOOGLETRANSLATE(B5449, ""auto"",""en"")")," cutie")</f>
        <v> cutie</v>
      </c>
    </row>
    <row r="5450" ht="15.75" customHeight="1">
      <c r="A5450" s="1">
        <v>5946.0</v>
      </c>
      <c r="B5450" s="2" t="s">
        <v>5174</v>
      </c>
      <c r="C5450" s="2" t="s">
        <v>5166</v>
      </c>
      <c r="D5450" s="2" t="s">
        <v>6</v>
      </c>
      <c r="E5450" s="2" t="str">
        <f>IFERROR(__xludf.DUMMYFUNCTION("GOOGLETRANSLATE(B5450, ""auto"",""en"")"),"today they will condemn you tomorrow imitate")</f>
        <v>today they will condemn you tomorrow imitate</v>
      </c>
    </row>
    <row r="5451" ht="15.75" customHeight="1">
      <c r="A5451" s="1">
        <v>5947.0</v>
      </c>
      <c r="B5451" s="2" t="s">
        <v>5175</v>
      </c>
      <c r="C5451" s="2" t="s">
        <v>5166</v>
      </c>
      <c r="D5451" s="2" t="s">
        <v>6</v>
      </c>
      <c r="E5451" s="2" t="str">
        <f>IFERROR(__xludf.DUMMYFUNCTION("GOOGLETRANSLATE(B5451, ""auto"",""en"")"),"To your health")</f>
        <v>To your health</v>
      </c>
    </row>
    <row r="5452" ht="15.75" customHeight="1">
      <c r="A5452" s="1">
        <v>5948.0</v>
      </c>
      <c r="B5452" s="2" t="s">
        <v>5176</v>
      </c>
      <c r="C5452" s="2" t="s">
        <v>5166</v>
      </c>
      <c r="D5452" s="2" t="s">
        <v>6</v>
      </c>
      <c r="E5452" s="2" t="str">
        <f>IFERROR(__xludf.DUMMYFUNCTION("GOOGLETRANSLATE(B5452, ""auto"",""en"")"),"1 health drink plenty of water 2 Eat breakfast royally dine like a prince and dine like a pauper 3 eat more plant foods and eat less food that is manufactured in plants 4 to play more games show completely")</f>
        <v>1 health drink plenty of water 2 Eat breakfast royally dine like a prince and dine like a pauper 3 eat more plant foods and eat less food that is manufactured in plants 4 to play more games show completely</v>
      </c>
    </row>
    <row r="5453" ht="15.75" customHeight="1">
      <c r="A5453" s="1">
        <v>5949.0</v>
      </c>
      <c r="B5453" s="2" t="s">
        <v>5165</v>
      </c>
      <c r="C5453" s="2" t="s">
        <v>5177</v>
      </c>
      <c r="D5453" s="2" t="s">
        <v>6</v>
      </c>
      <c r="E5453" s="2" t="str">
        <f>IFERROR(__xludf.DUMMYFUNCTION("GOOGLETRANSLATE(B5453, ""auto"",""en"")"),"ʙʟᴏᴏᴅ ᴛʜɪᴄᴋᴇʀ ᴛʜᴀɴ ᴡᴀᴛᴇʀ")</f>
        <v>ʙʟᴏᴏᴅ ᴛʜɪᴄᴋᴇʀ ᴛʜᴀɴ ᴡᴀᴛᴇʀ</v>
      </c>
    </row>
    <row r="5454" ht="15.75" customHeight="1">
      <c r="A5454" s="1">
        <v>5950.0</v>
      </c>
      <c r="B5454" s="2" t="s">
        <v>5167</v>
      </c>
      <c r="C5454" s="2" t="s">
        <v>5177</v>
      </c>
      <c r="D5454" s="2" t="s">
        <v>6</v>
      </c>
      <c r="E5454" s="2" t="str">
        <f>IFERROR(__xludf.DUMMYFUNCTION("GOOGLETRANSLATE(B5454, ""auto"",""en"")"),"your life will be Doha losses")</f>
        <v>your life will be Doha losses</v>
      </c>
    </row>
    <row r="5455" ht="15.75" customHeight="1">
      <c r="A5455" s="1">
        <v>5951.0</v>
      </c>
      <c r="B5455" s="2" t="s">
        <v>5168</v>
      </c>
      <c r="C5455" s="2" t="s">
        <v>5177</v>
      </c>
      <c r="D5455" s="2" t="s">
        <v>6</v>
      </c>
      <c r="E5455" s="2" t="str">
        <f>IFERROR(__xludf.DUMMYFUNCTION("GOOGLETRANSLATE(B5455, ""auto"",""en"")")," no ideals just one day meet svoë and no longer tasty with anyone")</f>
        <v> no ideals just one day meet svoë and no longer tasty with anyone</v>
      </c>
    </row>
    <row r="5456" ht="15.75" customHeight="1">
      <c r="A5456" s="1">
        <v>5952.0</v>
      </c>
      <c r="B5456" s="2" t="s">
        <v>5169</v>
      </c>
      <c r="C5456" s="2" t="s">
        <v>5177</v>
      </c>
      <c r="D5456" s="2" t="s">
        <v>6</v>
      </c>
      <c r="E5456" s="2" t="str">
        <f>IFERROR(__xludf.DUMMYFUNCTION("GOOGLETRANSLATE(B5456, ""auto"",""en"")"),"woman is the reflection of a man")</f>
        <v>woman is the reflection of a man</v>
      </c>
    </row>
    <row r="5457" ht="15.75" customHeight="1">
      <c r="A5457" s="1">
        <v>5953.0</v>
      </c>
      <c r="B5457" s="2" t="s">
        <v>5170</v>
      </c>
      <c r="C5457" s="2" t="s">
        <v>5177</v>
      </c>
      <c r="D5457" s="2" t="s">
        <v>6</v>
      </c>
      <c r="E5457" s="2" t="str">
        <f>IFERROR(__xludf.DUMMYFUNCTION("GOOGLETRANSLATE(B5457, ""auto"",""en"")"),"for tex kto znaet not that unto me podarit")</f>
        <v>for tex kto znaet not that unto me podarit</v>
      </c>
    </row>
    <row r="5458" ht="15.75" customHeight="1">
      <c r="A5458" s="1">
        <v>5954.0</v>
      </c>
      <c r="B5458" s="2" t="s">
        <v>5171</v>
      </c>
      <c r="C5458" s="2" t="s">
        <v>5177</v>
      </c>
      <c r="D5458" s="2" t="s">
        <v>6</v>
      </c>
      <c r="E5458" s="2" t="str">
        <f>IFERROR(__xludf.DUMMYFUNCTION("GOOGLETRANSLATE(B5458, ""auto"",""en"")"),"the main thing that did not succumb to")</f>
        <v>the main thing that did not succumb to</v>
      </c>
    </row>
    <row r="5459" ht="15.75" customHeight="1">
      <c r="A5459" s="1">
        <v>5955.0</v>
      </c>
      <c r="B5459" s="2" t="s">
        <v>5172</v>
      </c>
      <c r="C5459" s="2" t="s">
        <v>5177</v>
      </c>
      <c r="D5459" s="2" t="s">
        <v>6</v>
      </c>
      <c r="E5459" s="2" t="str">
        <f>IFERROR(__xludf.DUMMYFUNCTION("GOOGLETRANSLATE(B5459, ""auto"",""en"")"),"ectetika cemi cmeptnyh grexov")</f>
        <v>ectetika cemi cmeptnyh grexov</v>
      </c>
    </row>
    <row r="5460" ht="15.75" customHeight="1">
      <c r="A5460" s="1">
        <v>5956.0</v>
      </c>
      <c r="B5460" s="2" t="s">
        <v>5173</v>
      </c>
      <c r="C5460" s="2" t="s">
        <v>5177</v>
      </c>
      <c r="D5460" s="2" t="s">
        <v>6</v>
      </c>
      <c r="E5460" s="2" t="str">
        <f>IFERROR(__xludf.DUMMYFUNCTION("GOOGLETRANSLATE(B5460, ""auto"",""en"")")," cutie")</f>
        <v> cutie</v>
      </c>
    </row>
    <row r="5461" ht="15.75" customHeight="1">
      <c r="A5461" s="1">
        <v>5957.0</v>
      </c>
      <c r="B5461" s="2" t="s">
        <v>5174</v>
      </c>
      <c r="C5461" s="2" t="s">
        <v>5177</v>
      </c>
      <c r="D5461" s="2" t="s">
        <v>6</v>
      </c>
      <c r="E5461" s="2" t="str">
        <f>IFERROR(__xludf.DUMMYFUNCTION("GOOGLETRANSLATE(B5461, ""auto"",""en"")"),"today they will condemn you tomorrow imitate")</f>
        <v>today they will condemn you tomorrow imitate</v>
      </c>
    </row>
    <row r="5462" ht="15.75" customHeight="1">
      <c r="A5462" s="1">
        <v>5958.0</v>
      </c>
      <c r="B5462" s="2" t="s">
        <v>5175</v>
      </c>
      <c r="C5462" s="2" t="s">
        <v>5177</v>
      </c>
      <c r="D5462" s="2" t="s">
        <v>6</v>
      </c>
      <c r="E5462" s="2" t="str">
        <f>IFERROR(__xludf.DUMMYFUNCTION("GOOGLETRANSLATE(B5462, ""auto"",""en"")"),"To your health")</f>
        <v>To your health</v>
      </c>
    </row>
    <row r="5463" ht="15.75" customHeight="1">
      <c r="A5463" s="1">
        <v>5959.0</v>
      </c>
      <c r="B5463" s="2" t="s">
        <v>5176</v>
      </c>
      <c r="C5463" s="2" t="s">
        <v>5177</v>
      </c>
      <c r="D5463" s="2" t="s">
        <v>6</v>
      </c>
      <c r="E5463" s="2" t="str">
        <f>IFERROR(__xludf.DUMMYFUNCTION("GOOGLETRANSLATE(B5463, ""auto"",""en"")"),"1 health drink plenty of water 2 Eat breakfast royally dine like a prince and dine like a pauper 3 eat more plant foods and eat less food that is manufactured in plants 4 to play more games show completely")</f>
        <v>1 health drink plenty of water 2 Eat breakfast royally dine like a prince and dine like a pauper 3 eat more plant foods and eat less food that is manufactured in plants 4 to play more games show completely</v>
      </c>
    </row>
    <row r="5464" ht="15.75" customHeight="1">
      <c r="A5464" s="1">
        <v>5960.0</v>
      </c>
      <c r="B5464" s="2" t="s">
        <v>5178</v>
      </c>
      <c r="C5464" s="2" t="s">
        <v>5179</v>
      </c>
      <c r="D5464" s="2" t="s">
        <v>6</v>
      </c>
      <c r="E5464" s="2" t="str">
        <f>IFERROR(__xludf.DUMMYFUNCTION("GOOGLETRANSLATE(B5464, ""auto"",""en"")"),"I was born on the day when we first met and I did not know this world to you mam")</f>
        <v>I was born on the day when we first met and I did not know this world to you mam</v>
      </c>
    </row>
    <row r="5465" ht="15.75" customHeight="1">
      <c r="A5465" s="1">
        <v>5961.0</v>
      </c>
      <c r="B5465" s="2" t="s">
        <v>5180</v>
      </c>
      <c r="C5465" s="2" t="s">
        <v>5179</v>
      </c>
      <c r="D5465" s="2" t="s">
        <v>6</v>
      </c>
      <c r="E5465" s="2" t="str">
        <f>IFERROR(__xludf.DUMMYFUNCTION("GOOGLETRANSLATE(B5465, ""auto"",""en"")"),"life game play nice lyubisebya")</f>
        <v>life game play nice lyubisebya</v>
      </c>
    </row>
    <row r="5466" ht="15.75" customHeight="1">
      <c r="A5466" s="1">
        <v>5962.0</v>
      </c>
      <c r="B5466" s="2" t="s">
        <v>5181</v>
      </c>
      <c r="C5466" s="2" t="s">
        <v>5179</v>
      </c>
      <c r="D5466" s="2" t="s">
        <v>6</v>
      </c>
      <c r="E5466" s="2" t="str">
        <f>IFERROR(__xludf.DUMMYFUNCTION("GOOGLETRANSLATE(B5466, ""auto"",""en"")"),"khochuuu")</f>
        <v>khochuuu</v>
      </c>
    </row>
    <row r="5467" ht="15.75" customHeight="1">
      <c r="A5467" s="1">
        <v>5963.0</v>
      </c>
      <c r="B5467" s="2" t="s">
        <v>5178</v>
      </c>
      <c r="C5467" s="2" t="s">
        <v>5182</v>
      </c>
      <c r="D5467" s="2" t="s">
        <v>6</v>
      </c>
      <c r="E5467" s="2" t="str">
        <f>IFERROR(__xludf.DUMMYFUNCTION("GOOGLETRANSLATE(B5467, ""auto"",""en"")"),"I was born on the day when we first met and I did not know this world to you mam")</f>
        <v>I was born on the day when we first met and I did not know this world to you mam</v>
      </c>
    </row>
    <row r="5468" ht="15.75" customHeight="1">
      <c r="A5468" s="1">
        <v>5964.0</v>
      </c>
      <c r="B5468" s="2" t="s">
        <v>5180</v>
      </c>
      <c r="C5468" s="2" t="s">
        <v>5182</v>
      </c>
      <c r="D5468" s="2" t="s">
        <v>6</v>
      </c>
      <c r="E5468" s="2" t="str">
        <f>IFERROR(__xludf.DUMMYFUNCTION("GOOGLETRANSLATE(B5468, ""auto"",""en"")"),"life game play nice lyubisebya")</f>
        <v>life game play nice lyubisebya</v>
      </c>
    </row>
    <row r="5469" ht="15.75" customHeight="1">
      <c r="A5469" s="1">
        <v>5965.0</v>
      </c>
      <c r="B5469" s="2" t="s">
        <v>5181</v>
      </c>
      <c r="C5469" s="2" t="s">
        <v>5182</v>
      </c>
      <c r="D5469" s="2" t="s">
        <v>6</v>
      </c>
      <c r="E5469" s="2" t="str">
        <f>IFERROR(__xludf.DUMMYFUNCTION("GOOGLETRANSLATE(B5469, ""auto"",""en"")"),"khochuuu")</f>
        <v>khochuuu</v>
      </c>
    </row>
    <row r="5470" ht="15.75" customHeight="1">
      <c r="A5470" s="1">
        <v>5966.0</v>
      </c>
      <c r="B5470" s="2" t="s">
        <v>5178</v>
      </c>
      <c r="C5470" s="2" t="s">
        <v>5179</v>
      </c>
      <c r="D5470" s="2" t="s">
        <v>6</v>
      </c>
      <c r="E5470" s="2" t="str">
        <f>IFERROR(__xludf.DUMMYFUNCTION("GOOGLETRANSLATE(B5470, ""auto"",""en"")"),"I was born on the day when we first met and I did not know this world to you mam")</f>
        <v>I was born on the day when we first met and I did not know this world to you mam</v>
      </c>
    </row>
    <row r="5471" ht="15.75" customHeight="1">
      <c r="A5471" s="1">
        <v>5967.0</v>
      </c>
      <c r="B5471" s="2" t="s">
        <v>5180</v>
      </c>
      <c r="C5471" s="2" t="s">
        <v>5179</v>
      </c>
      <c r="D5471" s="2" t="s">
        <v>6</v>
      </c>
      <c r="E5471" s="2" t="str">
        <f>IFERROR(__xludf.DUMMYFUNCTION("GOOGLETRANSLATE(B5471, ""auto"",""en"")"),"life game play nice lyubisebya")</f>
        <v>life game play nice lyubisebya</v>
      </c>
    </row>
    <row r="5472" ht="15.75" customHeight="1">
      <c r="A5472" s="1">
        <v>5968.0</v>
      </c>
      <c r="B5472" s="2" t="s">
        <v>5181</v>
      </c>
      <c r="C5472" s="2" t="s">
        <v>5179</v>
      </c>
      <c r="D5472" s="2" t="s">
        <v>6</v>
      </c>
      <c r="E5472" s="2" t="str">
        <f>IFERROR(__xludf.DUMMYFUNCTION("GOOGLETRANSLATE(B5472, ""auto"",""en"")"),"khochuuu")</f>
        <v>khochuuu</v>
      </c>
    </row>
    <row r="5473" ht="15.75" customHeight="1">
      <c r="A5473" s="1">
        <v>5969.0</v>
      </c>
      <c r="B5473" s="2" t="s">
        <v>5183</v>
      </c>
      <c r="C5473" s="2" t="s">
        <v>5184</v>
      </c>
      <c r="D5473" s="2" t="s">
        <v>6</v>
      </c>
      <c r="E5473" s="2" t="str">
        <f>IFERROR(__xludf.DUMMYFUNCTION("GOOGLETRANSLATE(B5473, ""auto"",""en"")"),"even the music is a memory")</f>
        <v>even the music is a memory</v>
      </c>
    </row>
    <row r="5474" ht="15.75" customHeight="1">
      <c r="A5474" s="1">
        <v>5970.0</v>
      </c>
      <c r="B5474" s="2" t="s">
        <v>5185</v>
      </c>
      <c r="C5474" s="2" t="s">
        <v>5184</v>
      </c>
      <c r="D5474" s="2" t="s">
        <v>6</v>
      </c>
      <c r="E5474" s="2" t="str">
        <f>IFERROR(__xludf.DUMMYFUNCTION("GOOGLETRANSLATE(B5474, ""auto"",""en"")"),"in me there was nothing left of the person")</f>
        <v>in me there was nothing left of the person</v>
      </c>
    </row>
    <row r="5475" ht="15.75" customHeight="1">
      <c r="A5475" s="1">
        <v>5971.0</v>
      </c>
      <c r="B5475" s="2" t="s">
        <v>5186</v>
      </c>
      <c r="C5475" s="2" t="s">
        <v>5184</v>
      </c>
      <c r="D5475" s="2" t="s">
        <v>6</v>
      </c>
      <c r="E5475" s="2" t="str">
        <f>IFERROR(__xludf.DUMMYFUNCTION("GOOGLETRANSLATE(B5475, ""auto"",""en"")"),"top annoying messages")</f>
        <v>top annoying messages</v>
      </c>
    </row>
    <row r="5476" ht="15.75" customHeight="1">
      <c r="A5476" s="1">
        <v>5972.0</v>
      </c>
      <c r="B5476" s="2" t="s">
        <v>5187</v>
      </c>
      <c r="C5476" s="2" t="s">
        <v>5184</v>
      </c>
      <c r="D5476" s="2" t="s">
        <v>6</v>
      </c>
      <c r="E5476" s="2" t="str">
        <f>IFERROR(__xludf.DUMMYFUNCTION("GOOGLETRANSLATE(B5476, ""auto"",""en"")")," keep it simple and people to reach for you I'd rather complex and restrained me from those who are easier")</f>
        <v> keep it simple and people to reach for you I'd rather complex and restrained me from those who are easier</v>
      </c>
    </row>
    <row r="5477" ht="15.75" customHeight="1">
      <c r="A5477" s="1">
        <v>5973.0</v>
      </c>
      <c r="B5477" s="2" t="s">
        <v>5188</v>
      </c>
      <c r="C5477" s="2" t="s">
        <v>5184</v>
      </c>
      <c r="D5477" s="2" t="s">
        <v>6</v>
      </c>
      <c r="E5477" s="2" t="str">
        <f>IFERROR(__xludf.DUMMYFUNCTION("GOOGLETRANSLATE(B5477, ""auto"",""en"")"),"instagram kraken ab there all infa")</f>
        <v>instagram kraken ab there all infa</v>
      </c>
    </row>
    <row r="5478" ht="15.75" customHeight="1">
      <c r="A5478" s="1">
        <v>5974.0</v>
      </c>
      <c r="B5478" s="2" t="s">
        <v>5189</v>
      </c>
      <c r="C5478" s="2" t="s">
        <v>5184</v>
      </c>
      <c r="D5478" s="2" t="s">
        <v>6</v>
      </c>
      <c r="E5478" s="2" t="str">
        <f>IFERROR(__xludf.DUMMYFUNCTION("GOOGLETRANSLATE(B5478, ""auto"",""en"")"),"would you do if you would have a second chance")</f>
        <v>would you do if you would have a second chance</v>
      </c>
    </row>
    <row r="5479" ht="15.75" customHeight="1">
      <c r="A5479" s="1">
        <v>5975.0</v>
      </c>
      <c r="B5479" s="2" t="s">
        <v>101</v>
      </c>
      <c r="C5479" s="2" t="s">
        <v>5184</v>
      </c>
      <c r="D5479" s="2" t="s">
        <v>6</v>
      </c>
      <c r="E5479" s="2" t="str">
        <f>IFERROR(__xludf.DUMMYFUNCTION("GOOGLETRANSLATE(B5479, ""auto"",""en"")"),"#VALUE!")</f>
        <v>#VALUE!</v>
      </c>
    </row>
    <row r="5480" ht="15.75" customHeight="1">
      <c r="A5480" s="1">
        <v>5976.0</v>
      </c>
      <c r="B5480" s="2" t="s">
        <v>5183</v>
      </c>
      <c r="C5480" s="2" t="s">
        <v>5184</v>
      </c>
      <c r="D5480" s="2" t="s">
        <v>6</v>
      </c>
      <c r="E5480" s="2" t="str">
        <f>IFERROR(__xludf.DUMMYFUNCTION("GOOGLETRANSLATE(B5480, ""auto"",""en"")"),"even the music is a memory")</f>
        <v>even the music is a memory</v>
      </c>
    </row>
    <row r="5481" ht="15.75" customHeight="1">
      <c r="A5481" s="1">
        <v>5977.0</v>
      </c>
      <c r="B5481" s="2" t="s">
        <v>5185</v>
      </c>
      <c r="C5481" s="2" t="s">
        <v>5184</v>
      </c>
      <c r="D5481" s="2" t="s">
        <v>6</v>
      </c>
      <c r="E5481" s="2" t="str">
        <f>IFERROR(__xludf.DUMMYFUNCTION("GOOGLETRANSLATE(B5481, ""auto"",""en"")"),"in me there was nothing left of the person")</f>
        <v>in me there was nothing left of the person</v>
      </c>
    </row>
    <row r="5482" ht="15.75" customHeight="1">
      <c r="A5482" s="1">
        <v>5978.0</v>
      </c>
      <c r="B5482" s="2" t="s">
        <v>5186</v>
      </c>
      <c r="C5482" s="2" t="s">
        <v>5184</v>
      </c>
      <c r="D5482" s="2" t="s">
        <v>6</v>
      </c>
      <c r="E5482" s="2" t="str">
        <f>IFERROR(__xludf.DUMMYFUNCTION("GOOGLETRANSLATE(B5482, ""auto"",""en"")"),"top annoying messages")</f>
        <v>top annoying messages</v>
      </c>
    </row>
    <row r="5483" ht="15.75" customHeight="1">
      <c r="A5483" s="1">
        <v>5979.0</v>
      </c>
      <c r="B5483" s="2" t="s">
        <v>5187</v>
      </c>
      <c r="C5483" s="2" t="s">
        <v>5184</v>
      </c>
      <c r="D5483" s="2" t="s">
        <v>6</v>
      </c>
      <c r="E5483" s="2" t="str">
        <f>IFERROR(__xludf.DUMMYFUNCTION("GOOGLETRANSLATE(B5483, ""auto"",""en"")")," keep it simple and people to reach for you I'd rather complex and restrained me from those who are easier")</f>
        <v> keep it simple and people to reach for you I'd rather complex and restrained me from those who are easier</v>
      </c>
    </row>
    <row r="5484" ht="15.75" customHeight="1">
      <c r="A5484" s="1">
        <v>5980.0</v>
      </c>
      <c r="B5484" s="2" t="s">
        <v>5188</v>
      </c>
      <c r="C5484" s="2" t="s">
        <v>5184</v>
      </c>
      <c r="D5484" s="2" t="s">
        <v>6</v>
      </c>
      <c r="E5484" s="2" t="str">
        <f>IFERROR(__xludf.DUMMYFUNCTION("GOOGLETRANSLATE(B5484, ""auto"",""en"")"),"instagram kraken ab there all infa")</f>
        <v>instagram kraken ab there all infa</v>
      </c>
    </row>
    <row r="5485" ht="15.75" customHeight="1">
      <c r="A5485" s="1">
        <v>5981.0</v>
      </c>
      <c r="B5485" s="2" t="s">
        <v>5189</v>
      </c>
      <c r="C5485" s="2" t="s">
        <v>5184</v>
      </c>
      <c r="D5485" s="2" t="s">
        <v>6</v>
      </c>
      <c r="E5485" s="2" t="str">
        <f>IFERROR(__xludf.DUMMYFUNCTION("GOOGLETRANSLATE(B5485, ""auto"",""en"")"),"would you do if you would have a second chance")</f>
        <v>would you do if you would have a second chance</v>
      </c>
    </row>
    <row r="5486" ht="15.75" customHeight="1">
      <c r="A5486" s="1">
        <v>5982.0</v>
      </c>
      <c r="B5486" s="2" t="s">
        <v>101</v>
      </c>
      <c r="C5486" s="2" t="s">
        <v>5184</v>
      </c>
      <c r="D5486" s="2" t="s">
        <v>6</v>
      </c>
      <c r="E5486" s="2" t="str">
        <f>IFERROR(__xludf.DUMMYFUNCTION("GOOGLETRANSLATE(B5486, ""auto"",""en"")"),"#VALUE!")</f>
        <v>#VALUE!</v>
      </c>
    </row>
    <row r="5487" ht="15.75" customHeight="1">
      <c r="A5487" s="1">
        <v>5983.0</v>
      </c>
      <c r="B5487" s="2" t="s">
        <v>5190</v>
      </c>
      <c r="C5487" s="2" t="s">
        <v>5191</v>
      </c>
      <c r="D5487" s="2" t="s">
        <v>6</v>
      </c>
      <c r="E5487" s="2" t="str">
        <f>IFERROR(__xludf.DUMMYFUNCTION("GOOGLETRANSLATE(B5487, ""auto"",""en"")"),"21")</f>
        <v>21</v>
      </c>
    </row>
    <row r="5488" ht="15.75" customHeight="1">
      <c r="A5488" s="1">
        <v>5985.0</v>
      </c>
      <c r="B5488" s="2" t="s">
        <v>5192</v>
      </c>
      <c r="C5488" s="2" t="s">
        <v>5191</v>
      </c>
      <c r="D5488" s="2" t="s">
        <v>6</v>
      </c>
      <c r="E5488" s="2" t="str">
        <f>IFERROR(__xludf.DUMMYFUNCTION("GOOGLETRANSLATE(B5488, ""auto"",""en"")"),"schechki is poskosh kpacota bogatctvo")</f>
        <v>schechki is poskosh kpacota bogatctvo</v>
      </c>
    </row>
    <row r="5489" ht="15.75" customHeight="1">
      <c r="A5489" s="1">
        <v>5986.0</v>
      </c>
      <c r="B5489" s="2" t="s">
        <v>5193</v>
      </c>
      <c r="C5489" s="2" t="s">
        <v>5191</v>
      </c>
      <c r="D5489" s="2" t="s">
        <v>6</v>
      </c>
      <c r="E5489" s="2" t="str">
        <f>IFERROR(__xludf.DUMMYFUNCTION("GOOGLETRANSLATE(B5489, ""auto"",""en"")")," pathologist speech therapist")</f>
        <v> pathologist speech therapist</v>
      </c>
    </row>
    <row r="5490" ht="15.75" customHeight="1">
      <c r="A5490" s="1">
        <v>5987.0</v>
      </c>
      <c r="B5490" s="2" t="s">
        <v>5194</v>
      </c>
      <c r="C5490" s="2" t="s">
        <v>5191</v>
      </c>
      <c r="D5490" s="2" t="s">
        <v>6</v>
      </c>
      <c r="E5490" s="2" t="str">
        <f>IFERROR(__xludf.DUMMYFUNCTION("GOOGLETRANSLATE(B5490, ""auto"",""en"")"),"Stay away from the idea of ​​language and thought from reckless acts by William Shakespeare")</f>
        <v>Stay away from the idea of ​​language and thought from reckless acts by William Shakespeare</v>
      </c>
    </row>
    <row r="5491" ht="15.75" customHeight="1">
      <c r="A5491" s="1">
        <v>5988.0</v>
      </c>
      <c r="B5491" s="2" t="s">
        <v>5195</v>
      </c>
      <c r="C5491" s="2" t="s">
        <v>5191</v>
      </c>
      <c r="D5491" s="2" t="s">
        <v>6</v>
      </c>
      <c r="E5491" s="2" t="str">
        <f>IFERROR(__xludf.DUMMYFUNCTION("GOOGLETRANSLATE(B5491, ""auto"",""en"")")," qızıqtıkünnenestelik")</f>
        <v> qızıqtıkünnenestelik</v>
      </c>
    </row>
    <row r="5492" ht="15.75" customHeight="1">
      <c r="A5492" s="1">
        <v>5989.0</v>
      </c>
      <c r="B5492" s="2" t="s">
        <v>5196</v>
      </c>
      <c r="C5492" s="2" t="s">
        <v>5191</v>
      </c>
      <c r="D5492" s="2" t="s">
        <v>6</v>
      </c>
      <c r="E5492" s="2" t="str">
        <f>IFERROR(__xludf.DUMMYFUNCTION("GOOGLETRANSLATE(B5492, ""auto"",""en"")"),"Do not go to class heavies belt perspicacious weathered the storms of life, which may not be a river of fire, if you fire flames")</f>
        <v>Do not go to class heavies belt perspicacious weathered the storms of life, which may not be a river of fire, if you fire flames</v>
      </c>
    </row>
    <row r="5493" ht="15.75" customHeight="1">
      <c r="A5493" s="1">
        <v>5990.0</v>
      </c>
      <c r="B5493" s="2" t="s">
        <v>5197</v>
      </c>
      <c r="C5493" s="2" t="s">
        <v>5191</v>
      </c>
      <c r="D5493" s="2" t="s">
        <v>6</v>
      </c>
      <c r="E5493" s="2" t="str">
        <f>IFERROR(__xludf.DUMMYFUNCTION("GOOGLETRANSLATE(B5493, ""auto"",""en"")"),"happiness in life as much as you can notice it")</f>
        <v>happiness in life as much as you can notice it</v>
      </c>
    </row>
    <row r="5494" ht="15.75" customHeight="1">
      <c r="A5494" s="1">
        <v>5991.0</v>
      </c>
      <c r="B5494" s="2" t="s">
        <v>5198</v>
      </c>
      <c r="C5494" s="2" t="s">
        <v>5191</v>
      </c>
      <c r="D5494" s="2" t="s">
        <v>6</v>
      </c>
      <c r="E5494" s="2" t="str">
        <f>IFERROR(__xludf.DUMMYFUNCTION("GOOGLETRANSLATE(B5494, ""auto"",""en"")"),"Respect their mother, they can not love you like nobody ever")</f>
        <v>Respect their mother, they can not love you like nobody ever</v>
      </c>
    </row>
    <row r="5495" ht="15.75" customHeight="1">
      <c r="A5495" s="1">
        <v>5992.0</v>
      </c>
      <c r="B5495" s="2" t="s">
        <v>5199</v>
      </c>
      <c r="C5495" s="2" t="s">
        <v>5191</v>
      </c>
      <c r="D5495" s="2" t="s">
        <v>6</v>
      </c>
      <c r="E5495" s="2" t="str">
        <f>IFERROR(__xludf.DUMMYFUNCTION("GOOGLETRANSLATE(B5495, ""auto"",""en"")"),"Who is the worst feeling disappointed not say why anyone renjigeniñizdi mind the same will happen even if you are neck that leads to good to bad no one can take your attention to others close to the negative end a dispute escalated into the lungs reunion "&amp;"may cut all saw me as it is not easy to offend anyone that does not renjigisi fitness I mean that there is not only in the liver, lungs and brighter joke may be distressing to resent what he would really not be in vain do indeed you are right şçığar the a"&amp;"bsence of any s The essence of the problem, try to identify bebin found everything was solved when one of us in vain burtïıp positive and cheerful şağıñızdı compare what the best course cheerful soul who must resolve the situation, led to the camp of cons"&amp;"ciousness, all these slogans life had changed rotate the witness for a moment you'll just have to do it today, tomorrow Keep in mind not only the life-long")</f>
        <v>Who is the worst feeling disappointed not say why anyone renjigeniñizdi mind the same will happen even if you are neck that leads to good to bad no one can take your attention to others close to the negative end a dispute escalated into the lungs reunion may cut all saw me as it is not easy to offend anyone that does not renjigisi fitness I mean that there is not only in the liver, lungs and brighter joke may be distressing to resent what he would really not be in vain do indeed you are right şçığar the absence of any s The essence of the problem, try to identify bebin found everything was solved when one of us in vain burtïıp positive and cheerful şağıñızdı compare what the best course cheerful soul who must resolve the situation, led to the camp of consciousness, all these slogans life had changed rotate the witness for a moment you'll just have to do it today, tomorrow Keep in mind not only the life-long</v>
      </c>
    </row>
    <row r="5496" ht="15.75" customHeight="1">
      <c r="A5496" s="1">
        <v>5993.0</v>
      </c>
      <c r="B5496" s="2" t="s">
        <v>5190</v>
      </c>
      <c r="C5496" s="2" t="s">
        <v>5200</v>
      </c>
      <c r="D5496" s="2" t="s">
        <v>6</v>
      </c>
      <c r="E5496" s="2" t="str">
        <f>IFERROR(__xludf.DUMMYFUNCTION("GOOGLETRANSLATE(B5496, ""auto"",""en"")"),"21")</f>
        <v>21</v>
      </c>
    </row>
    <row r="5497" ht="15.75" customHeight="1">
      <c r="A5497" s="1">
        <v>5995.0</v>
      </c>
      <c r="B5497" s="2" t="s">
        <v>5192</v>
      </c>
      <c r="C5497" s="2" t="s">
        <v>5200</v>
      </c>
      <c r="D5497" s="2" t="s">
        <v>6</v>
      </c>
      <c r="E5497" s="2" t="str">
        <f>IFERROR(__xludf.DUMMYFUNCTION("GOOGLETRANSLATE(B5497, ""auto"",""en"")"),"schechki is poskosh kpacota bogatctvo")</f>
        <v>schechki is poskosh kpacota bogatctvo</v>
      </c>
    </row>
    <row r="5498" ht="15.75" customHeight="1">
      <c r="A5498" s="1">
        <v>5996.0</v>
      </c>
      <c r="B5498" s="2" t="s">
        <v>5193</v>
      </c>
      <c r="C5498" s="2" t="s">
        <v>5200</v>
      </c>
      <c r="D5498" s="2" t="s">
        <v>6</v>
      </c>
      <c r="E5498" s="2" t="str">
        <f>IFERROR(__xludf.DUMMYFUNCTION("GOOGLETRANSLATE(B5498, ""auto"",""en"")")," pathologist speech therapist")</f>
        <v> pathologist speech therapist</v>
      </c>
    </row>
    <row r="5499" ht="15.75" customHeight="1">
      <c r="A5499" s="1">
        <v>5997.0</v>
      </c>
      <c r="B5499" s="2" t="s">
        <v>5194</v>
      </c>
      <c r="C5499" s="2" t="s">
        <v>5200</v>
      </c>
      <c r="D5499" s="2" t="s">
        <v>6</v>
      </c>
      <c r="E5499" s="2" t="str">
        <f>IFERROR(__xludf.DUMMYFUNCTION("GOOGLETRANSLATE(B5499, ""auto"",""en"")"),"Stay away from the idea of ​​language and thought from reckless acts by William Shakespeare")</f>
        <v>Stay away from the idea of ​​language and thought from reckless acts by William Shakespeare</v>
      </c>
    </row>
    <row r="5500" ht="15.75" customHeight="1">
      <c r="A5500" s="1">
        <v>5998.0</v>
      </c>
      <c r="B5500" s="2" t="s">
        <v>5195</v>
      </c>
      <c r="C5500" s="2" t="s">
        <v>5200</v>
      </c>
      <c r="D5500" s="2" t="s">
        <v>6</v>
      </c>
      <c r="E5500" s="2" t="str">
        <f>IFERROR(__xludf.DUMMYFUNCTION("GOOGLETRANSLATE(B5500, ""auto"",""en"")")," qızıqtıkünnenestelik")</f>
        <v> qızıqtıkünnenestelik</v>
      </c>
    </row>
    <row r="5501" ht="15.75" customHeight="1">
      <c r="A5501" s="1">
        <v>5999.0</v>
      </c>
      <c r="B5501" s="2" t="s">
        <v>5196</v>
      </c>
      <c r="C5501" s="2" t="s">
        <v>5200</v>
      </c>
      <c r="D5501" s="2" t="s">
        <v>6</v>
      </c>
      <c r="E5501" s="2" t="str">
        <f>IFERROR(__xludf.DUMMYFUNCTION("GOOGLETRANSLATE(B5501, ""auto"",""en"")"),"Do not go to class heavies belt perspicacious weathered the storms of life, which may not be a river of fire, if you fire flames")</f>
        <v>Do not go to class heavies belt perspicacious weathered the storms of life, which may not be a river of fire, if you fire flames</v>
      </c>
    </row>
    <row r="5502" ht="15.75" customHeight="1">
      <c r="A5502" s="1">
        <v>6000.0</v>
      </c>
      <c r="B5502" s="2" t="s">
        <v>5197</v>
      </c>
      <c r="C5502" s="2" t="s">
        <v>5200</v>
      </c>
      <c r="D5502" s="2" t="s">
        <v>6</v>
      </c>
      <c r="E5502" s="2" t="str">
        <f>IFERROR(__xludf.DUMMYFUNCTION("GOOGLETRANSLATE(B5502, ""auto"",""en"")"),"happiness in life as much as you can notice it")</f>
        <v>happiness in life as much as you can notice it</v>
      </c>
    </row>
    <row r="5503" ht="15.75" customHeight="1">
      <c r="A5503" s="1">
        <v>6001.0</v>
      </c>
      <c r="B5503" s="2" t="s">
        <v>5198</v>
      </c>
      <c r="C5503" s="2" t="s">
        <v>5200</v>
      </c>
      <c r="D5503" s="2" t="s">
        <v>6</v>
      </c>
      <c r="E5503" s="2" t="str">
        <f>IFERROR(__xludf.DUMMYFUNCTION("GOOGLETRANSLATE(B5503, ""auto"",""en"")"),"Respect their mother, they can not love you like nobody ever")</f>
        <v>Respect their mother, they can not love you like nobody ever</v>
      </c>
    </row>
    <row r="5504" ht="15.75" customHeight="1">
      <c r="A5504" s="1">
        <v>6002.0</v>
      </c>
      <c r="B5504" s="2" t="s">
        <v>5199</v>
      </c>
      <c r="C5504" s="2" t="s">
        <v>5200</v>
      </c>
      <c r="D5504" s="2" t="s">
        <v>6</v>
      </c>
      <c r="E5504" s="2" t="str">
        <f>IFERROR(__xludf.DUMMYFUNCTION("GOOGLETRANSLATE(B5504, ""auto"",""en"")"),"Who is the worst feeling disappointed not say why anyone renjigeniñizdi mind the same will happen even if you are neck that leads to good to bad no one can take your attention to others close to the negative end a dispute escalated into the lungs reunion "&amp;"may cut all saw me as it is not easy to offend anyone that does not renjigisi fitness I mean that there is not only in the liver, lungs and brighter joke may be distressing to resent what he would really not be in vain do indeed you are right şçığar the a"&amp;"bsence of any s The essence of the problem, try to identify bebin found everything was solved when one of us in vain burtïıp positive and cheerful şağıñızdı compare what the best course cheerful soul who must resolve the situation, led to the camp of cons"&amp;"ciousness, all these slogans life had changed rotate the witness for a moment you'll just have to do it today, tomorrow Keep in mind not only the life-long")</f>
        <v>Who is the worst feeling disappointed not say why anyone renjigeniñizdi mind the same will happen even if you are neck that leads to good to bad no one can take your attention to others close to the negative end a dispute escalated into the lungs reunion may cut all saw me as it is not easy to offend anyone that does not renjigisi fitness I mean that there is not only in the liver, lungs and brighter joke may be distressing to resent what he would really not be in vain do indeed you are right şçığar the absence of any s The essence of the problem, try to identify bebin found everything was solved when one of us in vain burtïıp positive and cheerful şağıñızdı compare what the best course cheerful soul who must resolve the situation, led to the camp of consciousness, all these slogans life had changed rotate the witness for a moment you'll just have to do it today, tomorrow Keep in mind not only the life-long</v>
      </c>
    </row>
    <row r="5505" ht="15.75" customHeight="1">
      <c r="A5505" s="1">
        <v>6003.0</v>
      </c>
      <c r="B5505" s="2" t="s">
        <v>5201</v>
      </c>
      <c r="C5505" s="2" t="s">
        <v>5202</v>
      </c>
      <c r="D5505" s="2" t="s">
        <v>6</v>
      </c>
      <c r="E5505" s="2" t="str">
        <f>IFERROR(__xludf.DUMMYFUNCTION("GOOGLETRANSLATE(B5505, ""auto"",""en"")"),"anytime and anywhere")</f>
        <v>anytime and anywhere</v>
      </c>
    </row>
    <row r="5506" ht="15.75" customHeight="1">
      <c r="A5506" s="1">
        <v>6004.0</v>
      </c>
      <c r="B5506" s="2" t="s">
        <v>5203</v>
      </c>
      <c r="C5506" s="2" t="s">
        <v>5202</v>
      </c>
      <c r="D5506" s="2" t="s">
        <v>6</v>
      </c>
      <c r="E5506" s="2" t="str">
        <f>IFERROR(__xludf.DUMMYFUNCTION("GOOGLETRANSLATE(B5506, ""auto"",""en"")"),"Premier gruppa skryptonite solitude ep listen to boom https vk cc 9euqey")</f>
        <v>Premier gruppa skryptonite solitude ep listen to boom https vk cc 9euqey</v>
      </c>
    </row>
    <row r="5507" ht="15.75" customHeight="1">
      <c r="A5507" s="1">
        <v>6005.0</v>
      </c>
      <c r="B5507" s="2" t="s">
        <v>5201</v>
      </c>
      <c r="C5507" s="2" t="s">
        <v>5204</v>
      </c>
      <c r="D5507" s="2" t="s">
        <v>6</v>
      </c>
      <c r="E5507" s="2" t="str">
        <f>IFERROR(__xludf.DUMMYFUNCTION("GOOGLETRANSLATE(B5507, ""auto"",""en"")"),"anytime and anywhere")</f>
        <v>anytime and anywhere</v>
      </c>
    </row>
    <row r="5508" ht="15.75" customHeight="1">
      <c r="A5508" s="1">
        <v>6006.0</v>
      </c>
      <c r="B5508" s="2" t="s">
        <v>5203</v>
      </c>
      <c r="C5508" s="2" t="s">
        <v>5204</v>
      </c>
      <c r="D5508" s="2" t="s">
        <v>6</v>
      </c>
      <c r="E5508" s="2" t="str">
        <f>IFERROR(__xludf.DUMMYFUNCTION("GOOGLETRANSLATE(B5508, ""auto"",""en"")"),"Premier gruppa skryptonite solitude ep listen to boom https vk cc 9euqey")</f>
        <v>Premier gruppa skryptonite solitude ep listen to boom https vk cc 9euqey</v>
      </c>
    </row>
    <row r="5509" ht="15.75" customHeight="1">
      <c r="A5509" s="1">
        <v>6007.0</v>
      </c>
      <c r="B5509" s="2" t="s">
        <v>5201</v>
      </c>
      <c r="C5509" s="2" t="s">
        <v>5204</v>
      </c>
      <c r="D5509" s="2" t="s">
        <v>6</v>
      </c>
      <c r="E5509" s="2" t="str">
        <f>IFERROR(__xludf.DUMMYFUNCTION("GOOGLETRANSLATE(B5509, ""auto"",""en"")"),"anytime and anywhere")</f>
        <v>anytime and anywhere</v>
      </c>
    </row>
    <row r="5510" ht="15.75" customHeight="1">
      <c r="A5510" s="1">
        <v>6008.0</v>
      </c>
      <c r="B5510" s="2" t="s">
        <v>5203</v>
      </c>
      <c r="C5510" s="2" t="s">
        <v>5204</v>
      </c>
      <c r="D5510" s="2" t="s">
        <v>6</v>
      </c>
      <c r="E5510" s="2" t="str">
        <f>IFERROR(__xludf.DUMMYFUNCTION("GOOGLETRANSLATE(B5510, ""auto"",""en"")"),"Premier gruppa skryptonite solitude ep listen to boom https vk cc 9euqey")</f>
        <v>Premier gruppa skryptonite solitude ep listen to boom https vk cc 9euqey</v>
      </c>
    </row>
    <row r="5511" ht="15.75" customHeight="1">
      <c r="A5511" s="1">
        <v>6009.0</v>
      </c>
      <c r="B5511" s="2" t="s">
        <v>5205</v>
      </c>
      <c r="C5511" s="2" t="s">
        <v>5206</v>
      </c>
      <c r="D5511" s="2" t="s">
        <v>6</v>
      </c>
      <c r="E5511" s="2" t="str">
        <f>IFERROR(__xludf.DUMMYFUNCTION("GOOGLETRANSLATE(B5511, ""auto"",""en"")"),"If someone dreams of a rich father and is one of the dreams that you have a father")</f>
        <v>If someone dreams of a rich father and is one of the dreams that you have a father</v>
      </c>
    </row>
    <row r="5512" ht="15.75" customHeight="1">
      <c r="A5512" s="1">
        <v>6010.0</v>
      </c>
      <c r="B5512" s="2" t="s">
        <v>5207</v>
      </c>
      <c r="C5512" s="2" t="s">
        <v>5206</v>
      </c>
      <c r="D5512" s="2" t="s">
        <v>6</v>
      </c>
      <c r="E5512" s="2" t="str">
        <f>IFERROR(__xludf.DUMMYFUNCTION("GOOGLETRANSLATE(B5512, ""auto"",""en"")"),"brother, if you go to the bottom, I do not fear for you dive")</f>
        <v>brother, if you go to the bottom, I do not fear for you dive</v>
      </c>
    </row>
    <row r="5513" ht="15.75" customHeight="1">
      <c r="A5513" s="1">
        <v>6011.0</v>
      </c>
      <c r="B5513" s="2" t="s">
        <v>5208</v>
      </c>
      <c r="C5513" s="2" t="s">
        <v>5206</v>
      </c>
      <c r="D5513" s="2" t="s">
        <v>6</v>
      </c>
      <c r="E5513" s="2" t="str">
        <f>IFERROR(__xludf.DUMMYFUNCTION("GOOGLETRANSLATE(B5513, ""auto"",""en"")"),"tramp athletes thugs thugs fucking guys we Upbringing")</f>
        <v>tramp athletes thugs thugs fucking guys we Upbringing</v>
      </c>
    </row>
    <row r="5514" ht="15.75" customHeight="1">
      <c r="A5514" s="1">
        <v>6012.0</v>
      </c>
      <c r="B5514" s="2" t="s">
        <v>5209</v>
      </c>
      <c r="C5514" s="2" t="s">
        <v>5206</v>
      </c>
      <c r="D5514" s="2" t="s">
        <v>6</v>
      </c>
      <c r="E5514" s="2" t="str">
        <f>IFERROR(__xludf.DUMMYFUNCTION("GOOGLETRANSLATE(B5514, ""auto"",""en"")"),"ïnşaallax everything will be fine")</f>
        <v>ïnşaallax everything will be fine</v>
      </c>
    </row>
    <row r="5515" ht="15.75" customHeight="1">
      <c r="A5515" s="1">
        <v>6013.0</v>
      </c>
      <c r="B5515" s="2" t="s">
        <v>101</v>
      </c>
      <c r="C5515" s="2" t="s">
        <v>5206</v>
      </c>
      <c r="D5515" s="2" t="s">
        <v>6</v>
      </c>
      <c r="E5515" s="2" t="str">
        <f>IFERROR(__xludf.DUMMYFUNCTION("GOOGLETRANSLATE(B5515, ""auto"",""en"")"),"#VALUE!")</f>
        <v>#VALUE!</v>
      </c>
    </row>
    <row r="5516" ht="15.75" customHeight="1">
      <c r="A5516" s="1">
        <v>6014.0</v>
      </c>
      <c r="B5516" s="2" t="s">
        <v>5210</v>
      </c>
      <c r="C5516" s="2" t="s">
        <v>5206</v>
      </c>
      <c r="D5516" s="2" t="s">
        <v>6</v>
      </c>
      <c r="E5516" s="2" t="str">
        <f>IFERROR(__xludf.DUMMYFUNCTION("GOOGLETRANSLATE(B5516, ""auto"",""en"")"),"well where we do not have and where we are there at all ahuenno")</f>
        <v>well where we do not have and where we are there at all ahuenno</v>
      </c>
    </row>
    <row r="5517" ht="15.75" customHeight="1">
      <c r="A5517" s="1">
        <v>6015.0</v>
      </c>
      <c r="B5517" s="2" t="s">
        <v>5211</v>
      </c>
      <c r="C5517" s="2" t="s">
        <v>5206</v>
      </c>
      <c r="D5517" s="2" t="s">
        <v>6</v>
      </c>
      <c r="E5517" s="2" t="str">
        <f>IFERROR(__xludf.DUMMYFUNCTION("GOOGLETRANSLATE(B5517, ""auto"",""en"")")," please me a ticket where there where do not deceive appreciate respect like a circle where happiness and most importantly where to get all mutually")</f>
        <v> please me a ticket where there where do not deceive appreciate respect like a circle where happiness and most importantly where to get all mutually</v>
      </c>
    </row>
    <row r="5518" ht="15.75" customHeight="1">
      <c r="A5518" s="1">
        <v>6016.0</v>
      </c>
      <c r="B5518" s="2" t="s">
        <v>5212</v>
      </c>
      <c r="C5518" s="2" t="s">
        <v>5213</v>
      </c>
      <c r="D5518" s="2" t="s">
        <v>6</v>
      </c>
      <c r="E5518" s="2" t="str">
        <f>IFERROR(__xludf.DUMMYFUNCTION("GOOGLETRANSLATE(B5518, ""auto"",""en"")"),"where you bite f3 cool almat077")</f>
        <v>where you bite f3 cool almat077</v>
      </c>
    </row>
    <row r="5519" ht="15.75" customHeight="1">
      <c r="A5519" s="1">
        <v>6018.0</v>
      </c>
      <c r="B5519" s="2" t="s">
        <v>5214</v>
      </c>
      <c r="C5519" s="2" t="s">
        <v>5213</v>
      </c>
      <c r="D5519" s="2" t="s">
        <v>6</v>
      </c>
      <c r="E5519" s="2" t="str">
        <f>IFERROR(__xludf.DUMMYFUNCTION("GOOGLETRANSLATE(B5519, ""auto"",""en"")")," gariano")</f>
        <v> gariano</v>
      </c>
    </row>
    <row r="5520" ht="15.75" customHeight="1">
      <c r="A5520" s="1">
        <v>6019.0</v>
      </c>
      <c r="B5520" s="2" t="s">
        <v>5215</v>
      </c>
      <c r="C5520" s="2" t="s">
        <v>5213</v>
      </c>
      <c r="D5520" s="2" t="s">
        <v>6</v>
      </c>
      <c r="E5520" s="2" t="str">
        <f>IFERROR(__xludf.DUMMYFUNCTION("GOOGLETRANSLATE(B5520, ""auto"",""en"")"),"Show your enemies f3 cool almat077")</f>
        <v>Show your enemies f3 cool almat077</v>
      </c>
    </row>
    <row r="5521" ht="15.75" customHeight="1">
      <c r="A5521" s="1">
        <v>6020.0</v>
      </c>
      <c r="B5521" s="2" t="s">
        <v>5216</v>
      </c>
      <c r="C5521" s="2" t="s">
        <v>5213</v>
      </c>
      <c r="D5521" s="2" t="s">
        <v>6</v>
      </c>
      <c r="E5521" s="2" t="str">
        <f>IFERROR(__xludf.DUMMYFUNCTION("GOOGLETRANSLATE(B5521, ""auto"",""en"")"),"what you have lost interest f3 cool almat077")</f>
        <v>what you have lost interest f3 cool almat077</v>
      </c>
    </row>
    <row r="5522" ht="15.75" customHeight="1">
      <c r="A5522" s="1">
        <v>6021.0</v>
      </c>
      <c r="B5522" s="2" t="s">
        <v>5217</v>
      </c>
      <c r="C5522" s="2" t="s">
        <v>5213</v>
      </c>
      <c r="D5522" s="2" t="s">
        <v>6</v>
      </c>
      <c r="E5522" s="2" t="str">
        <f>IFERROR(__xludf.DUMMYFUNCTION("GOOGLETRANSLATE(B5522, ""auto"",""en"")"),"show me your tracksuit f3 cool almat077")</f>
        <v>show me your tracksuit f3 cool almat077</v>
      </c>
    </row>
    <row r="5523" ht="15.75" customHeight="1">
      <c r="A5523" s="1">
        <v>6022.0</v>
      </c>
      <c r="B5523" s="2" t="s">
        <v>5218</v>
      </c>
      <c r="C5523" s="2" t="s">
        <v>5213</v>
      </c>
      <c r="D5523" s="2" t="s">
        <v>6</v>
      </c>
      <c r="E5523" s="2" t="str">
        <f>IFERROR(__xludf.DUMMYFUNCTION("GOOGLETRANSLATE(B5523, ""auto"",""en"")"),"waiting for your selfie f3 cool almat077")</f>
        <v>waiting for your selfie f3 cool almat077</v>
      </c>
    </row>
    <row r="5524" ht="15.75" customHeight="1">
      <c r="A5524" s="1">
        <v>6023.0</v>
      </c>
      <c r="B5524" s="2" t="s">
        <v>5219</v>
      </c>
      <c r="C5524" s="2" t="s">
        <v>5213</v>
      </c>
      <c r="D5524" s="2" t="s">
        <v>6</v>
      </c>
      <c r="E5524" s="2" t="str">
        <f>IFERROR(__xludf.DUMMYFUNCTION("GOOGLETRANSLATE(B5524, ""auto"",""en"")"),"nestvatsyn f3 cool almat077")</f>
        <v>nestvatsyn f3 cool almat077</v>
      </c>
    </row>
    <row r="5525" ht="15.75" customHeight="1">
      <c r="A5525" s="1">
        <v>6024.0</v>
      </c>
      <c r="B5525" s="2" t="s">
        <v>5220</v>
      </c>
      <c r="C5525" s="2" t="s">
        <v>5213</v>
      </c>
      <c r="D5525" s="2" t="s">
        <v>6</v>
      </c>
      <c r="E5525" s="2" t="str">
        <f>IFERROR(__xludf.DUMMYFUNCTION("GOOGLETRANSLATE(B5525, ""auto"",""en"")"),"Girl with makeup or without f3 cool almat077")</f>
        <v>Girl with makeup or without f3 cool almat077</v>
      </c>
    </row>
    <row r="5526" ht="15.75" customHeight="1">
      <c r="A5526" s="1">
        <v>6025.0</v>
      </c>
      <c r="B5526" s="2" t="s">
        <v>5221</v>
      </c>
      <c r="C5526" s="2" t="s">
        <v>447</v>
      </c>
      <c r="D5526" s="2" t="s">
        <v>6</v>
      </c>
      <c r="E5526" s="2" t="str">
        <f>IFERROR(__xludf.DUMMYFUNCTION("GOOGLETRANSLATE(B5526, ""auto"",""en"")"),"what kind of music you listen to lately f3 cool almat077")</f>
        <v>what kind of music you listen to lately f3 cool almat077</v>
      </c>
    </row>
    <row r="5527" ht="15.75" customHeight="1">
      <c r="A5527" s="1">
        <v>6026.0</v>
      </c>
      <c r="B5527" s="2" t="s">
        <v>5212</v>
      </c>
      <c r="C5527" s="2" t="s">
        <v>447</v>
      </c>
      <c r="D5527" s="2" t="s">
        <v>6</v>
      </c>
      <c r="E5527" s="2" t="str">
        <f>IFERROR(__xludf.DUMMYFUNCTION("GOOGLETRANSLATE(B5527, ""auto"",""en"")"),"where you bite f3 cool almat077")</f>
        <v>where you bite f3 cool almat077</v>
      </c>
    </row>
    <row r="5528" ht="15.75" customHeight="1">
      <c r="A5528" s="1">
        <v>6028.0</v>
      </c>
      <c r="B5528" s="2" t="s">
        <v>5214</v>
      </c>
      <c r="C5528" s="2" t="s">
        <v>447</v>
      </c>
      <c r="D5528" s="2" t="s">
        <v>6</v>
      </c>
      <c r="E5528" s="2" t="str">
        <f>IFERROR(__xludf.DUMMYFUNCTION("GOOGLETRANSLATE(B5528, ""auto"",""en"")")," gariano")</f>
        <v> gariano</v>
      </c>
    </row>
    <row r="5529" ht="15.75" customHeight="1">
      <c r="A5529" s="1">
        <v>6029.0</v>
      </c>
      <c r="B5529" s="2" t="s">
        <v>5215</v>
      </c>
      <c r="C5529" s="2" t="s">
        <v>447</v>
      </c>
      <c r="D5529" s="2" t="s">
        <v>6</v>
      </c>
      <c r="E5529" s="2" t="str">
        <f>IFERROR(__xludf.DUMMYFUNCTION("GOOGLETRANSLATE(B5529, ""auto"",""en"")"),"Show your enemies f3 cool almat077")</f>
        <v>Show your enemies f3 cool almat077</v>
      </c>
    </row>
    <row r="5530" ht="15.75" customHeight="1">
      <c r="A5530" s="1">
        <v>6030.0</v>
      </c>
      <c r="B5530" s="2" t="s">
        <v>5216</v>
      </c>
      <c r="C5530" s="2" t="s">
        <v>447</v>
      </c>
      <c r="D5530" s="2" t="s">
        <v>6</v>
      </c>
      <c r="E5530" s="2" t="str">
        <f>IFERROR(__xludf.DUMMYFUNCTION("GOOGLETRANSLATE(B5530, ""auto"",""en"")"),"what you have lost interest f3 cool almat077")</f>
        <v>what you have lost interest f3 cool almat077</v>
      </c>
    </row>
    <row r="5531" ht="15.75" customHeight="1">
      <c r="A5531" s="1">
        <v>6031.0</v>
      </c>
      <c r="B5531" s="2" t="s">
        <v>5217</v>
      </c>
      <c r="C5531" s="2" t="s">
        <v>447</v>
      </c>
      <c r="D5531" s="2" t="s">
        <v>6</v>
      </c>
      <c r="E5531" s="2" t="str">
        <f>IFERROR(__xludf.DUMMYFUNCTION("GOOGLETRANSLATE(B5531, ""auto"",""en"")"),"show me your tracksuit f3 cool almat077")</f>
        <v>show me your tracksuit f3 cool almat077</v>
      </c>
    </row>
    <row r="5532" ht="15.75" customHeight="1">
      <c r="A5532" s="1">
        <v>6032.0</v>
      </c>
      <c r="B5532" s="2" t="s">
        <v>5218</v>
      </c>
      <c r="C5532" s="2" t="s">
        <v>447</v>
      </c>
      <c r="D5532" s="2" t="s">
        <v>6</v>
      </c>
      <c r="E5532" s="2" t="str">
        <f>IFERROR(__xludf.DUMMYFUNCTION("GOOGLETRANSLATE(B5532, ""auto"",""en"")"),"waiting for your selfie f3 cool almat077")</f>
        <v>waiting for your selfie f3 cool almat077</v>
      </c>
    </row>
    <row r="5533" ht="15.75" customHeight="1">
      <c r="A5533" s="1">
        <v>6034.0</v>
      </c>
      <c r="B5533" s="2" t="s">
        <v>5214</v>
      </c>
      <c r="C5533" s="2" t="s">
        <v>562</v>
      </c>
      <c r="D5533" s="2" t="s">
        <v>6</v>
      </c>
      <c r="E5533" s="2" t="str">
        <f>IFERROR(__xludf.DUMMYFUNCTION("GOOGLETRANSLATE(B5533, ""auto"",""en"")")," gariano")</f>
        <v> gariano</v>
      </c>
    </row>
    <row r="5534" ht="15.75" customHeight="1">
      <c r="A5534" s="1">
        <v>6035.0</v>
      </c>
      <c r="B5534" s="2" t="s">
        <v>5215</v>
      </c>
      <c r="C5534" s="2" t="s">
        <v>562</v>
      </c>
      <c r="D5534" s="2" t="s">
        <v>6</v>
      </c>
      <c r="E5534" s="2" t="str">
        <f>IFERROR(__xludf.DUMMYFUNCTION("GOOGLETRANSLATE(B5534, ""auto"",""en"")"),"Show your enemies f3 cool almat077")</f>
        <v>Show your enemies f3 cool almat077</v>
      </c>
    </row>
    <row r="5535" ht="15.75" customHeight="1">
      <c r="A5535" s="1">
        <v>6036.0</v>
      </c>
      <c r="B5535" s="2" t="s">
        <v>5216</v>
      </c>
      <c r="C5535" s="2" t="s">
        <v>562</v>
      </c>
      <c r="D5535" s="2" t="s">
        <v>6</v>
      </c>
      <c r="E5535" s="2" t="str">
        <f>IFERROR(__xludf.DUMMYFUNCTION("GOOGLETRANSLATE(B5535, ""auto"",""en"")"),"what you have lost interest f3 cool almat077")</f>
        <v>what you have lost interest f3 cool almat077</v>
      </c>
    </row>
    <row r="5536" ht="15.75" customHeight="1">
      <c r="A5536" s="1">
        <v>6037.0</v>
      </c>
      <c r="B5536" s="2" t="s">
        <v>5217</v>
      </c>
      <c r="C5536" s="2" t="s">
        <v>562</v>
      </c>
      <c r="D5536" s="2" t="s">
        <v>6</v>
      </c>
      <c r="E5536" s="2" t="str">
        <f>IFERROR(__xludf.DUMMYFUNCTION("GOOGLETRANSLATE(B5536, ""auto"",""en"")"),"show me your tracksuit f3 cool almat077")</f>
        <v>show me your tracksuit f3 cool almat077</v>
      </c>
    </row>
    <row r="5537" ht="15.75" customHeight="1">
      <c r="A5537" s="1">
        <v>6038.0</v>
      </c>
      <c r="B5537" s="2" t="s">
        <v>5218</v>
      </c>
      <c r="C5537" s="2" t="s">
        <v>562</v>
      </c>
      <c r="D5537" s="2" t="s">
        <v>6</v>
      </c>
      <c r="E5537" s="2" t="str">
        <f>IFERROR(__xludf.DUMMYFUNCTION("GOOGLETRANSLATE(B5537, ""auto"",""en"")"),"waiting for your selfie f3 cool almat077")</f>
        <v>waiting for your selfie f3 cool almat077</v>
      </c>
    </row>
    <row r="5538" ht="15.75" customHeight="1">
      <c r="A5538" s="1">
        <v>6039.0</v>
      </c>
      <c r="B5538" s="2" t="s">
        <v>5219</v>
      </c>
      <c r="C5538" s="2" t="s">
        <v>562</v>
      </c>
      <c r="D5538" s="2" t="s">
        <v>6</v>
      </c>
      <c r="E5538" s="2" t="str">
        <f>IFERROR(__xludf.DUMMYFUNCTION("GOOGLETRANSLATE(B5538, ""auto"",""en"")"),"nestvatsyn f3 cool almat077")</f>
        <v>nestvatsyn f3 cool almat077</v>
      </c>
    </row>
    <row r="5539" ht="15.75" customHeight="1">
      <c r="A5539" s="1">
        <v>6040.0</v>
      </c>
      <c r="B5539" s="2" t="s">
        <v>5220</v>
      </c>
      <c r="C5539" s="2" t="s">
        <v>562</v>
      </c>
      <c r="D5539" s="2" t="s">
        <v>6</v>
      </c>
      <c r="E5539" s="2" t="str">
        <f>IFERROR(__xludf.DUMMYFUNCTION("GOOGLETRANSLATE(B5539, ""auto"",""en"")"),"Girl with makeup or without f3 cool almat077")</f>
        <v>Girl with makeup or without f3 cool almat077</v>
      </c>
    </row>
    <row r="5540" ht="15.75" customHeight="1">
      <c r="A5540" s="1">
        <v>6041.0</v>
      </c>
      <c r="B5540" s="2" t="s">
        <v>5222</v>
      </c>
      <c r="C5540" s="2" t="s">
        <v>562</v>
      </c>
      <c r="D5540" s="2" t="s">
        <v>6</v>
      </c>
      <c r="E5540" s="2" t="str">
        <f>IFERROR(__xludf.DUMMYFUNCTION("GOOGLETRANSLATE(B5540, ""auto"",""en"")"),"looks like your current mood f3 cool almat077")</f>
        <v>looks like your current mood f3 cool almat077</v>
      </c>
    </row>
    <row r="5541" ht="15.75" customHeight="1">
      <c r="A5541" s="1">
        <v>6042.0</v>
      </c>
      <c r="B5541" s="2" t="s">
        <v>5223</v>
      </c>
      <c r="C5541" s="2" t="s">
        <v>562</v>
      </c>
      <c r="D5541" s="2" t="s">
        <v>6</v>
      </c>
      <c r="E5541" s="2" t="str">
        <f>IFERROR(__xludf.DUMMYFUNCTION("GOOGLETRANSLATE(B5541, ""auto"",""en"")"),"do you know someone like f3 cool almat077")</f>
        <v>do you know someone like f3 cool almat077</v>
      </c>
    </row>
    <row r="5542" ht="15.75" customHeight="1">
      <c r="A5542" s="1">
        <v>6043.0</v>
      </c>
      <c r="B5542" s="2" t="s">
        <v>5224</v>
      </c>
      <c r="C5542" s="2" t="s">
        <v>5225</v>
      </c>
      <c r="D5542" s="2" t="s">
        <v>6</v>
      </c>
      <c r="E5542" s="2" t="str">
        <f>IFERROR(__xludf.DUMMYFUNCTION("GOOGLETRANSLATE(B5542, ""auto"",""en"")"),"in my question makes us human, without a doubt, even the righteous will lose not only the sense of reality, but also a sense of itself in no doubt that there is something crazy Tilda Swinton")</f>
        <v>in my question makes us human, without a doubt, even the righteous will lose not only the sense of reality, but also a sense of itself in no doubt that there is something crazy Tilda Swinton</v>
      </c>
    </row>
    <row r="5543" ht="15.75" customHeight="1">
      <c r="A5543" s="1">
        <v>6044.0</v>
      </c>
      <c r="B5543" s="2" t="s">
        <v>5226</v>
      </c>
      <c r="C5543" s="2" t="s">
        <v>5225</v>
      </c>
      <c r="D5543" s="2" t="s">
        <v>6</v>
      </c>
      <c r="E5543" s="2" t="str">
        <f>IFERROR(__xludf.DUMMYFUNCTION("GOOGLETRANSLATE(B5543, ""auto"",""en"")"),"album of the year")</f>
        <v>album of the year</v>
      </c>
    </row>
    <row r="5544" ht="15.75" customHeight="1">
      <c r="A5544" s="1">
        <v>6045.0</v>
      </c>
      <c r="B5544" s="2" t="s">
        <v>5227</v>
      </c>
      <c r="C5544" s="2" t="s">
        <v>5225</v>
      </c>
      <c r="D5544" s="2" t="s">
        <v>6</v>
      </c>
      <c r="E5544" s="2" t="str">
        <f>IFERROR(__xludf.DUMMYFUNCTION("GOOGLETRANSLATE(B5544, ""auto"",""en"")")," mv audio txt Tomorrow By Together 9 and waiting for you at the bus stop three-quarters run away official mv the dream chapter magic applemusic https music apple com ru album the dream chapter ma показать полностью")</f>
        <v> mv audio txt Tomorrow By Together 9 and waiting for you at the bus stop three-quarters run away official mv the dream chapter magic applemusic https music apple com ru album the dream chapter ma показать полностью</v>
      </c>
    </row>
    <row r="5545" ht="15.75" customHeight="1">
      <c r="A5545" s="1">
        <v>6046.0</v>
      </c>
      <c r="B5545" s="2" t="s">
        <v>5228</v>
      </c>
      <c r="C5545" s="2" t="s">
        <v>5225</v>
      </c>
      <c r="D5545" s="2" t="s">
        <v>6</v>
      </c>
      <c r="E5545" s="2" t="str">
        <f>IFERROR(__xludf.DUMMYFUNCTION("GOOGLETRANSLATE(B5545, ""auto"",""en"")")," WE WILL TE kem vybrali be")</f>
        <v> WE WILL TE kem vybrali be</v>
      </c>
    </row>
    <row r="5546" ht="15.75" customHeight="1">
      <c r="A5546" s="1">
        <v>6047.0</v>
      </c>
      <c r="B5546" s="2" t="s">
        <v>5229</v>
      </c>
      <c r="C5546" s="2" t="s">
        <v>5225</v>
      </c>
      <c r="D5546" s="2" t="s">
        <v>6</v>
      </c>
      <c r="E5546" s="2" t="str">
        <f>IFERROR(__xludf.DUMMYFUNCTION("GOOGLETRANSLATE(B5546, ""auto"",""en"")"),"List filmov on clychay kogda vasha life katitsya Itak to chepty")</f>
        <v>List filmov on clychay kogda vasha life katitsya Itak to chepty</v>
      </c>
    </row>
    <row r="5547" ht="15.75" customHeight="1">
      <c r="A5547" s="1">
        <v>6048.0</v>
      </c>
      <c r="B5547" s="2" t="s">
        <v>5230</v>
      </c>
      <c r="C5547" s="2" t="s">
        <v>5225</v>
      </c>
      <c r="D5547" s="2" t="s">
        <v>6</v>
      </c>
      <c r="E5547" s="2" t="str">
        <f>IFERROR(__xludf.DUMMYFUNCTION("GOOGLETRANSLATE(B5547, ""auto"",""en"")"),"and no matter who tells you that words and ideas can change the world of Dead Poets Society 1989")</f>
        <v>and no matter who tells you that words and ideas can change the world of Dead Poets Society 1989</v>
      </c>
    </row>
    <row r="5548" ht="15.75" customHeight="1">
      <c r="A5548" s="1">
        <v>6049.0</v>
      </c>
      <c r="B5548" s="2" t="s">
        <v>5231</v>
      </c>
      <c r="C5548" s="2" t="s">
        <v>5225</v>
      </c>
      <c r="D5548" s="2" t="s">
        <v>6</v>
      </c>
      <c r="E5548" s="2" t="str">
        <f>IFERROR(__xludf.DUMMYFUNCTION("GOOGLETRANSLATE(B5548, ""auto"",""en"")"),"Do not you think a beautiful drop everything and go there where nobody knows you sometimes because I feel like I want to make unbearably")</f>
        <v>Do not you think a beautiful drop everything and go there where nobody knows you sometimes because I feel like I want to make unbearably</v>
      </c>
    </row>
    <row r="5549" ht="15.75" customHeight="1">
      <c r="A5549" s="1">
        <v>6050.0</v>
      </c>
      <c r="B5549" s="2" t="s">
        <v>5232</v>
      </c>
      <c r="C5549" s="2" t="s">
        <v>5225</v>
      </c>
      <c r="D5549" s="2" t="s">
        <v>6</v>
      </c>
      <c r="E5549" s="2" t="str">
        <f>IFERROR(__xludf.DUMMYFUNCTION("GOOGLETRANSLATE(B5549, ""auto"",""en"")"),"all the achievements begin with overcoming their fear of their laziness and uncertainty")</f>
        <v>all the achievements begin with overcoming their fear of their laziness and uncertainty</v>
      </c>
    </row>
    <row r="5550" ht="15.75" customHeight="1">
      <c r="A5550" s="1">
        <v>6051.0</v>
      </c>
      <c r="B5550" s="2" t="s">
        <v>5233</v>
      </c>
      <c r="C5550" s="2" t="s">
        <v>5225</v>
      </c>
      <c r="D5550" s="2" t="s">
        <v>6</v>
      </c>
      <c r="E5550" s="2" t="str">
        <f>IFERROR(__xludf.DUMMYFUNCTION("GOOGLETRANSLATE(B5550, ""auto"",""en"")"),"23 emotions that people feel but can not explain 1 condero realization that every passer-by is just as vivid and complex life like yours 2 opium unconscious desire to look someone in the eye that can simultaneously be felt exciting and vulnerability 3 mon"&amp;"akopsis only nascent but strong feeling that you're not in the right place to show full")</f>
        <v>23 emotions that people feel but can not explain 1 condero realization that every passer-by is just as vivid and complex life like yours 2 opium unconscious desire to look someone in the eye that can simultaneously be felt exciting and vulnerability 3 monakopsis only nascent but strong feeling that you're not in the right place to show full</v>
      </c>
    </row>
    <row r="5551" ht="15.75" customHeight="1">
      <c r="A5551" s="1">
        <v>6052.0</v>
      </c>
      <c r="B5551" s="2" t="s">
        <v>5234</v>
      </c>
      <c r="C5551" s="2" t="s">
        <v>5225</v>
      </c>
      <c r="D5551" s="2" t="s">
        <v>6</v>
      </c>
      <c r="E5551" s="2" t="str">
        <f>IFERROR(__xludf.DUMMYFUNCTION("GOOGLETRANSLATE(B5551, ""auto"",""en"")"),"We live in a world where the funeral of the deceased where the wedding is more important than love is more important than where appearance is more important than the mind, we live in a culture of packaging disdains content Eduardo Galeano")</f>
        <v>We live in a world where the funeral of the deceased where the wedding is more important than love is more important than where appearance is more important than the mind, we live in a culture of packaging disdains content Eduardo Galeano</v>
      </c>
    </row>
    <row r="5552" ht="15.75" customHeight="1">
      <c r="A5552" s="1">
        <v>6053.0</v>
      </c>
      <c r="B5552" s="2" t="s">
        <v>5235</v>
      </c>
      <c r="C5552" s="2" t="s">
        <v>5225</v>
      </c>
      <c r="D5552" s="2" t="s">
        <v>6</v>
      </c>
      <c r="E5552" s="2" t="str">
        <f>IFERROR(__xludf.DUMMYFUNCTION("GOOGLETRANSLATE(B5552, ""auto"",""en"")"),"my love is eternal pions")</f>
        <v>my love is eternal pions</v>
      </c>
    </row>
    <row r="5553" ht="15.75" customHeight="1">
      <c r="A5553" s="1">
        <v>6055.0</v>
      </c>
      <c r="B5553" s="2" t="s">
        <v>5236</v>
      </c>
      <c r="C5553" s="2" t="s">
        <v>5237</v>
      </c>
      <c r="D5553" s="2" t="s">
        <v>6</v>
      </c>
      <c r="E5553" s="2" t="str">
        <f>IFERROR(__xludf.DUMMYFUNCTION("GOOGLETRANSLATE(B5553, ""auto"",""en"")")," it was a few seconds, but it seemed nothing at all at the moment the whole universe existed just to join us")</f>
        <v> it was a few seconds, but it seemed nothing at all at the moment the whole universe existed just to join us</v>
      </c>
    </row>
    <row r="5554" ht="15.75" customHeight="1">
      <c r="A5554" s="1">
        <v>6056.0</v>
      </c>
      <c r="B5554" s="2" t="s">
        <v>5238</v>
      </c>
      <c r="C5554" s="2" t="s">
        <v>5237</v>
      </c>
      <c r="D5554" s="2" t="s">
        <v>6</v>
      </c>
      <c r="E5554" s="2" t="str">
        <f>IFERROR(__xludf.DUMMYFUNCTION("GOOGLETRANSLATE(B5554, ""auto"",""en"")"),"beauty is everywhere and always there for everyone who can see it")</f>
        <v>beauty is everywhere and always there for everyone who can see it</v>
      </c>
    </row>
    <row r="5555" ht="15.75" customHeight="1">
      <c r="A5555" s="1">
        <v>6057.0</v>
      </c>
      <c r="B5555" s="2" t="s">
        <v>5239</v>
      </c>
      <c r="C5555" s="2" t="s">
        <v>5237</v>
      </c>
      <c r="D5555" s="2" t="s">
        <v>6</v>
      </c>
      <c r="E5555" s="2" t="str">
        <f>IFERROR(__xludf.DUMMYFUNCTION("GOOGLETRANSLATE(B5555, ""auto"",""en"")")," i see everything you can be i see the beauty that you can t see ")</f>
        <v> i see everything you can be i see the beauty that you can t see </v>
      </c>
    </row>
    <row r="5556" ht="15.75" customHeight="1">
      <c r="A5556" s="1">
        <v>6058.0</v>
      </c>
      <c r="B5556" s="2" t="s">
        <v>5240</v>
      </c>
      <c r="C5556" s="2" t="s">
        <v>5237</v>
      </c>
      <c r="D5556" s="2" t="s">
        <v>6</v>
      </c>
      <c r="E5556" s="2" t="str">
        <f>IFERROR(__xludf.DUMMYFUNCTION("GOOGLETRANSLATE(B5556, ""auto"",""en"")"),"dream")</f>
        <v>dream</v>
      </c>
    </row>
    <row r="5557" ht="15.75" customHeight="1">
      <c r="A5557" s="1">
        <v>6059.0</v>
      </c>
      <c r="B5557" s="2" t="s">
        <v>5241</v>
      </c>
      <c r="C5557" s="2" t="s">
        <v>5237</v>
      </c>
      <c r="D5557" s="2" t="s">
        <v>6</v>
      </c>
      <c r="E5557" s="2" t="str">
        <f>IFERROR(__xludf.DUMMYFUNCTION("GOOGLETRANSLATE(B5557, ""auto"",""en"")"),"yyyy")</f>
        <v>yyyy</v>
      </c>
    </row>
    <row r="5558" ht="15.75" customHeight="1">
      <c r="A5558" s="1">
        <v>6061.0</v>
      </c>
      <c r="B5558" s="2" t="s">
        <v>5242</v>
      </c>
      <c r="C5558" s="2" t="s">
        <v>5237</v>
      </c>
      <c r="D5558" s="2" t="s">
        <v>6</v>
      </c>
      <c r="E5558" s="2" t="str">
        <f>IFERROR(__xludf.DUMMYFUNCTION("GOOGLETRANSLATE(B5558, ""auto"",""en"")"),"she gave me to understand one important thing when you realize that the person suits soulmate no matter day week or month do you know each other you need to miss out on the shoulder and taken to the edge of the world to kiss until the morning to watch the"&amp;" sunsets meet the dawn dinner by candlelight to make an offer and be happy yes perhaps in the future everything will be bad but this should be beautiful show full")</f>
        <v>she gave me to understand one important thing when you realize that the person suits soulmate no matter day week or month do you know each other you need to miss out on the shoulder and taken to the edge of the world to kiss until the morning to watch the sunsets meet the dawn dinner by candlelight to make an offer and be happy yes perhaps in the future everything will be bad but this should be beautiful show full</v>
      </c>
    </row>
    <row r="5559" ht="15.75" customHeight="1">
      <c r="A5559" s="1">
        <v>6062.0</v>
      </c>
      <c r="B5559" s="2" t="s">
        <v>5243</v>
      </c>
      <c r="C5559" s="2" t="s">
        <v>5237</v>
      </c>
      <c r="D5559" s="2" t="s">
        <v>6</v>
      </c>
      <c r="E5559" s="2" t="str">
        <f>IFERROR(__xludf.DUMMYFUNCTION("GOOGLETRANSLATE(B5559, ""auto"",""en"")"),"so funny as someone who in the past year was just a stranger now so much to you and so terribly mean that anyone who in the past year meant so much to you now a stranger's amazing how a year can change everything")</f>
        <v>so funny as someone who in the past year was just a stranger now so much to you and so terribly mean that anyone who in the past year meant so much to you now a stranger's amazing how a year can change everything</v>
      </c>
    </row>
    <row r="5560" ht="15.75" customHeight="1">
      <c r="A5560" s="1">
        <v>6063.0</v>
      </c>
      <c r="B5560" s="2" t="s">
        <v>5244</v>
      </c>
      <c r="C5560" s="2" t="s">
        <v>5245</v>
      </c>
      <c r="D5560" s="2" t="s">
        <v>6</v>
      </c>
      <c r="E5560" s="2" t="str">
        <f>IFERROR(__xludf.DUMMYFUNCTION("GOOGLETRANSLATE(B5560, ""auto"",""en"")"),"all so gorgeous I have no words")</f>
        <v>all so gorgeous I have no words</v>
      </c>
    </row>
    <row r="5561" ht="15.75" customHeight="1">
      <c r="A5561" s="1">
        <v>6064.0</v>
      </c>
      <c r="B5561" s="2" t="s">
        <v>5246</v>
      </c>
      <c r="C5561" s="2" t="s">
        <v>5245</v>
      </c>
      <c r="D5561" s="2" t="s">
        <v>6</v>
      </c>
      <c r="E5561" s="2" t="str">
        <f>IFERROR(__xludf.DUMMYFUNCTION("GOOGLETRANSLATE(B5561, ""auto"",""en"")"),"fake page")</f>
        <v>fake page</v>
      </c>
    </row>
    <row r="5562" ht="15.75" customHeight="1">
      <c r="A5562" s="1">
        <v>6065.0</v>
      </c>
      <c r="B5562" s="2" t="s">
        <v>5247</v>
      </c>
      <c r="C5562" s="2" t="s">
        <v>5245</v>
      </c>
      <c r="D5562" s="2" t="s">
        <v>6</v>
      </c>
      <c r="E5562" s="2" t="str">
        <f>IFERROR(__xludf.DUMMYFUNCTION("GOOGLETRANSLATE(B5562, ""auto"",""en"")"),"Various back Heart-")</f>
        <v>Various back Heart-</v>
      </c>
    </row>
    <row r="5563" ht="15.75" customHeight="1">
      <c r="A5563" s="1">
        <v>6066.0</v>
      </c>
      <c r="B5563" s="2" t="s">
        <v>5248</v>
      </c>
      <c r="C5563" s="2" t="s">
        <v>5245</v>
      </c>
      <c r="D5563" s="2" t="s">
        <v>6</v>
      </c>
      <c r="E5563" s="2" t="str">
        <f>IFERROR(__xludf.DUMMYFUNCTION("GOOGLETRANSLATE(B5563, ""auto"",""en"")"),"my dear birthday congratulations and much happiness health love money either find his queen worthy of the king and only good friends, my sister SDR")</f>
        <v>my dear birthday congratulations and much happiness health love money either find his queen worthy of the king and only good friends, my sister SDR</v>
      </c>
    </row>
    <row r="5564" ht="15.75" customHeight="1">
      <c r="A5564" s="1">
        <v>6067.0</v>
      </c>
      <c r="B5564" s="2" t="s">
        <v>5249</v>
      </c>
      <c r="C5564" s="2" t="s">
        <v>5245</v>
      </c>
      <c r="D5564" s="2" t="s">
        <v>6</v>
      </c>
      <c r="E5564" s="2" t="str">
        <f>IFERROR(__xludf.DUMMYFUNCTION("GOOGLETRANSLATE(B5564, ""auto"",""en"")"),"new page http vk com id362580604")</f>
        <v>new page http vk com id362580604</v>
      </c>
    </row>
    <row r="5565" ht="15.75" customHeight="1">
      <c r="A5565" s="1">
        <v>6068.0</v>
      </c>
      <c r="B5565" s="2" t="s">
        <v>5250</v>
      </c>
      <c r="C5565" s="2" t="s">
        <v>5245</v>
      </c>
      <c r="D5565" s="2" t="s">
        <v>6</v>
      </c>
      <c r="E5565" s="2" t="str">
        <f>IFERROR(__xludf.DUMMYFUNCTION("GOOGLETRANSLATE(B5565, ""auto"",""en"")"),"His wealth is not the beauty of the girl aqıldısı not a friend, not an empty word loyalty is important meyrimdiligi")</f>
        <v>His wealth is not the beauty of the girl aqıldısı not a friend, not an empty word loyalty is important meyrimdiligi</v>
      </c>
    </row>
    <row r="5566" ht="15.75" customHeight="1">
      <c r="A5566" s="1">
        <v>6069.0</v>
      </c>
      <c r="B5566" s="2" t="s">
        <v>5251</v>
      </c>
      <c r="C5566" s="2" t="s">
        <v>5245</v>
      </c>
      <c r="D5566" s="2" t="s">
        <v>6</v>
      </c>
      <c r="E5566" s="2" t="str">
        <f>IFERROR(__xludf.DUMMYFUNCTION("GOOGLETRANSLATE(B5566, ""auto"",""en"")"),"insta ms Alua ruslanomega")</f>
        <v>insta ms Alua ruslanomega</v>
      </c>
    </row>
    <row r="5567" ht="15.75" customHeight="1">
      <c r="A5567" s="1">
        <v>6070.0</v>
      </c>
      <c r="B5567" s="2" t="s">
        <v>5252</v>
      </c>
      <c r="C5567" s="2" t="s">
        <v>5245</v>
      </c>
      <c r="D5567" s="2" t="s">
        <v>6</v>
      </c>
      <c r="E5567" s="2" t="str">
        <f>IFERROR(__xludf.DUMMYFUNCTION("GOOGLETRANSLATE(B5567, ""auto"",""en"")"),"I did not choose you, I just once looked at you, and then there was no turning back")</f>
        <v>I did not choose you, I just once looked at you, and then there was no turning back</v>
      </c>
    </row>
    <row r="5568" ht="15.75" customHeight="1">
      <c r="A5568" s="1">
        <v>6071.0</v>
      </c>
      <c r="B5568" s="2" t="s">
        <v>5253</v>
      </c>
      <c r="C5568" s="2" t="s">
        <v>5245</v>
      </c>
      <c r="D5568" s="2" t="s">
        <v>6</v>
      </c>
      <c r="E5568" s="2" t="str">
        <f>IFERROR(__xludf.DUMMYFUNCTION("GOOGLETRANSLATE(B5568, ""auto"",""en"")"),"ʙakoni")</f>
        <v>ʙakoni</v>
      </c>
    </row>
    <row r="5569" ht="15.75" customHeight="1">
      <c r="A5569" s="1">
        <v>6073.0</v>
      </c>
      <c r="B5569" s="2" t="s">
        <v>5244</v>
      </c>
      <c r="C5569" s="2" t="s">
        <v>5245</v>
      </c>
      <c r="D5569" s="2" t="s">
        <v>6</v>
      </c>
      <c r="E5569" s="2" t="str">
        <f>IFERROR(__xludf.DUMMYFUNCTION("GOOGLETRANSLATE(B5569, ""auto"",""en"")"),"all so gorgeous I have no words")</f>
        <v>all so gorgeous I have no words</v>
      </c>
    </row>
    <row r="5570" ht="15.75" customHeight="1">
      <c r="A5570" s="1">
        <v>6074.0</v>
      </c>
      <c r="B5570" s="2" t="s">
        <v>5246</v>
      </c>
      <c r="C5570" s="2" t="s">
        <v>5245</v>
      </c>
      <c r="D5570" s="2" t="s">
        <v>6</v>
      </c>
      <c r="E5570" s="2" t="str">
        <f>IFERROR(__xludf.DUMMYFUNCTION("GOOGLETRANSLATE(B5570, ""auto"",""en"")"),"fake page")</f>
        <v>fake page</v>
      </c>
    </row>
    <row r="5571" ht="15.75" customHeight="1">
      <c r="A5571" s="1">
        <v>6075.0</v>
      </c>
      <c r="B5571" s="2" t="s">
        <v>5247</v>
      </c>
      <c r="C5571" s="2" t="s">
        <v>5245</v>
      </c>
      <c r="D5571" s="2" t="s">
        <v>6</v>
      </c>
      <c r="E5571" s="2" t="str">
        <f>IFERROR(__xludf.DUMMYFUNCTION("GOOGLETRANSLATE(B5571, ""auto"",""en"")"),"Various back Heart-")</f>
        <v>Various back Heart-</v>
      </c>
    </row>
    <row r="5572" ht="15.75" customHeight="1">
      <c r="A5572" s="1">
        <v>6076.0</v>
      </c>
      <c r="B5572" s="2" t="s">
        <v>5248</v>
      </c>
      <c r="C5572" s="2" t="s">
        <v>5245</v>
      </c>
      <c r="D5572" s="2" t="s">
        <v>6</v>
      </c>
      <c r="E5572" s="2" t="str">
        <f>IFERROR(__xludf.DUMMYFUNCTION("GOOGLETRANSLATE(B5572, ""auto"",""en"")"),"my dear birthday congratulations and much happiness health love money either find his queen worthy of the king and only good friends, my sister SDR")</f>
        <v>my dear birthday congratulations and much happiness health love money either find his queen worthy of the king and only good friends, my sister SDR</v>
      </c>
    </row>
    <row r="5573" ht="15.75" customHeight="1">
      <c r="A5573" s="1">
        <v>6077.0</v>
      </c>
      <c r="B5573" s="2" t="s">
        <v>5249</v>
      </c>
      <c r="C5573" s="2" t="s">
        <v>5245</v>
      </c>
      <c r="D5573" s="2" t="s">
        <v>6</v>
      </c>
      <c r="E5573" s="2" t="str">
        <f>IFERROR(__xludf.DUMMYFUNCTION("GOOGLETRANSLATE(B5573, ""auto"",""en"")"),"new page http vk com id362580604")</f>
        <v>new page http vk com id362580604</v>
      </c>
    </row>
    <row r="5574" ht="15.75" customHeight="1">
      <c r="A5574" s="1">
        <v>6078.0</v>
      </c>
      <c r="B5574" s="2" t="s">
        <v>5250</v>
      </c>
      <c r="C5574" s="2" t="s">
        <v>5245</v>
      </c>
      <c r="D5574" s="2" t="s">
        <v>6</v>
      </c>
      <c r="E5574" s="2" t="str">
        <f>IFERROR(__xludf.DUMMYFUNCTION("GOOGLETRANSLATE(B5574, ""auto"",""en"")"),"His wealth is not the beauty of the girl aqıldısı not a friend, not an empty word loyalty is important meyrimdiligi")</f>
        <v>His wealth is not the beauty of the girl aqıldısı not a friend, not an empty word loyalty is important meyrimdiligi</v>
      </c>
    </row>
    <row r="5575" ht="15.75" customHeight="1">
      <c r="A5575" s="1">
        <v>6079.0</v>
      </c>
      <c r="B5575" s="2" t="s">
        <v>5251</v>
      </c>
      <c r="C5575" s="2" t="s">
        <v>5245</v>
      </c>
      <c r="D5575" s="2" t="s">
        <v>6</v>
      </c>
      <c r="E5575" s="2" t="str">
        <f>IFERROR(__xludf.DUMMYFUNCTION("GOOGLETRANSLATE(B5575, ""auto"",""en"")"),"insta ms Alua ruslanomega")</f>
        <v>insta ms Alua ruslanomega</v>
      </c>
    </row>
    <row r="5576" ht="15.75" customHeight="1">
      <c r="A5576" s="1">
        <v>6080.0</v>
      </c>
      <c r="B5576" s="2" t="s">
        <v>5252</v>
      </c>
      <c r="C5576" s="2" t="s">
        <v>5245</v>
      </c>
      <c r="D5576" s="2" t="s">
        <v>6</v>
      </c>
      <c r="E5576" s="2" t="str">
        <f>IFERROR(__xludf.DUMMYFUNCTION("GOOGLETRANSLATE(B5576, ""auto"",""en"")"),"I did not choose you, I just once looked at you, and then there was no turning back")</f>
        <v>I did not choose you, I just once looked at you, and then there was no turning back</v>
      </c>
    </row>
    <row r="5577" ht="15.75" customHeight="1">
      <c r="A5577" s="1">
        <v>6081.0</v>
      </c>
      <c r="B5577" s="2" t="s">
        <v>5253</v>
      </c>
      <c r="C5577" s="2" t="s">
        <v>5245</v>
      </c>
      <c r="D5577" s="2" t="s">
        <v>6</v>
      </c>
      <c r="E5577" s="2" t="str">
        <f>IFERROR(__xludf.DUMMYFUNCTION("GOOGLETRANSLATE(B5577, ""auto"",""en"")"),"ʙakoni")</f>
        <v>ʙakoni</v>
      </c>
    </row>
    <row r="5578" ht="15.75" customHeight="1">
      <c r="A5578" s="1">
        <v>6083.0</v>
      </c>
      <c r="B5578" s="2" t="s">
        <v>477</v>
      </c>
      <c r="C5578" s="2" t="s">
        <v>5254</v>
      </c>
      <c r="D5578" s="2" t="s">
        <v>6</v>
      </c>
      <c r="E5578" s="2" t="str">
        <f>IFERROR(__xludf.DUMMYFUNCTION("GOOGLETRANSLATE(B5578, ""auto"",""en"")"),"Know your fans in android app https vk cc 6ymywu or application VKontakte vk com app4236781 925")</f>
        <v>Know your fans in android app https vk cc 6ymywu or application VKontakte vk com app4236781 925</v>
      </c>
    </row>
    <row r="5579" ht="15.75" customHeight="1">
      <c r="A5579" s="1">
        <v>6084.0</v>
      </c>
      <c r="B5579" s="2" t="s">
        <v>477</v>
      </c>
      <c r="C5579" s="2" t="s">
        <v>5254</v>
      </c>
      <c r="D5579" s="2" t="s">
        <v>6</v>
      </c>
      <c r="E5579" s="2" t="str">
        <f>IFERROR(__xludf.DUMMYFUNCTION("GOOGLETRANSLATE(B5579, ""auto"",""en"")"),"Know your fans in android app https vk cc 6ymywu or application VKontakte vk com app4236781 925")</f>
        <v>Know your fans in android app https vk cc 6ymywu or application VKontakte vk com app4236781 925</v>
      </c>
    </row>
    <row r="5580" ht="15.75" customHeight="1">
      <c r="A5580" s="1">
        <v>6085.0</v>
      </c>
      <c r="B5580" s="2" t="s">
        <v>5255</v>
      </c>
      <c r="C5580" s="2" t="s">
        <v>5254</v>
      </c>
      <c r="D5580" s="2" t="s">
        <v>6</v>
      </c>
      <c r="E5580" s="2" t="str">
        <f>IFERROR(__xludf.DUMMYFUNCTION("GOOGLETRANSLATE(B5580, ""auto"",""en"")"),"parents love does not only mean that the same result")</f>
        <v>parents love does not only mean that the same result</v>
      </c>
    </row>
    <row r="5581" ht="15.75" customHeight="1">
      <c r="A5581" s="1">
        <v>6086.0</v>
      </c>
      <c r="B5581" s="2" t="s">
        <v>5256</v>
      </c>
      <c r="C5581" s="2" t="s">
        <v>5254</v>
      </c>
      <c r="D5581" s="2" t="s">
        <v>6</v>
      </c>
      <c r="E5581" s="2" t="str">
        <f>IFERROR(__xludf.DUMMYFUNCTION("GOOGLETRANSLATE(B5581, ""auto"",""en"")"),"My mother is the most beautiful my mother is the most beautiful my mom is the smartest my mom is my favorite mom the most fascinating show full")</f>
        <v>My mother is the most beautiful my mother is the most beautiful my mom is the smartest my mom is my favorite mom the most fascinating show full</v>
      </c>
    </row>
    <row r="5582" ht="15.75" customHeight="1">
      <c r="A5582" s="1">
        <v>6087.0</v>
      </c>
      <c r="B5582" s="2" t="s">
        <v>5257</v>
      </c>
      <c r="C5582" s="2" t="s">
        <v>5254</v>
      </c>
      <c r="D5582" s="2" t="s">
        <v>6</v>
      </c>
      <c r="E5582" s="2" t="str">
        <f>IFERROR(__xludf.DUMMYFUNCTION("GOOGLETRANSLATE(B5582, ""auto"",""en"")"),"my dad is the best my dad is the most beautiful my daddy dearest, my dad is the best my dad is the coolest show completely")</f>
        <v>my dad is the best my dad is the most beautiful my daddy dearest, my dad is the best my dad is the coolest show completely</v>
      </c>
    </row>
    <row r="5583" ht="15.75" customHeight="1">
      <c r="A5583" s="1">
        <v>6088.0</v>
      </c>
      <c r="B5583" s="2" t="s">
        <v>5258</v>
      </c>
      <c r="C5583" s="2" t="s">
        <v>5254</v>
      </c>
      <c r="D5583" s="2" t="s">
        <v>6</v>
      </c>
      <c r="E5583" s="2" t="str">
        <f>IFERROR(__xludf.DUMMYFUNCTION("GOOGLETRANSLATE(B5583, ""auto"",""en"")")," I love the Lord God created love to call my father, my blood, my mother loved me as I love the life of the soul as the essence of love with life")</f>
        <v> I love the Lord God created love to call my father, my blood, my mother loved me as I love the life of the soul as the essence of love with life</v>
      </c>
    </row>
    <row r="5584" ht="15.75" customHeight="1">
      <c r="A5584" s="1">
        <v>6089.0</v>
      </c>
      <c r="B5584" s="2" t="s">
        <v>5259</v>
      </c>
      <c r="C5584" s="2" t="s">
        <v>5254</v>
      </c>
      <c r="D5584" s="2" t="s">
        <v>6</v>
      </c>
      <c r="E5584" s="2" t="str">
        <f>IFERROR(__xludf.DUMMYFUNCTION("GOOGLETRANSLATE(B5584, ""auto"",""en"")"),"bbarbï too beautiful dolls that the soul does not need'm not spoiled I am not without troubles did not pprïncessa not benefit the Prince not only jjäy simple girl, there is no harm to anyone")</f>
        <v>bbarbï too beautiful dolls that the soul does not need'm not spoiled I am not without troubles did not pprïncessa not benefit the Prince not only jjäy simple girl, there is no harm to anyone</v>
      </c>
    </row>
    <row r="5585" ht="15.75" customHeight="1">
      <c r="A5585" s="1">
        <v>6090.0</v>
      </c>
      <c r="B5585" s="2" t="s">
        <v>477</v>
      </c>
      <c r="C5585" s="2" t="s">
        <v>5260</v>
      </c>
      <c r="D5585" s="2" t="s">
        <v>6</v>
      </c>
      <c r="E5585" s="2" t="str">
        <f>IFERROR(__xludf.DUMMYFUNCTION("GOOGLETRANSLATE(B5585, ""auto"",""en"")"),"Know your fans in android app https vk cc 6ymywu or application VKontakte vk com app4236781 925")</f>
        <v>Know your fans in android app https vk cc 6ymywu or application VKontakte vk com app4236781 925</v>
      </c>
    </row>
    <row r="5586" ht="15.75" customHeight="1">
      <c r="A5586" s="1">
        <v>6091.0</v>
      </c>
      <c r="B5586" s="2" t="s">
        <v>477</v>
      </c>
      <c r="C5586" s="2" t="s">
        <v>5260</v>
      </c>
      <c r="D5586" s="2" t="s">
        <v>6</v>
      </c>
      <c r="E5586" s="2" t="str">
        <f>IFERROR(__xludf.DUMMYFUNCTION("GOOGLETRANSLATE(B5586, ""auto"",""en"")"),"Know your fans in android app https vk cc 6ymywu or application VKontakte vk com app4236781 925")</f>
        <v>Know your fans in android app https vk cc 6ymywu or application VKontakte vk com app4236781 925</v>
      </c>
    </row>
    <row r="5587" ht="15.75" customHeight="1">
      <c r="A5587" s="1">
        <v>6092.0</v>
      </c>
      <c r="B5587" s="2" t="s">
        <v>5255</v>
      </c>
      <c r="C5587" s="2" t="s">
        <v>5260</v>
      </c>
      <c r="D5587" s="2" t="s">
        <v>6</v>
      </c>
      <c r="E5587" s="2" t="str">
        <f>IFERROR(__xludf.DUMMYFUNCTION("GOOGLETRANSLATE(B5587, ""auto"",""en"")"),"parents love does not only mean that the same result")</f>
        <v>parents love does not only mean that the same result</v>
      </c>
    </row>
    <row r="5588" ht="15.75" customHeight="1">
      <c r="A5588" s="1">
        <v>6093.0</v>
      </c>
      <c r="B5588" s="2" t="s">
        <v>5256</v>
      </c>
      <c r="C5588" s="2" t="s">
        <v>5260</v>
      </c>
      <c r="D5588" s="2" t="s">
        <v>6</v>
      </c>
      <c r="E5588" s="2" t="str">
        <f>IFERROR(__xludf.DUMMYFUNCTION("GOOGLETRANSLATE(B5588, ""auto"",""en"")"),"My mother is the most beautiful my mother is the most beautiful my mom is the smartest my mom is my favorite mom the most fascinating show full")</f>
        <v>My mother is the most beautiful my mother is the most beautiful my mom is the smartest my mom is my favorite mom the most fascinating show full</v>
      </c>
    </row>
    <row r="5589" ht="15.75" customHeight="1">
      <c r="A5589" s="1">
        <v>6094.0</v>
      </c>
      <c r="B5589" s="2" t="s">
        <v>5257</v>
      </c>
      <c r="C5589" s="2" t="s">
        <v>5260</v>
      </c>
      <c r="D5589" s="2" t="s">
        <v>6</v>
      </c>
      <c r="E5589" s="2" t="str">
        <f>IFERROR(__xludf.DUMMYFUNCTION("GOOGLETRANSLATE(B5589, ""auto"",""en"")"),"my dad is the best my dad is the most beautiful my daddy dearest, my dad is the best my dad is the coolest show completely")</f>
        <v>my dad is the best my dad is the most beautiful my daddy dearest, my dad is the best my dad is the coolest show completely</v>
      </c>
    </row>
    <row r="5590" ht="15.75" customHeight="1">
      <c r="A5590" s="1">
        <v>6095.0</v>
      </c>
      <c r="B5590" s="2" t="s">
        <v>5258</v>
      </c>
      <c r="C5590" s="2" t="s">
        <v>5260</v>
      </c>
      <c r="D5590" s="2" t="s">
        <v>6</v>
      </c>
      <c r="E5590" s="2" t="str">
        <f>IFERROR(__xludf.DUMMYFUNCTION("GOOGLETRANSLATE(B5590, ""auto"",""en"")")," I love the Lord God created love to call my father, my blood, my mother loved me as I love the life of the soul as the essence of love with life")</f>
        <v> I love the Lord God created love to call my father, my blood, my mother loved me as I love the life of the soul as the essence of love with life</v>
      </c>
    </row>
    <row r="5591" ht="15.75" customHeight="1">
      <c r="A5591" s="1">
        <v>6096.0</v>
      </c>
      <c r="B5591" s="2" t="s">
        <v>5259</v>
      </c>
      <c r="C5591" s="2" t="s">
        <v>5260</v>
      </c>
      <c r="D5591" s="2" t="s">
        <v>6</v>
      </c>
      <c r="E5591" s="2" t="str">
        <f>IFERROR(__xludf.DUMMYFUNCTION("GOOGLETRANSLATE(B5591, ""auto"",""en"")"),"bbarbï too beautiful dolls that the soul does not need'm not spoiled I am not without troubles did not pprïncessa not benefit the Prince not only jjäy simple girl, there is no harm to anyone")</f>
        <v>bbarbï too beautiful dolls that the soul does not need'm not spoiled I am not without troubles did not pprïncessa not benefit the Prince not only jjäy simple girl, there is no harm to anyone</v>
      </c>
    </row>
    <row r="5592" ht="15.75" customHeight="1">
      <c r="A5592" s="1">
        <v>6097.0</v>
      </c>
      <c r="B5592" s="2" t="s">
        <v>5261</v>
      </c>
      <c r="C5592" s="2" t="s">
        <v>5262</v>
      </c>
      <c r="D5592" s="2" t="s">
        <v>6</v>
      </c>
      <c r="E5592" s="2" t="str">
        <f>IFERROR(__xludf.DUMMYFUNCTION("GOOGLETRANSLATE(B5592, ""auto"",""en"")"),"I'm the kind of person who is silent in the big kompaniyah or with people I hardly know you see me mozhet nastoyaschyyu only sluchae if we are close")</f>
        <v>I'm the kind of person who is silent in the big kompaniyah or with people I hardly know you see me mozhet nastoyaschyyu only sluchae if we are close</v>
      </c>
    </row>
    <row r="5593" ht="15.75" customHeight="1">
      <c r="A5593" s="1">
        <v>6098.0</v>
      </c>
      <c r="B5593" s="2" t="s">
        <v>5263</v>
      </c>
      <c r="C5593" s="2" t="s">
        <v>5262</v>
      </c>
      <c r="D5593" s="2" t="s">
        <v>6</v>
      </c>
      <c r="E5593" s="2" t="str">
        <f>IFERROR(__xludf.DUMMYFUNCTION("GOOGLETRANSLATE(B5593, ""auto"",""en"")")," μama was p.pavoy you can not can not dovepyat")</f>
        <v> μama was p.pavoy you can not can not dovepyat</v>
      </c>
    </row>
    <row r="5594" ht="15.75" customHeight="1">
      <c r="A5594" s="1">
        <v>6099.0</v>
      </c>
      <c r="B5594" s="2" t="s">
        <v>5264</v>
      </c>
      <c r="C5594" s="2" t="s">
        <v>5262</v>
      </c>
      <c r="D5594" s="2" t="s">
        <v>6</v>
      </c>
      <c r="E5594" s="2" t="str">
        <f>IFERROR(__xludf.DUMMYFUNCTION("GOOGLETRANSLATE(B5594, ""auto"",""en"")"),"xochu a heart of stone not to feel any resentment or pain or frustration")</f>
        <v>xochu a heart of stone not to feel any resentment or pain or frustration</v>
      </c>
    </row>
    <row r="5595" ht="15.75" customHeight="1">
      <c r="A5595" s="1">
        <v>6100.0</v>
      </c>
      <c r="B5595" s="2" t="s">
        <v>5265</v>
      </c>
      <c r="C5595" s="2" t="s">
        <v>5262</v>
      </c>
      <c r="D5595" s="2" t="s">
        <v>6</v>
      </c>
      <c r="E5595" s="2" t="str">
        <f>IFERROR(__xludf.DUMMYFUNCTION("GOOGLETRANSLATE(B5595, ""auto"",""en"")"),"The long-awaited moment for the initial class farewell and celebration of this day, and a wonderful holiday because of its sınbımdı received the first letter of the teacher education show for the first time, I had a meeting of the parents is very small bo"&amp;"lsamda acquainted with the parents of balapandarımnıñ previous day was one of the most amazing days of my life parents sözdetinen desires that I realized that my responsibility for what a man after he convinced people I am thankful that entrusted their ch"&amp;"ildren I will try to justify the lip while the chicks wish you a good rest and gather strength qwattarıñdı school during the holidays that are a class 5 Return miss me very much you will be heavier trucks bïilğıdan")</f>
        <v>The long-awaited moment for the initial class farewell and celebration of this day, and a wonderful holiday because of its sınbımdı received the first letter of the teacher education show for the first time, I had a meeting of the parents is very small bolsamda acquainted with the parents of balapandarımnıñ previous day was one of the most amazing days of my life parents sözdetinen desires that I realized that my responsibility for what a man after he convinced people I am thankful that entrusted their children I will try to justify the lip while the chicks wish you a good rest and gather strength qwattarıñdı school during the holidays that are a class 5 Return miss me very much you will be heavier trucks bïilğıdan</v>
      </c>
    </row>
    <row r="5596" ht="15.75" customHeight="1">
      <c r="A5596" s="1">
        <v>6101.0</v>
      </c>
      <c r="B5596" s="2" t="s">
        <v>5266</v>
      </c>
      <c r="C5596" s="2" t="s">
        <v>5262</v>
      </c>
      <c r="D5596" s="2" t="s">
        <v>6</v>
      </c>
      <c r="E5596" s="2" t="str">
        <f>IFERROR(__xludf.DUMMYFUNCTION("GOOGLETRANSLATE(B5596, ""auto"",""en"")"),"the world's sure to find one near which you will forget about those who will never appreciate")</f>
        <v>the world's sure to find one near which you will forget about those who will never appreciate</v>
      </c>
    </row>
    <row r="5597" ht="15.75" customHeight="1">
      <c r="A5597" s="1">
        <v>6102.0</v>
      </c>
      <c r="B5597" s="2" t="s">
        <v>5267</v>
      </c>
      <c r="C5597" s="2" t="s">
        <v>5262</v>
      </c>
      <c r="D5597" s="2" t="s">
        <v>6</v>
      </c>
      <c r="E5597" s="2" t="str">
        <f>IFERROR(__xludf.DUMMYFUNCTION("GOOGLETRANSLATE(B5597, ""auto"",""en"")"),"nice when you talk with a boy like that, and then with the background yelling his friend he loves you")</f>
        <v>nice when you talk with a boy like that, and then with the background yelling his friend he loves you</v>
      </c>
    </row>
    <row r="5598" ht="15.75" customHeight="1">
      <c r="A5598" s="1">
        <v>6103.0</v>
      </c>
      <c r="B5598" s="2" t="s">
        <v>5268</v>
      </c>
      <c r="C5598" s="2" t="s">
        <v>5262</v>
      </c>
      <c r="D5598" s="2" t="s">
        <v>6</v>
      </c>
      <c r="E5598" s="2" t="str">
        <f>IFERROR(__xludf.DUMMYFUNCTION("GOOGLETRANSLATE(B5598, ""auto"",""en"")")," I'm not holding anyone bolshey in svoey life reshili yyti yes pozhaluysta uhodite")</f>
        <v> I'm not holding anyone bolshey in svoey life reshili yyti yes pozhaluysta uhodite</v>
      </c>
    </row>
    <row r="5599" ht="15.75" customHeight="1">
      <c r="A5599" s="1">
        <v>6104.0</v>
      </c>
      <c r="B5599" s="2" t="s">
        <v>5269</v>
      </c>
      <c r="C5599" s="2" t="s">
        <v>5262</v>
      </c>
      <c r="D5599" s="2" t="s">
        <v>6</v>
      </c>
      <c r="E5599" s="2" t="str">
        <f>IFERROR(__xludf.DUMMYFUNCTION("GOOGLETRANSLATE(B5599, ""auto"",""en"")"),"byvaet dymaesh zhal chto cheloveka potepyal a chepez time ponimaesh how xoposho got rid")</f>
        <v>byvaet dymaesh zhal chto cheloveka potepyal a chepez time ponimaesh how xoposho got rid</v>
      </c>
    </row>
    <row r="5600" ht="15.75" customHeight="1">
      <c r="A5600" s="1">
        <v>6105.0</v>
      </c>
      <c r="B5600" s="2" t="s">
        <v>5270</v>
      </c>
      <c r="C5600" s="2" t="s">
        <v>5262</v>
      </c>
      <c r="D5600" s="2" t="s">
        <v>6</v>
      </c>
      <c r="E5600" s="2" t="str">
        <f>IFERROR(__xludf.DUMMYFUNCTION("GOOGLETRANSLATE(B5600, ""auto"",""en"")"),"people say love quietly loudly only betray betray is also quiet as rats and loud only the soul cries out in pain")</f>
        <v>people say love quietly loudly only betray betray is also quiet as rats and loud only the soul cries out in pain</v>
      </c>
    </row>
    <row r="5601" ht="15.75" customHeight="1">
      <c r="A5601" s="1">
        <v>6106.0</v>
      </c>
      <c r="B5601" s="2" t="s">
        <v>5271</v>
      </c>
      <c r="C5601" s="2" t="s">
        <v>5262</v>
      </c>
      <c r="D5601" s="2" t="s">
        <v>6</v>
      </c>
      <c r="E5601" s="2" t="str">
        <f>IFERROR(__xludf.DUMMYFUNCTION("GOOGLETRANSLATE(B5601, ""auto"",""en"")"),"never try to return the one who once himself from you refused")</f>
        <v>never try to return the one who once himself from you refused</v>
      </c>
    </row>
    <row r="5602" ht="15.75" customHeight="1">
      <c r="A5602" s="1">
        <v>6107.0</v>
      </c>
      <c r="B5602" s="2" t="s">
        <v>5261</v>
      </c>
      <c r="C5602" s="2" t="s">
        <v>5272</v>
      </c>
      <c r="D5602" s="2" t="s">
        <v>6</v>
      </c>
      <c r="E5602" s="2" t="str">
        <f>IFERROR(__xludf.DUMMYFUNCTION("GOOGLETRANSLATE(B5602, ""auto"",""en"")"),"I'm the kind of person who is silent in the big kompaniyah or with people I hardly know you see me mozhet nastoyaschyyu only sluchae if we are close")</f>
        <v>I'm the kind of person who is silent in the big kompaniyah or with people I hardly know you see me mozhet nastoyaschyyu only sluchae if we are close</v>
      </c>
    </row>
    <row r="5603" ht="15.75" customHeight="1">
      <c r="A5603" s="1">
        <v>6108.0</v>
      </c>
      <c r="B5603" s="2" t="s">
        <v>5263</v>
      </c>
      <c r="C5603" s="2" t="s">
        <v>5272</v>
      </c>
      <c r="D5603" s="2" t="s">
        <v>6</v>
      </c>
      <c r="E5603" s="2" t="str">
        <f>IFERROR(__xludf.DUMMYFUNCTION("GOOGLETRANSLATE(B5603, ""auto"",""en"")")," μama was p.pavoy you can not can not dovepyat")</f>
        <v> μama was p.pavoy you can not can not dovepyat</v>
      </c>
    </row>
    <row r="5604" ht="15.75" customHeight="1">
      <c r="A5604" s="1">
        <v>6109.0</v>
      </c>
      <c r="B5604" s="2" t="s">
        <v>5264</v>
      </c>
      <c r="C5604" s="2" t="s">
        <v>5272</v>
      </c>
      <c r="D5604" s="2" t="s">
        <v>6</v>
      </c>
      <c r="E5604" s="2" t="str">
        <f>IFERROR(__xludf.DUMMYFUNCTION("GOOGLETRANSLATE(B5604, ""auto"",""en"")"),"xochu a heart of stone not to feel any resentment or pain or frustration")</f>
        <v>xochu a heart of stone not to feel any resentment or pain or frustration</v>
      </c>
    </row>
    <row r="5605" ht="15.75" customHeight="1">
      <c r="A5605" s="1">
        <v>6110.0</v>
      </c>
      <c r="B5605" s="2" t="s">
        <v>5265</v>
      </c>
      <c r="C5605" s="2" t="s">
        <v>5272</v>
      </c>
      <c r="D5605" s="2" t="s">
        <v>6</v>
      </c>
      <c r="E5605" s="2" t="str">
        <f>IFERROR(__xludf.DUMMYFUNCTION("GOOGLETRANSLATE(B5605, ""auto"",""en"")"),"The long-awaited moment for the initial class farewell and celebration of this day, and a wonderful holiday because of its sınbımdı received the first letter of the teacher education show for the first time, I had a meeting of the parents is very small bo"&amp;"lsamda acquainted with the parents of balapandarımnıñ previous day was one of the most amazing days of my life parents sözdetinen desires that I realized that my responsibility for what a man after he convinced people I am thankful that entrusted their ch"&amp;"ildren I will try to justify the lip while the chicks wish you a good rest and gather strength qwattarıñdı school during the holidays that are a class 5 Return miss me very much you will be heavier trucks bïilğıdan")</f>
        <v>The long-awaited moment for the initial class farewell and celebration of this day, and a wonderful holiday because of its sınbımdı received the first letter of the teacher education show for the first time, I had a meeting of the parents is very small bolsamda acquainted with the parents of balapandarımnıñ previous day was one of the most amazing days of my life parents sözdetinen desires that I realized that my responsibility for what a man after he convinced people I am thankful that entrusted their children I will try to justify the lip while the chicks wish you a good rest and gather strength qwattarıñdı school during the holidays that are a class 5 Return miss me very much you will be heavier trucks bïilğıdan</v>
      </c>
    </row>
    <row r="5606" ht="15.75" customHeight="1">
      <c r="A5606" s="1">
        <v>6111.0</v>
      </c>
      <c r="B5606" s="2" t="s">
        <v>5266</v>
      </c>
      <c r="C5606" s="2" t="s">
        <v>5272</v>
      </c>
      <c r="D5606" s="2" t="s">
        <v>6</v>
      </c>
      <c r="E5606" s="2" t="str">
        <f>IFERROR(__xludf.DUMMYFUNCTION("GOOGLETRANSLATE(B5606, ""auto"",""en"")"),"the world's sure to find one near which you will forget about those who will never appreciate")</f>
        <v>the world's sure to find one near which you will forget about those who will never appreciate</v>
      </c>
    </row>
    <row r="5607" ht="15.75" customHeight="1">
      <c r="A5607" s="1">
        <v>6112.0</v>
      </c>
      <c r="B5607" s="2" t="s">
        <v>5267</v>
      </c>
      <c r="C5607" s="2" t="s">
        <v>5272</v>
      </c>
      <c r="D5607" s="2" t="s">
        <v>6</v>
      </c>
      <c r="E5607" s="2" t="str">
        <f>IFERROR(__xludf.DUMMYFUNCTION("GOOGLETRANSLATE(B5607, ""auto"",""en"")"),"nice when you talk with a boy like that, and then with the background yelling his friend he loves you")</f>
        <v>nice when you talk with a boy like that, and then with the background yelling his friend he loves you</v>
      </c>
    </row>
    <row r="5608" ht="15.75" customHeight="1">
      <c r="A5608" s="1">
        <v>6113.0</v>
      </c>
      <c r="B5608" s="2" t="s">
        <v>5268</v>
      </c>
      <c r="C5608" s="2" t="s">
        <v>5272</v>
      </c>
      <c r="D5608" s="2" t="s">
        <v>6</v>
      </c>
      <c r="E5608" s="2" t="str">
        <f>IFERROR(__xludf.DUMMYFUNCTION("GOOGLETRANSLATE(B5608, ""auto"",""en"")")," I'm not holding anyone bolshey in svoey life reshili yyti yes pozhaluysta uhodite")</f>
        <v> I'm not holding anyone bolshey in svoey life reshili yyti yes pozhaluysta uhodite</v>
      </c>
    </row>
    <row r="5609" ht="15.75" customHeight="1">
      <c r="A5609" s="1">
        <v>6114.0</v>
      </c>
      <c r="B5609" s="2" t="s">
        <v>5269</v>
      </c>
      <c r="C5609" s="2" t="s">
        <v>5272</v>
      </c>
      <c r="D5609" s="2" t="s">
        <v>6</v>
      </c>
      <c r="E5609" s="2" t="str">
        <f>IFERROR(__xludf.DUMMYFUNCTION("GOOGLETRANSLATE(B5609, ""auto"",""en"")"),"byvaet dymaesh zhal chto cheloveka potepyal a chepez time ponimaesh how xoposho got rid")</f>
        <v>byvaet dymaesh zhal chto cheloveka potepyal a chepez time ponimaesh how xoposho got rid</v>
      </c>
    </row>
    <row r="5610" ht="15.75" customHeight="1">
      <c r="A5610" s="1">
        <v>6115.0</v>
      </c>
      <c r="B5610" s="2" t="s">
        <v>5270</v>
      </c>
      <c r="C5610" s="2" t="s">
        <v>5272</v>
      </c>
      <c r="D5610" s="2" t="s">
        <v>6</v>
      </c>
      <c r="E5610" s="2" t="str">
        <f>IFERROR(__xludf.DUMMYFUNCTION("GOOGLETRANSLATE(B5610, ""auto"",""en"")"),"people say love quietly loudly only betray betray is also quiet as rats and loud only the soul cries out in pain")</f>
        <v>people say love quietly loudly only betray betray is also quiet as rats and loud only the soul cries out in pain</v>
      </c>
    </row>
    <row r="5611" ht="15.75" customHeight="1">
      <c r="A5611" s="1">
        <v>6116.0</v>
      </c>
      <c r="B5611" s="2" t="s">
        <v>5271</v>
      </c>
      <c r="C5611" s="2" t="s">
        <v>5272</v>
      </c>
      <c r="D5611" s="2" t="s">
        <v>6</v>
      </c>
      <c r="E5611" s="2" t="str">
        <f>IFERROR(__xludf.DUMMYFUNCTION("GOOGLETRANSLATE(B5611, ""auto"",""en"")"),"never try to return the one who once himself from you refused")</f>
        <v>never try to return the one who once himself from you refused</v>
      </c>
    </row>
    <row r="5612" ht="15.75" customHeight="1">
      <c r="A5612" s="1">
        <v>6117.0</v>
      </c>
      <c r="B5612" s="2" t="s">
        <v>5273</v>
      </c>
      <c r="C5612" s="2" t="s">
        <v>5274</v>
      </c>
      <c r="D5612" s="2" t="s">
        <v>6</v>
      </c>
      <c r="E5612" s="2" t="str">
        <f>IFERROR(__xludf.DUMMYFUNCTION("GOOGLETRANSLATE(B5612, ""auto"",""en"")"),"do not believe that that man says just look what he's doing")</f>
        <v>do not believe that that man says just look what he's doing</v>
      </c>
    </row>
    <row r="5613" ht="15.75" customHeight="1">
      <c r="A5613" s="1">
        <v>6118.0</v>
      </c>
      <c r="B5613" s="2" t="s">
        <v>5275</v>
      </c>
      <c r="C5613" s="2" t="s">
        <v>5274</v>
      </c>
      <c r="D5613" s="2" t="s">
        <v>6</v>
      </c>
      <c r="E5613" s="2" t="str">
        <f>IFERROR(__xludf.DUMMYFUNCTION("GOOGLETRANSLATE(B5613, ""auto"",""en"")"),"Stay relaxed to learn to look for snails soot impossible gardens invite someone dangerous to tea is made little signs that say yes, and hang them throughout your house to make friends with the freedom and uncertainty look forward dream cry when nothing in"&amp;" itself is not repress movie Drill as high as possible on the swing on the full moon does not try to be quite annoying do it for the love of a good rest sleep deeply Dari money doing it now will follow the money will come back and believe in miracles many"&amp;" laugh celebrated every Nepo vtorimoe moment accept lunar bath bear wild imagination transforming dreams and perfect tranquility Draw on the walls, imagine yourself as a magician play about with the kids listen to older people open up Dive inside be free "&amp;"bless themselves play around there entertain your inner child you innocence to build the fortress of pat towels rain be happy hugging a tree write love letters Dmitry Sokolov book of fairy changes")</f>
        <v>Stay relaxed to learn to look for snails soot impossible gardens invite someone dangerous to tea is made little signs that say yes, and hang them throughout your house to make friends with the freedom and uncertainty look forward dream cry when nothing in itself is not repress movie Drill as high as possible on the swing on the full moon does not try to be quite annoying do it for the love of a good rest sleep deeply Dari money doing it now will follow the money will come back and believe in miracles many laugh celebrated every Nepo vtorimoe moment accept lunar bath bear wild imagination transforming dreams and perfect tranquility Draw on the walls, imagine yourself as a magician play about with the kids listen to older people open up Dive inside be free bless themselves play around there entertain your inner child you innocence to build the fortress of pat towels rain be happy hugging a tree write love letters Dmitry Sokolov book of fairy changes</v>
      </c>
    </row>
    <row r="5614" ht="15.75" customHeight="1">
      <c r="A5614" s="1">
        <v>6119.0</v>
      </c>
      <c r="B5614" s="2" t="s">
        <v>5276</v>
      </c>
      <c r="C5614" s="2" t="s">
        <v>5274</v>
      </c>
      <c r="D5614" s="2" t="s">
        <v>6</v>
      </c>
      <c r="E5614" s="2" t="str">
        <f>IFERROR(__xludf.DUMMYFUNCTION("GOOGLETRANSLATE(B5614, ""auto"",""en"")"),"a good man there is nothing wrong either in life or after death")</f>
        <v>a good man there is nothing wrong either in life or after death</v>
      </c>
    </row>
    <row r="5615" ht="15.75" customHeight="1">
      <c r="A5615" s="1">
        <v>6121.0</v>
      </c>
      <c r="B5615" s="2" t="s">
        <v>5277</v>
      </c>
      <c r="C5615" s="2" t="s">
        <v>5274</v>
      </c>
      <c r="D5615" s="2" t="s">
        <v>6</v>
      </c>
      <c r="E5615" s="2" t="str">
        <f>IFERROR(__xludf.DUMMYFUNCTION("GOOGLETRANSLATE(B5615, ""auto"",""en"")"),"parents")</f>
        <v>parents</v>
      </c>
    </row>
    <row r="5616" ht="15.75" customHeight="1">
      <c r="A5616" s="1">
        <v>6122.0</v>
      </c>
      <c r="B5616" s="2" t="s">
        <v>5278</v>
      </c>
      <c r="C5616" s="2" t="s">
        <v>5274</v>
      </c>
      <c r="D5616" s="2" t="s">
        <v>6</v>
      </c>
      <c r="E5616" s="2" t="str">
        <f>IFERROR(__xludf.DUMMYFUNCTION("GOOGLETRANSLATE(B5616, ""auto"",""en"")"),"5 25")</f>
        <v>5 25</v>
      </c>
    </row>
    <row r="5617" ht="15.75" customHeight="1">
      <c r="A5617" s="1">
        <v>6123.0</v>
      </c>
      <c r="B5617" s="2" t="s">
        <v>5279</v>
      </c>
      <c r="C5617" s="2" t="s">
        <v>5274</v>
      </c>
      <c r="D5617" s="2" t="s">
        <v>6</v>
      </c>
      <c r="E5617" s="2" t="str">
        <f>IFERROR(__xludf.DUMMYFUNCTION("GOOGLETRANSLATE(B5617, ""auto"",""en"")"),"mood to go go go")</f>
        <v>mood to go go go</v>
      </c>
    </row>
    <row r="5618" ht="15.75" customHeight="1">
      <c r="A5618" s="1">
        <v>6125.0</v>
      </c>
      <c r="B5618" s="2" t="s">
        <v>5280</v>
      </c>
      <c r="C5618" s="2" t="s">
        <v>5274</v>
      </c>
      <c r="D5618" s="2" t="s">
        <v>6</v>
      </c>
      <c r="E5618" s="2" t="str">
        <f>IFERROR(__xludf.DUMMYFUNCTION("GOOGLETRANSLATE(B5618, ""auto"",""en"")"),"each time after a party with friends to your homes")</f>
        <v>each time after a party with friends to your homes</v>
      </c>
    </row>
    <row r="5619" ht="15.75" customHeight="1">
      <c r="A5619" s="1">
        <v>6126.0</v>
      </c>
      <c r="B5619" s="2" t="s">
        <v>5281</v>
      </c>
      <c r="C5619" s="2" t="s">
        <v>5274</v>
      </c>
      <c r="D5619" s="2" t="s">
        <v>6</v>
      </c>
      <c r="E5619" s="2" t="str">
        <f>IFERROR(__xludf.DUMMYFUNCTION("GOOGLETRANSLATE(B5619, ""auto"",""en"")"),"iiii zhyandaryym")</f>
        <v>iiii zhyandaryym</v>
      </c>
    </row>
    <row r="5620" ht="15.75" customHeight="1">
      <c r="A5620" s="1">
        <v>6129.0</v>
      </c>
      <c r="B5620" s="2" t="s">
        <v>3568</v>
      </c>
      <c r="C5620" s="2" t="s">
        <v>5274</v>
      </c>
      <c r="D5620" s="2" t="s">
        <v>6</v>
      </c>
      <c r="E5620" s="2" t="str">
        <f>IFERROR(__xludf.DUMMYFUNCTION("GOOGLETRANSLATE(B5620, ""auto"",""en"")"),"but")</f>
        <v>but</v>
      </c>
    </row>
    <row r="5621" ht="15.75" customHeight="1">
      <c r="A5621" s="1">
        <v>6130.0</v>
      </c>
      <c r="B5621" s="2" t="s">
        <v>5282</v>
      </c>
      <c r="C5621" s="2" t="s">
        <v>5274</v>
      </c>
      <c r="D5621" s="2" t="s">
        <v>6</v>
      </c>
      <c r="E5621" s="2" t="str">
        <f>IFERROR(__xludf.DUMMYFUNCTION("GOOGLETRANSLATE(B5621, ""auto"",""en"")"),"You are my secret I will not tell anyone about you 1983")</f>
        <v>You are my secret I will not tell anyone about you 1983</v>
      </c>
    </row>
    <row r="5622" ht="15.75" customHeight="1">
      <c r="A5622" s="1">
        <v>6131.0</v>
      </c>
      <c r="B5622" s="2" t="s">
        <v>5273</v>
      </c>
      <c r="C5622" s="2" t="s">
        <v>5274</v>
      </c>
      <c r="D5622" s="2" t="s">
        <v>6</v>
      </c>
      <c r="E5622" s="2" t="str">
        <f>IFERROR(__xludf.DUMMYFUNCTION("GOOGLETRANSLATE(B5622, ""auto"",""en"")"),"do not believe that that man says just look what he's doing")</f>
        <v>do not believe that that man says just look what he's doing</v>
      </c>
    </row>
    <row r="5623" ht="15.75" customHeight="1">
      <c r="A5623" s="1">
        <v>6132.0</v>
      </c>
      <c r="B5623" s="2" t="s">
        <v>5275</v>
      </c>
      <c r="C5623" s="2" t="s">
        <v>5274</v>
      </c>
      <c r="D5623" s="2" t="s">
        <v>6</v>
      </c>
      <c r="E5623" s="2" t="str">
        <f>IFERROR(__xludf.DUMMYFUNCTION("GOOGLETRANSLATE(B5623, ""auto"",""en"")"),"Stay relaxed to learn to look for snails soot impossible gardens invite someone dangerous to tea is made little signs that say yes, and hang them throughout your house to make friends with the freedom and uncertainty look forward dream cry when nothing in"&amp;" itself is not repress movie Drill as high as possible on the swing on the full moon does not try to be quite annoying do it for the love of a good rest sleep deeply Dari money doing it now will follow the money will come back and believe in miracles many"&amp;" laugh celebrated every Nepo vtorimoe moment accept lunar bath bear wild imagination transforming dreams and perfect tranquility Draw on the walls, imagine yourself as a magician play about with the kids listen to older people open up Dive inside be free "&amp;"bless themselves play around there entertain your inner child you innocence to build the fortress of pat towels rain be happy hugging a tree write love letters Dmitry Sokolov book of fairy changes")</f>
        <v>Stay relaxed to learn to look for snails soot impossible gardens invite someone dangerous to tea is made little signs that say yes, and hang them throughout your house to make friends with the freedom and uncertainty look forward dream cry when nothing in itself is not repress movie Drill as high as possible on the swing on the full moon does not try to be quite annoying do it for the love of a good rest sleep deeply Dari money doing it now will follow the money will come back and believe in miracles many laugh celebrated every Nepo vtorimoe moment accept lunar bath bear wild imagination transforming dreams and perfect tranquility Draw on the walls, imagine yourself as a magician play about with the kids listen to older people open up Dive inside be free bless themselves play around there entertain your inner child you innocence to build the fortress of pat towels rain be happy hugging a tree write love letters Dmitry Sokolov book of fairy changes</v>
      </c>
    </row>
    <row r="5624" ht="15.75" customHeight="1">
      <c r="A5624" s="1">
        <v>6133.0</v>
      </c>
      <c r="B5624" s="2" t="s">
        <v>5276</v>
      </c>
      <c r="C5624" s="2" t="s">
        <v>5274</v>
      </c>
      <c r="D5624" s="2" t="s">
        <v>6</v>
      </c>
      <c r="E5624" s="2" t="str">
        <f>IFERROR(__xludf.DUMMYFUNCTION("GOOGLETRANSLATE(B5624, ""auto"",""en"")"),"a good man there is nothing wrong either in life or after death")</f>
        <v>a good man there is nothing wrong either in life or after death</v>
      </c>
    </row>
    <row r="5625" ht="15.75" customHeight="1">
      <c r="A5625" s="1">
        <v>6135.0</v>
      </c>
      <c r="B5625" s="2" t="s">
        <v>5277</v>
      </c>
      <c r="C5625" s="2" t="s">
        <v>5274</v>
      </c>
      <c r="D5625" s="2" t="s">
        <v>6</v>
      </c>
      <c r="E5625" s="2" t="str">
        <f>IFERROR(__xludf.DUMMYFUNCTION("GOOGLETRANSLATE(B5625, ""auto"",""en"")"),"parents")</f>
        <v>parents</v>
      </c>
    </row>
    <row r="5626" ht="15.75" customHeight="1">
      <c r="A5626" s="1">
        <v>6136.0</v>
      </c>
      <c r="B5626" s="2" t="s">
        <v>5278</v>
      </c>
      <c r="C5626" s="2" t="s">
        <v>5274</v>
      </c>
      <c r="D5626" s="2" t="s">
        <v>6</v>
      </c>
      <c r="E5626" s="2" t="str">
        <f>IFERROR(__xludf.DUMMYFUNCTION("GOOGLETRANSLATE(B5626, ""auto"",""en"")"),"5 25")</f>
        <v>5 25</v>
      </c>
    </row>
    <row r="5627" ht="15.75" customHeight="1">
      <c r="A5627" s="1">
        <v>6137.0</v>
      </c>
      <c r="B5627" s="2" t="s">
        <v>5279</v>
      </c>
      <c r="C5627" s="2" t="s">
        <v>5274</v>
      </c>
      <c r="D5627" s="2" t="s">
        <v>6</v>
      </c>
      <c r="E5627" s="2" t="str">
        <f>IFERROR(__xludf.DUMMYFUNCTION("GOOGLETRANSLATE(B5627, ""auto"",""en"")"),"mood to go go go")</f>
        <v>mood to go go go</v>
      </c>
    </row>
    <row r="5628" ht="15.75" customHeight="1">
      <c r="A5628" s="1">
        <v>6139.0</v>
      </c>
      <c r="B5628" s="2" t="s">
        <v>5280</v>
      </c>
      <c r="C5628" s="2" t="s">
        <v>5274</v>
      </c>
      <c r="D5628" s="2" t="s">
        <v>6</v>
      </c>
      <c r="E5628" s="2" t="str">
        <f>IFERROR(__xludf.DUMMYFUNCTION("GOOGLETRANSLATE(B5628, ""auto"",""en"")"),"each time after a party with friends to your homes")</f>
        <v>each time after a party with friends to your homes</v>
      </c>
    </row>
    <row r="5629" ht="15.75" customHeight="1">
      <c r="A5629" s="1">
        <v>6140.0</v>
      </c>
      <c r="B5629" s="2" t="s">
        <v>5281</v>
      </c>
      <c r="C5629" s="2" t="s">
        <v>5274</v>
      </c>
      <c r="D5629" s="2" t="s">
        <v>6</v>
      </c>
      <c r="E5629" s="2" t="str">
        <f>IFERROR(__xludf.DUMMYFUNCTION("GOOGLETRANSLATE(B5629, ""auto"",""en"")"),"iiii zhyandaryym")</f>
        <v>iiii zhyandaryym</v>
      </c>
    </row>
    <row r="5630" ht="15.75" customHeight="1">
      <c r="A5630" s="1">
        <v>6143.0</v>
      </c>
      <c r="B5630" s="2" t="s">
        <v>3568</v>
      </c>
      <c r="C5630" s="2" t="s">
        <v>5274</v>
      </c>
      <c r="D5630" s="2" t="s">
        <v>6</v>
      </c>
      <c r="E5630" s="2" t="str">
        <f>IFERROR(__xludf.DUMMYFUNCTION("GOOGLETRANSLATE(B5630, ""auto"",""en"")"),"but")</f>
        <v>but</v>
      </c>
    </row>
    <row r="5631" ht="15.75" customHeight="1">
      <c r="A5631" s="1">
        <v>6144.0</v>
      </c>
      <c r="B5631" s="2" t="s">
        <v>5282</v>
      </c>
      <c r="C5631" s="2" t="s">
        <v>5274</v>
      </c>
      <c r="D5631" s="2" t="s">
        <v>6</v>
      </c>
      <c r="E5631" s="2" t="str">
        <f>IFERROR(__xludf.DUMMYFUNCTION("GOOGLETRANSLATE(B5631, ""auto"",""en"")"),"You are my secret I will not tell anyone about you 1983")</f>
        <v>You are my secret I will not tell anyone about you 1983</v>
      </c>
    </row>
    <row r="5632" ht="15.75" customHeight="1">
      <c r="A5632" s="1">
        <v>6145.0</v>
      </c>
      <c r="B5632" s="2" t="s">
        <v>5273</v>
      </c>
      <c r="C5632" s="2" t="s">
        <v>5274</v>
      </c>
      <c r="D5632" s="2" t="s">
        <v>6</v>
      </c>
      <c r="E5632" s="2" t="str">
        <f>IFERROR(__xludf.DUMMYFUNCTION("GOOGLETRANSLATE(B5632, ""auto"",""en"")"),"do not believe that that man says just look what he's doing")</f>
        <v>do not believe that that man says just look what he's doing</v>
      </c>
    </row>
    <row r="5633" ht="15.75" customHeight="1">
      <c r="A5633" s="1">
        <v>6146.0</v>
      </c>
      <c r="B5633" s="2" t="s">
        <v>5275</v>
      </c>
      <c r="C5633" s="2" t="s">
        <v>5274</v>
      </c>
      <c r="D5633" s="2" t="s">
        <v>6</v>
      </c>
      <c r="E5633" s="2" t="str">
        <f>IFERROR(__xludf.DUMMYFUNCTION("GOOGLETRANSLATE(B5633, ""auto"",""en"")"),"Stay relaxed to learn to look for snails soot impossible gardens invite someone dangerous to tea is made little signs that say yes, and hang them throughout your house to make friends with the freedom and uncertainty look forward dream cry when nothing in"&amp;" itself is not repress movie Drill as high as possible on the swing on the full moon does not try to be quite annoying do it for the love of a good rest sleep deeply Dari money doing it now will follow the money will come back and believe in miracles many"&amp;" laugh celebrated every Nepo vtorimoe moment accept lunar bath bear wild imagination transforming dreams and perfect tranquility Draw on the walls, imagine yourself as a magician play about with the kids listen to older people open up Dive inside be free "&amp;"bless themselves play around there entertain your inner child you innocence to build the fortress of pat towels rain be happy hugging a tree write love letters Dmitry Sokolov book of fairy changes")</f>
        <v>Stay relaxed to learn to look for snails soot impossible gardens invite someone dangerous to tea is made little signs that say yes, and hang them throughout your house to make friends with the freedom and uncertainty look forward dream cry when nothing in itself is not repress movie Drill as high as possible on the swing on the full moon does not try to be quite annoying do it for the love of a good rest sleep deeply Dari money doing it now will follow the money will come back and believe in miracles many laugh celebrated every Nepo vtorimoe moment accept lunar bath bear wild imagination transforming dreams and perfect tranquility Draw on the walls, imagine yourself as a magician play about with the kids listen to older people open up Dive inside be free bless themselves play around there entertain your inner child you innocence to build the fortress of pat towels rain be happy hugging a tree write love letters Dmitry Sokolov book of fairy changes</v>
      </c>
    </row>
    <row r="5634" ht="15.75" customHeight="1">
      <c r="A5634" s="1">
        <v>6147.0</v>
      </c>
      <c r="B5634" s="2" t="s">
        <v>5276</v>
      </c>
      <c r="C5634" s="2" t="s">
        <v>5274</v>
      </c>
      <c r="D5634" s="2" t="s">
        <v>6</v>
      </c>
      <c r="E5634" s="2" t="str">
        <f>IFERROR(__xludf.DUMMYFUNCTION("GOOGLETRANSLATE(B5634, ""auto"",""en"")"),"a good man there is nothing wrong either in life or after death")</f>
        <v>a good man there is nothing wrong either in life or after death</v>
      </c>
    </row>
    <row r="5635" ht="15.75" customHeight="1">
      <c r="A5635" s="1">
        <v>6149.0</v>
      </c>
      <c r="B5635" s="2" t="s">
        <v>5277</v>
      </c>
      <c r="C5635" s="2" t="s">
        <v>5274</v>
      </c>
      <c r="D5635" s="2" t="s">
        <v>6</v>
      </c>
      <c r="E5635" s="2" t="str">
        <f>IFERROR(__xludf.DUMMYFUNCTION("GOOGLETRANSLATE(B5635, ""auto"",""en"")"),"parents")</f>
        <v>parents</v>
      </c>
    </row>
    <row r="5636" ht="15.75" customHeight="1">
      <c r="A5636" s="1">
        <v>6150.0</v>
      </c>
      <c r="B5636" s="2" t="s">
        <v>5278</v>
      </c>
      <c r="C5636" s="2" t="s">
        <v>5274</v>
      </c>
      <c r="D5636" s="2" t="s">
        <v>6</v>
      </c>
      <c r="E5636" s="2" t="str">
        <f>IFERROR(__xludf.DUMMYFUNCTION("GOOGLETRANSLATE(B5636, ""auto"",""en"")"),"5 25")</f>
        <v>5 25</v>
      </c>
    </row>
    <row r="5637" ht="15.75" customHeight="1">
      <c r="A5637" s="1">
        <v>6151.0</v>
      </c>
      <c r="B5637" s="2" t="s">
        <v>5279</v>
      </c>
      <c r="C5637" s="2" t="s">
        <v>5274</v>
      </c>
      <c r="D5637" s="2" t="s">
        <v>6</v>
      </c>
      <c r="E5637" s="2" t="str">
        <f>IFERROR(__xludf.DUMMYFUNCTION("GOOGLETRANSLATE(B5637, ""auto"",""en"")"),"mood to go go go")</f>
        <v>mood to go go go</v>
      </c>
    </row>
    <row r="5638" ht="15.75" customHeight="1">
      <c r="A5638" s="1">
        <v>6153.0</v>
      </c>
      <c r="B5638" s="2" t="s">
        <v>5280</v>
      </c>
      <c r="C5638" s="2" t="s">
        <v>5274</v>
      </c>
      <c r="D5638" s="2" t="s">
        <v>6</v>
      </c>
      <c r="E5638" s="2" t="str">
        <f>IFERROR(__xludf.DUMMYFUNCTION("GOOGLETRANSLATE(B5638, ""auto"",""en"")"),"each time after a party with friends to your homes")</f>
        <v>each time after a party with friends to your homes</v>
      </c>
    </row>
    <row r="5639" ht="15.75" customHeight="1">
      <c r="A5639" s="1">
        <v>6154.0</v>
      </c>
      <c r="B5639" s="2" t="s">
        <v>5281</v>
      </c>
      <c r="C5639" s="2" t="s">
        <v>5274</v>
      </c>
      <c r="D5639" s="2" t="s">
        <v>6</v>
      </c>
      <c r="E5639" s="2" t="str">
        <f>IFERROR(__xludf.DUMMYFUNCTION("GOOGLETRANSLATE(B5639, ""auto"",""en"")"),"iiii zhyandaryym")</f>
        <v>iiii zhyandaryym</v>
      </c>
    </row>
    <row r="5640" ht="15.75" customHeight="1">
      <c r="A5640" s="1">
        <v>6157.0</v>
      </c>
      <c r="B5640" s="2" t="s">
        <v>3568</v>
      </c>
      <c r="C5640" s="2" t="s">
        <v>5274</v>
      </c>
      <c r="D5640" s="2" t="s">
        <v>6</v>
      </c>
      <c r="E5640" s="2" t="str">
        <f>IFERROR(__xludf.DUMMYFUNCTION("GOOGLETRANSLATE(B5640, ""auto"",""en"")"),"but")</f>
        <v>but</v>
      </c>
    </row>
    <row r="5641" ht="15.75" customHeight="1">
      <c r="A5641" s="1">
        <v>6158.0</v>
      </c>
      <c r="B5641" s="2" t="s">
        <v>5282</v>
      </c>
      <c r="C5641" s="2" t="s">
        <v>5274</v>
      </c>
      <c r="D5641" s="2" t="s">
        <v>6</v>
      </c>
      <c r="E5641" s="2" t="str">
        <f>IFERROR(__xludf.DUMMYFUNCTION("GOOGLETRANSLATE(B5641, ""auto"",""en"")"),"You are my secret I will not tell anyone about you 1983")</f>
        <v>You are my secret I will not tell anyone about you 1983</v>
      </c>
    </row>
    <row r="5642" ht="15.75" customHeight="1">
      <c r="A5642" s="1">
        <v>6159.0</v>
      </c>
      <c r="B5642" s="2" t="s">
        <v>5283</v>
      </c>
      <c r="C5642" s="2" t="s">
        <v>5284</v>
      </c>
      <c r="D5642" s="2" t="s">
        <v>6</v>
      </c>
      <c r="E5642" s="2" t="str">
        <f>IFERROR(__xludf.DUMMYFUNCTION("GOOGLETRANSLATE(B5642, ""auto"",""en"")"),"Time does not heal heals a man who appears next time someone has very long thrill your nerves bring to tears and someone comes into your life quietly tiptoed slowly filling it with a smile heals wounds returns and everything is so simple and natural")</f>
        <v>Time does not heal heals a man who appears next time someone has very long thrill your nerves bring to tears and someone comes into your life quietly tiptoed slowly filling it with a smile heals wounds returns and everything is so simple and natural</v>
      </c>
    </row>
    <row r="5643" ht="15.75" customHeight="1">
      <c r="A5643" s="1">
        <v>6160.0</v>
      </c>
      <c r="B5643" s="2" t="s">
        <v>5285</v>
      </c>
      <c r="C5643" s="2" t="s">
        <v>5284</v>
      </c>
      <c r="D5643" s="2" t="s">
        <v>6</v>
      </c>
      <c r="E5643" s="2" t="str">
        <f>IFERROR(__xludf.DUMMYFUNCTION("GOOGLETRANSLATE(B5643, ""auto"",""en"")"),"adore")</f>
        <v>adore</v>
      </c>
    </row>
    <row r="5644" ht="15.75" customHeight="1">
      <c r="A5644" s="1">
        <v>6161.0</v>
      </c>
      <c r="B5644" s="2" t="s">
        <v>5286</v>
      </c>
      <c r="C5644" s="2" t="s">
        <v>5284</v>
      </c>
      <c r="D5644" s="2" t="s">
        <v>6</v>
      </c>
      <c r="E5644" s="2" t="str">
        <f>IFERROR(__xludf.DUMMYFUNCTION("GOOGLETRANSLATE(B5644, ""auto"",""en"")"),"sometimes you need to be alone with him")</f>
        <v>sometimes you need to be alone with him</v>
      </c>
    </row>
    <row r="5645" ht="15.75" customHeight="1">
      <c r="A5645" s="1">
        <v>6162.0</v>
      </c>
      <c r="B5645" s="2" t="s">
        <v>5287</v>
      </c>
      <c r="C5645" s="2" t="s">
        <v>5284</v>
      </c>
      <c r="D5645" s="2" t="s">
        <v>6</v>
      </c>
      <c r="E5645" s="2" t="str">
        <f>IFERROR(__xludf.DUMMYFUNCTION("GOOGLETRANSLATE(B5645, ""auto"",""en"")"),"a bit of female logic")</f>
        <v>a bit of female logic</v>
      </c>
    </row>
    <row r="5646" ht="15.75" customHeight="1">
      <c r="A5646" s="1">
        <v>6163.0</v>
      </c>
      <c r="B5646" s="2" t="s">
        <v>5288</v>
      </c>
      <c r="C5646" s="2" t="s">
        <v>5284</v>
      </c>
      <c r="D5646" s="2" t="s">
        <v>6</v>
      </c>
      <c r="E5646" s="2" t="str">
        <f>IFERROR(__xludf.DUMMYFUNCTION("GOOGLETRANSLATE(B5646, ""auto"",""en"")"),"you can quote Nietzsche or Dostoevsky to understand modernism and arthouse cinema but throw candy wrappers by an urn and pretend to doze that does not give way to a man old lady finally determined only by his actions")</f>
        <v>you can quote Nietzsche or Dostoevsky to understand modernism and arthouse cinema but throw candy wrappers by an urn and pretend to doze that does not give way to a man old lady finally determined only by his actions</v>
      </c>
    </row>
    <row r="5647" ht="15.75" customHeight="1">
      <c r="A5647" s="1">
        <v>6165.0</v>
      </c>
      <c r="B5647" s="2" t="s">
        <v>5289</v>
      </c>
      <c r="C5647" s="2" t="s">
        <v>5290</v>
      </c>
      <c r="D5647" s="2" t="s">
        <v>6</v>
      </c>
      <c r="E5647" s="2" t="str">
        <f>IFERROR(__xludf.DUMMYFUNCTION("GOOGLETRANSLATE(B5647, ""auto"",""en"")"),"doctors")</f>
        <v>doctors</v>
      </c>
    </row>
    <row r="5648" ht="15.75" customHeight="1">
      <c r="A5648" s="1">
        <v>6166.0</v>
      </c>
      <c r="B5648" s="2" t="s">
        <v>5291</v>
      </c>
      <c r="C5648" s="2" t="s">
        <v>5290</v>
      </c>
      <c r="D5648" s="2" t="s">
        <v>6</v>
      </c>
      <c r="E5648" s="2" t="str">
        <f>IFERROR(__xludf.DUMMYFUNCTION("GOOGLETRANSLATE(B5648, ""auto"",""en"")"),"evening she was sitting in the internet though would be happy to exchange it for something whose knees Rinat Valiullin")</f>
        <v>evening she was sitting in the internet though would be happy to exchange it for something whose knees Rinat Valiullin</v>
      </c>
    </row>
    <row r="5649" ht="15.75" customHeight="1">
      <c r="A5649" s="1">
        <v>6168.0</v>
      </c>
      <c r="B5649" s="2" t="s">
        <v>5289</v>
      </c>
      <c r="C5649" s="2" t="s">
        <v>5290</v>
      </c>
      <c r="D5649" s="2" t="s">
        <v>6</v>
      </c>
      <c r="E5649" s="2" t="str">
        <f>IFERROR(__xludf.DUMMYFUNCTION("GOOGLETRANSLATE(B5649, ""auto"",""en"")"),"doctors")</f>
        <v>doctors</v>
      </c>
    </row>
    <row r="5650" ht="15.75" customHeight="1">
      <c r="A5650" s="1">
        <v>6169.0</v>
      </c>
      <c r="B5650" s="2" t="s">
        <v>5291</v>
      </c>
      <c r="C5650" s="2" t="s">
        <v>5290</v>
      </c>
      <c r="D5650" s="2" t="s">
        <v>6</v>
      </c>
      <c r="E5650" s="2" t="str">
        <f>IFERROR(__xludf.DUMMYFUNCTION("GOOGLETRANSLATE(B5650, ""auto"",""en"")"),"evening she was sitting in the internet though would be happy to exchange it for something whose knees Rinat Valiullin")</f>
        <v>evening she was sitting in the internet though would be happy to exchange it for something whose knees Rinat Valiullin</v>
      </c>
    </row>
    <row r="5651" ht="15.75" customHeight="1">
      <c r="A5651" s="1">
        <v>6171.0</v>
      </c>
      <c r="B5651" s="2" t="s">
        <v>5289</v>
      </c>
      <c r="C5651" s="2" t="s">
        <v>5290</v>
      </c>
      <c r="D5651" s="2" t="s">
        <v>6</v>
      </c>
      <c r="E5651" s="2" t="str">
        <f>IFERROR(__xludf.DUMMYFUNCTION("GOOGLETRANSLATE(B5651, ""auto"",""en"")"),"doctors")</f>
        <v>doctors</v>
      </c>
    </row>
    <row r="5652" ht="15.75" customHeight="1">
      <c r="A5652" s="1">
        <v>6172.0</v>
      </c>
      <c r="B5652" s="2" t="s">
        <v>5291</v>
      </c>
      <c r="C5652" s="2" t="s">
        <v>5290</v>
      </c>
      <c r="D5652" s="2" t="s">
        <v>6</v>
      </c>
      <c r="E5652" s="2" t="str">
        <f>IFERROR(__xludf.DUMMYFUNCTION("GOOGLETRANSLATE(B5652, ""auto"",""en"")"),"evening she was sitting in the internet though would be happy to exchange it for something whose knees Rinat Valiullin")</f>
        <v>evening she was sitting in the internet though would be happy to exchange it for something whose knees Rinat Valiullin</v>
      </c>
    </row>
    <row r="5653" ht="15.75" customHeight="1">
      <c r="A5653" s="1">
        <v>6173.0</v>
      </c>
      <c r="B5653" s="2" t="s">
        <v>5292</v>
      </c>
      <c r="C5653" s="2" t="s">
        <v>5293</v>
      </c>
      <c r="D5653" s="2" t="s">
        <v>6</v>
      </c>
      <c r="E5653" s="2" t="str">
        <f>IFERROR(__xludf.DUMMYFUNCTION("GOOGLETRANSLATE(B5653, ""auto"",""en"")"),"ةداعسلا لك كيطعي هللا will have to answer the question, Who is your Lord Allah question religion or set Europe")</f>
        <v>ةداعسلا لك كيطعي هللا will have to answer the question, Who is your Lord Allah question religion or set Europe</v>
      </c>
    </row>
    <row r="5654" ht="15.75" customHeight="1">
      <c r="A5654" s="1">
        <v>6174.0</v>
      </c>
      <c r="B5654" s="2" t="s">
        <v>5294</v>
      </c>
      <c r="C5654" s="2" t="s">
        <v>5293</v>
      </c>
      <c r="D5654" s="2" t="s">
        <v>6</v>
      </c>
      <c r="E5654" s="2" t="str">
        <f>IFERROR(__xludf.DUMMYFUNCTION("GOOGLETRANSLATE(B5654, ""auto"",""en"")"),"All chastu exciting 6oevuka perevo3chik 3a6iray wall chto6y not lose perevozchuk perevozchuk 2002 February 2005 March 2008 perevozchuk pepevozchuk nasledue 2015")</f>
        <v>All chastu exciting 6oevuka perevo3chik 3a6iray wall chto6y not lose perevozchuk perevozchuk 2002 February 2005 March 2008 perevozchuk pepevozchuk nasledue 2015</v>
      </c>
    </row>
    <row r="5655" ht="15.75" customHeight="1">
      <c r="A5655" s="1">
        <v>6175.0</v>
      </c>
      <c r="B5655" s="2" t="s">
        <v>5292</v>
      </c>
      <c r="C5655" s="2" t="s">
        <v>5295</v>
      </c>
      <c r="D5655" s="2" t="s">
        <v>6</v>
      </c>
      <c r="E5655" s="2" t="str">
        <f>IFERROR(__xludf.DUMMYFUNCTION("GOOGLETRANSLATE(B5655, ""auto"",""en"")"),"ةداعسلا لك كيطعي هللا will have to answer the question, Who is your Lord Allah question religion or set Europe")</f>
        <v>ةداعسلا لك كيطعي هللا will have to answer the question, Who is your Lord Allah question religion or set Europe</v>
      </c>
    </row>
    <row r="5656" ht="15.75" customHeight="1">
      <c r="A5656" s="1">
        <v>6176.0</v>
      </c>
      <c r="B5656" s="2" t="s">
        <v>5294</v>
      </c>
      <c r="C5656" s="2" t="s">
        <v>5295</v>
      </c>
      <c r="D5656" s="2" t="s">
        <v>6</v>
      </c>
      <c r="E5656" s="2" t="str">
        <f>IFERROR(__xludf.DUMMYFUNCTION("GOOGLETRANSLATE(B5656, ""auto"",""en"")"),"All chastu exciting 6oevuka perevo3chik 3a6iray wall chto6y not lose perevozchuk perevozchuk 2002 February 2005 March 2008 perevozchuk pepevozchuk nasledue 2015")</f>
        <v>All chastu exciting 6oevuka perevo3chik 3a6iray wall chto6y not lose perevozchuk perevozchuk 2002 February 2005 March 2008 perevozchuk pepevozchuk nasledue 2015</v>
      </c>
    </row>
    <row r="5657" ht="15.75" customHeight="1">
      <c r="A5657" s="1">
        <v>6177.0</v>
      </c>
      <c r="B5657" s="2" t="s">
        <v>5296</v>
      </c>
      <c r="C5657" s="2" t="s">
        <v>5297</v>
      </c>
      <c r="D5657" s="2" t="s">
        <v>6</v>
      </c>
      <c r="E5657" s="2" t="str">
        <f>IFERROR(__xludf.DUMMYFUNCTION("GOOGLETRANSLATE(B5657, ""auto"",""en"")"),"I love myself for having learned to enjoy the moment this is the best thing you can do for yourself to live the present and to receive from it the most sincere pleasure")</f>
        <v>I love myself for having learned to enjoy the moment this is the best thing you can do for yourself to live the present and to receive from it the most sincere pleasure</v>
      </c>
    </row>
    <row r="5658" ht="15.75" customHeight="1">
      <c r="A5658" s="1">
        <v>6178.0</v>
      </c>
      <c r="B5658" s="2" t="s">
        <v>5298</v>
      </c>
      <c r="C5658" s="2" t="s">
        <v>5297</v>
      </c>
      <c r="D5658" s="2" t="s">
        <v>6</v>
      </c>
      <c r="E5658" s="2" t="str">
        <f>IFERROR(__xludf.DUMMYFUNCTION("GOOGLETRANSLATE(B5658, ""auto"",""en"")"),"just look how nice guy and how diligently he poses a real model")</f>
        <v>just look how nice guy and how diligently he poses a real model</v>
      </c>
    </row>
    <row r="5659" ht="15.75" customHeight="1">
      <c r="A5659" s="1">
        <v>6179.0</v>
      </c>
      <c r="B5659" s="2" t="s">
        <v>5299</v>
      </c>
      <c r="C5659" s="2" t="s">
        <v>5297</v>
      </c>
      <c r="D5659" s="2" t="s">
        <v>6</v>
      </c>
      <c r="E5659" s="2" t="str">
        <f>IFERROR(__xludf.DUMMYFUNCTION("GOOGLETRANSLATE(B5659, ""auto"",""en"")"),"What other personal space and what it is you need people")</f>
        <v>What other personal space and what it is you need people</v>
      </c>
    </row>
    <row r="5660" ht="15.75" customHeight="1">
      <c r="A5660" s="1">
        <v>6180.0</v>
      </c>
      <c r="B5660" s="2" t="s">
        <v>5300</v>
      </c>
      <c r="C5660" s="2" t="s">
        <v>5297</v>
      </c>
      <c r="D5660" s="2" t="s">
        <v>6</v>
      </c>
      <c r="E5660" s="2" t="str">
        <f>IFERROR(__xludf.DUMMYFUNCTION("GOOGLETRANSLATE(B5660, ""auto"",""en"")"),"you were invited to the presentation of new fragrances do what hairstyle")</f>
        <v>you were invited to the presentation of new fragrances do what hairstyle</v>
      </c>
    </row>
    <row r="5661" ht="15.75" customHeight="1">
      <c r="A5661" s="1">
        <v>6181.0</v>
      </c>
      <c r="B5661" s="2" t="s">
        <v>5301</v>
      </c>
      <c r="C5661" s="2" t="s">
        <v>5297</v>
      </c>
      <c r="D5661" s="2" t="s">
        <v>6</v>
      </c>
      <c r="E5661" s="2" t="str">
        <f>IFERROR(__xludf.DUMMYFUNCTION("GOOGLETRANSLATE(B5661, ""auto"",""en"")"),"cats kotorym spit nA vashe lichnoe proctranctvo")</f>
        <v>cats kotorym spit nA vashe lichnoe proctranctvo</v>
      </c>
    </row>
    <row r="5662" ht="15.75" customHeight="1">
      <c r="A5662" s="1">
        <v>6182.0</v>
      </c>
      <c r="B5662" s="2" t="s">
        <v>5302</v>
      </c>
      <c r="C5662" s="2" t="s">
        <v>5297</v>
      </c>
      <c r="D5662" s="2" t="s">
        <v>6</v>
      </c>
      <c r="E5662" s="2" t="str">
        <f>IFERROR(__xludf.DUMMYFUNCTION("GOOGLETRANSLATE(B5662, ""auto"",""en"")"),"I would have enjoyed the study if it was possible to it to go to a cat")</f>
        <v>I would have enjoyed the study if it was possible to it to go to a cat</v>
      </c>
    </row>
    <row r="5663" ht="15.75" customHeight="1">
      <c r="A5663" s="1">
        <v>6183.0</v>
      </c>
      <c r="B5663" s="2" t="s">
        <v>5303</v>
      </c>
      <c r="C5663" s="2" t="s">
        <v>5297</v>
      </c>
      <c r="D5663" s="2" t="s">
        <v>6</v>
      </c>
      <c r="E5663" s="2" t="str">
        <f>IFERROR(__xludf.DUMMYFUNCTION("GOOGLETRANSLATE(B5663, ""auto"",""en"")"),"and only you")</f>
        <v>and only you</v>
      </c>
    </row>
    <row r="5664" ht="15.75" customHeight="1">
      <c r="A5664" s="1">
        <v>6184.0</v>
      </c>
      <c r="B5664" s="2" t="s">
        <v>5304</v>
      </c>
      <c r="C5664" s="2" t="s">
        <v>5297</v>
      </c>
      <c r="D5664" s="2" t="s">
        <v>6</v>
      </c>
      <c r="E5664" s="2" t="str">
        <f>IFERROR(__xludf.DUMMYFUNCTION("GOOGLETRANSLATE(B5664, ""auto"",""en"")"),"Press burns do")</f>
        <v>Press burns do</v>
      </c>
    </row>
    <row r="5665" ht="15.75" customHeight="1">
      <c r="A5665" s="1">
        <v>6185.0</v>
      </c>
      <c r="B5665" s="2" t="s">
        <v>5305</v>
      </c>
      <c r="C5665" s="2" t="s">
        <v>5297</v>
      </c>
      <c r="D5665" s="2" t="s">
        <v>6</v>
      </c>
      <c r="E5665" s="2" t="str">
        <f>IFERROR(__xludf.DUMMYFUNCTION("GOOGLETRANSLATE(B5665, ""auto"",""en"")")," and the soul just wants happiness")</f>
        <v> and the soul just wants happiness</v>
      </c>
    </row>
    <row r="5666" ht="15.75" customHeight="1">
      <c r="A5666" s="1">
        <v>6186.0</v>
      </c>
      <c r="B5666" s="2" t="s">
        <v>5296</v>
      </c>
      <c r="C5666" s="2" t="s">
        <v>5306</v>
      </c>
      <c r="D5666" s="2" t="s">
        <v>6</v>
      </c>
      <c r="E5666" s="2" t="str">
        <f>IFERROR(__xludf.DUMMYFUNCTION("GOOGLETRANSLATE(B5666, ""auto"",""en"")"),"I love myself for having learned to enjoy the moment this is the best thing you can do for yourself to live the present and to receive from it the most sincere pleasure")</f>
        <v>I love myself for having learned to enjoy the moment this is the best thing you can do for yourself to live the present and to receive from it the most sincere pleasure</v>
      </c>
    </row>
    <row r="5667" ht="15.75" customHeight="1">
      <c r="A5667" s="1">
        <v>6187.0</v>
      </c>
      <c r="B5667" s="2" t="s">
        <v>5298</v>
      </c>
      <c r="C5667" s="2" t="s">
        <v>5306</v>
      </c>
      <c r="D5667" s="2" t="s">
        <v>6</v>
      </c>
      <c r="E5667" s="2" t="str">
        <f>IFERROR(__xludf.DUMMYFUNCTION("GOOGLETRANSLATE(B5667, ""auto"",""en"")"),"just look how nice guy and how diligently he poses a real model")</f>
        <v>just look how nice guy and how diligently he poses a real model</v>
      </c>
    </row>
    <row r="5668" ht="15.75" customHeight="1">
      <c r="A5668" s="1">
        <v>6188.0</v>
      </c>
      <c r="B5668" s="2" t="s">
        <v>5299</v>
      </c>
      <c r="C5668" s="2" t="s">
        <v>5306</v>
      </c>
      <c r="D5668" s="2" t="s">
        <v>6</v>
      </c>
      <c r="E5668" s="2" t="str">
        <f>IFERROR(__xludf.DUMMYFUNCTION("GOOGLETRANSLATE(B5668, ""auto"",""en"")"),"What other personal space and what it is you need people")</f>
        <v>What other personal space and what it is you need people</v>
      </c>
    </row>
    <row r="5669" ht="15.75" customHeight="1">
      <c r="A5669" s="1">
        <v>6189.0</v>
      </c>
      <c r="B5669" s="2" t="s">
        <v>5300</v>
      </c>
      <c r="C5669" s="2" t="s">
        <v>5306</v>
      </c>
      <c r="D5669" s="2" t="s">
        <v>6</v>
      </c>
      <c r="E5669" s="2" t="str">
        <f>IFERROR(__xludf.DUMMYFUNCTION("GOOGLETRANSLATE(B5669, ""auto"",""en"")"),"you were invited to the presentation of new fragrances do what hairstyle")</f>
        <v>you were invited to the presentation of new fragrances do what hairstyle</v>
      </c>
    </row>
    <row r="5670" ht="15.75" customHeight="1">
      <c r="A5670" s="1">
        <v>6190.0</v>
      </c>
      <c r="B5670" s="2" t="s">
        <v>5301</v>
      </c>
      <c r="C5670" s="2" t="s">
        <v>5306</v>
      </c>
      <c r="D5670" s="2" t="s">
        <v>6</v>
      </c>
      <c r="E5670" s="2" t="str">
        <f>IFERROR(__xludf.DUMMYFUNCTION("GOOGLETRANSLATE(B5670, ""auto"",""en"")"),"cats kotorym spit nA vashe lichnoe proctranctvo")</f>
        <v>cats kotorym spit nA vashe lichnoe proctranctvo</v>
      </c>
    </row>
    <row r="5671" ht="15.75" customHeight="1">
      <c r="A5671" s="1">
        <v>6191.0</v>
      </c>
      <c r="B5671" s="2" t="s">
        <v>5302</v>
      </c>
      <c r="C5671" s="2" t="s">
        <v>5306</v>
      </c>
      <c r="D5671" s="2" t="s">
        <v>6</v>
      </c>
      <c r="E5671" s="2" t="str">
        <f>IFERROR(__xludf.DUMMYFUNCTION("GOOGLETRANSLATE(B5671, ""auto"",""en"")"),"I would have enjoyed the study if it was possible to it to go to a cat")</f>
        <v>I would have enjoyed the study if it was possible to it to go to a cat</v>
      </c>
    </row>
    <row r="5672" ht="15.75" customHeight="1">
      <c r="A5672" s="1">
        <v>6192.0</v>
      </c>
      <c r="B5672" s="2" t="s">
        <v>5303</v>
      </c>
      <c r="C5672" s="2" t="s">
        <v>5306</v>
      </c>
      <c r="D5672" s="2" t="s">
        <v>6</v>
      </c>
      <c r="E5672" s="2" t="str">
        <f>IFERROR(__xludf.DUMMYFUNCTION("GOOGLETRANSLATE(B5672, ""auto"",""en"")"),"and only you")</f>
        <v>and only you</v>
      </c>
    </row>
    <row r="5673" ht="15.75" customHeight="1">
      <c r="A5673" s="1">
        <v>6193.0</v>
      </c>
      <c r="B5673" s="2" t="s">
        <v>5304</v>
      </c>
      <c r="C5673" s="2" t="s">
        <v>5306</v>
      </c>
      <c r="D5673" s="2" t="s">
        <v>6</v>
      </c>
      <c r="E5673" s="2" t="str">
        <f>IFERROR(__xludf.DUMMYFUNCTION("GOOGLETRANSLATE(B5673, ""auto"",""en"")"),"Press burns do")</f>
        <v>Press burns do</v>
      </c>
    </row>
    <row r="5674" ht="15.75" customHeight="1">
      <c r="A5674" s="1">
        <v>6194.0</v>
      </c>
      <c r="B5674" s="2" t="s">
        <v>5305</v>
      </c>
      <c r="C5674" s="2" t="s">
        <v>5306</v>
      </c>
      <c r="D5674" s="2" t="s">
        <v>6</v>
      </c>
      <c r="E5674" s="2" t="str">
        <f>IFERROR(__xludf.DUMMYFUNCTION("GOOGLETRANSLATE(B5674, ""auto"",""en"")")," and the soul just wants happiness")</f>
        <v> and the soul just wants happiness</v>
      </c>
    </row>
    <row r="5675" ht="15.75" customHeight="1">
      <c r="A5675" s="1">
        <v>6195.0</v>
      </c>
      <c r="B5675" s="2" t="s">
        <v>5307</v>
      </c>
      <c r="C5675" s="2" t="s">
        <v>2525</v>
      </c>
      <c r="D5675" s="2" t="s">
        <v>6</v>
      </c>
      <c r="E5675" s="2" t="str">
        <f>IFERROR(__xludf.DUMMYFUNCTION("GOOGLETRANSLATE(B5675, ""auto"",""en"")"),"for all the girls are in doubt, my dear man needs you the second month relationship is to know everything about you he will start to be interested in what kind of flowers do you like what's your favorite color what books do you prefer and whether there is"&amp;" the one about which you are sure to tell your children show completely")</f>
        <v>for all the girls are in doubt, my dear man needs you the second month relationship is to know everything about you he will start to be interested in what kind of flowers do you like what's your favorite color what books do you prefer and whether there is the one about which you are sure to tell your children show completely</v>
      </c>
    </row>
    <row r="5676" ht="15.75" customHeight="1">
      <c r="A5676" s="1">
        <v>6196.0</v>
      </c>
      <c r="B5676" s="2" t="s">
        <v>5308</v>
      </c>
      <c r="C5676" s="2" t="s">
        <v>2525</v>
      </c>
      <c r="D5676" s="2" t="s">
        <v>6</v>
      </c>
      <c r="E5676" s="2" t="str">
        <f>IFERROR(__xludf.DUMMYFUNCTION("GOOGLETRANSLATE(B5676, ""auto"",""en"")"),"ah Astakhov")</f>
        <v>ah Astakhov</v>
      </c>
    </row>
    <row r="5677" ht="15.75" customHeight="1">
      <c r="A5677" s="1">
        <v>6197.0</v>
      </c>
      <c r="B5677" s="2" t="s">
        <v>5309</v>
      </c>
      <c r="C5677" s="2" t="s">
        <v>2525</v>
      </c>
      <c r="D5677" s="2" t="s">
        <v>6</v>
      </c>
      <c r="E5677" s="2" t="str">
        <f>IFERROR(__xludf.DUMMYFUNCTION("GOOGLETRANSLATE(B5677, ""auto"",""en"")")," there is only what should happen all the time begins and ends the same fm Dostoyevsky")</f>
        <v> there is only what should happen all the time begins and ends the same fm Dostoyevsky</v>
      </c>
    </row>
    <row r="5678" ht="15.75" customHeight="1">
      <c r="A5678" s="1">
        <v>6198.0</v>
      </c>
      <c r="B5678" s="2" t="s">
        <v>5310</v>
      </c>
      <c r="C5678" s="2" t="s">
        <v>2525</v>
      </c>
      <c r="D5678" s="2" t="s">
        <v>6</v>
      </c>
      <c r="E5678" s="2" t="str">
        <f>IFERROR(__xludf.DUMMYFUNCTION("GOOGLETRANSLATE(B5678, ""auto"",""en"")")," any disappointment separation or loss over time will lead you to something beautiful and desired more important Jim Carrey")</f>
        <v> any disappointment separation or loss over time will lead you to something beautiful and desired more important Jim Carrey</v>
      </c>
    </row>
    <row r="5679" ht="15.75" customHeight="1">
      <c r="A5679" s="1">
        <v>6199.0</v>
      </c>
      <c r="B5679" s="2" t="s">
        <v>5311</v>
      </c>
      <c r="C5679" s="2" t="s">
        <v>2525</v>
      </c>
      <c r="D5679" s="2" t="s">
        <v>6</v>
      </c>
      <c r="E5679" s="2" t="str">
        <f>IFERROR(__xludf.DUMMYFUNCTION("GOOGLETRANSLATE(B5679, ""auto"",""en"")"),"alena hegai25 follow")</f>
        <v>alena hegai25 follow</v>
      </c>
    </row>
    <row r="5680" ht="15.75" customHeight="1">
      <c r="A5680" s="1">
        <v>6200.0</v>
      </c>
      <c r="B5680" s="2" t="s">
        <v>5312</v>
      </c>
      <c r="C5680" s="2" t="s">
        <v>2525</v>
      </c>
      <c r="D5680" s="2" t="s">
        <v>6</v>
      </c>
      <c r="E5680" s="2" t="str">
        <f>IFERROR(__xludf.DUMMYFUNCTION("GOOGLETRANSLATE(B5680, ""auto"",""en"")"),"Mom, I hope you are no longer going to do a tattoo I")</f>
        <v>Mom, I hope you are no longer going to do a tattoo I</v>
      </c>
    </row>
    <row r="5681" ht="15.75" customHeight="1">
      <c r="A5681" s="1">
        <v>6201.0</v>
      </c>
      <c r="B5681" s="2" t="s">
        <v>5307</v>
      </c>
      <c r="C5681" s="2" t="s">
        <v>2525</v>
      </c>
      <c r="D5681" s="2" t="s">
        <v>6</v>
      </c>
      <c r="E5681" s="2" t="str">
        <f>IFERROR(__xludf.DUMMYFUNCTION("GOOGLETRANSLATE(B5681, ""auto"",""en"")"),"for all the girls are in doubt, my dear man needs you the second month relationship is to know everything about you he will start to be interested in what kind of flowers do you like what's your favorite color what books do you prefer and whether there is"&amp;" the one about which you are sure to tell your children show completely")</f>
        <v>for all the girls are in doubt, my dear man needs you the second month relationship is to know everything about you he will start to be interested in what kind of flowers do you like what's your favorite color what books do you prefer and whether there is the one about which you are sure to tell your children show completely</v>
      </c>
    </row>
    <row r="5682" ht="15.75" customHeight="1">
      <c r="A5682" s="1">
        <v>6202.0</v>
      </c>
      <c r="B5682" s="2" t="s">
        <v>5308</v>
      </c>
      <c r="C5682" s="2" t="s">
        <v>2525</v>
      </c>
      <c r="D5682" s="2" t="s">
        <v>6</v>
      </c>
      <c r="E5682" s="2" t="str">
        <f>IFERROR(__xludf.DUMMYFUNCTION("GOOGLETRANSLATE(B5682, ""auto"",""en"")"),"ah Astakhov")</f>
        <v>ah Astakhov</v>
      </c>
    </row>
    <row r="5683" ht="15.75" customHeight="1">
      <c r="A5683" s="1">
        <v>6203.0</v>
      </c>
      <c r="B5683" s="2" t="s">
        <v>5309</v>
      </c>
      <c r="C5683" s="2" t="s">
        <v>2525</v>
      </c>
      <c r="D5683" s="2" t="s">
        <v>6</v>
      </c>
      <c r="E5683" s="2" t="str">
        <f>IFERROR(__xludf.DUMMYFUNCTION("GOOGLETRANSLATE(B5683, ""auto"",""en"")")," there is only what should happen all the time begins and ends the same fm Dostoyevsky")</f>
        <v> there is only what should happen all the time begins and ends the same fm Dostoyevsky</v>
      </c>
    </row>
    <row r="5684" ht="15.75" customHeight="1">
      <c r="A5684" s="1">
        <v>6204.0</v>
      </c>
      <c r="B5684" s="2" t="s">
        <v>5310</v>
      </c>
      <c r="C5684" s="2" t="s">
        <v>2525</v>
      </c>
      <c r="D5684" s="2" t="s">
        <v>6</v>
      </c>
      <c r="E5684" s="2" t="str">
        <f>IFERROR(__xludf.DUMMYFUNCTION("GOOGLETRANSLATE(B5684, ""auto"",""en"")")," any disappointment separation or loss over time will lead you to something beautiful and desired more important Jim Carrey")</f>
        <v> any disappointment separation or loss over time will lead you to something beautiful and desired more important Jim Carrey</v>
      </c>
    </row>
    <row r="5685" ht="15.75" customHeight="1">
      <c r="A5685" s="1">
        <v>6205.0</v>
      </c>
      <c r="B5685" s="2" t="s">
        <v>5311</v>
      </c>
      <c r="C5685" s="2" t="s">
        <v>2525</v>
      </c>
      <c r="D5685" s="2" t="s">
        <v>6</v>
      </c>
      <c r="E5685" s="2" t="str">
        <f>IFERROR(__xludf.DUMMYFUNCTION("GOOGLETRANSLATE(B5685, ""auto"",""en"")"),"alena hegai25 follow")</f>
        <v>alena hegai25 follow</v>
      </c>
    </row>
    <row r="5686" ht="15.75" customHeight="1">
      <c r="A5686" s="1">
        <v>6206.0</v>
      </c>
      <c r="B5686" s="2" t="s">
        <v>5312</v>
      </c>
      <c r="C5686" s="2" t="s">
        <v>2525</v>
      </c>
      <c r="D5686" s="2" t="s">
        <v>6</v>
      </c>
      <c r="E5686" s="2" t="str">
        <f>IFERROR(__xludf.DUMMYFUNCTION("GOOGLETRANSLATE(B5686, ""auto"",""en"")"),"Mom, I hope you are no longer going to do a tattoo I")</f>
        <v>Mom, I hope you are no longer going to do a tattoo I</v>
      </c>
    </row>
    <row r="5687" ht="15.75" customHeight="1">
      <c r="A5687" s="1">
        <v>6207.0</v>
      </c>
      <c r="B5687" s="2" t="s">
        <v>5307</v>
      </c>
      <c r="C5687" s="2" t="s">
        <v>2525</v>
      </c>
      <c r="D5687" s="2" t="s">
        <v>6</v>
      </c>
      <c r="E5687" s="2" t="str">
        <f>IFERROR(__xludf.DUMMYFUNCTION("GOOGLETRANSLATE(B5687, ""auto"",""en"")"),"for all the girls are in doubt, my dear man needs you the second month relationship is to know everything about you he will start to be interested in what kind of flowers do you like what's your favorite color what books do you prefer and whether there is"&amp;" the one about which you are sure to tell your children show completely")</f>
        <v>for all the girls are in doubt, my dear man needs you the second month relationship is to know everything about you he will start to be interested in what kind of flowers do you like what's your favorite color what books do you prefer and whether there is the one about which you are sure to tell your children show completely</v>
      </c>
    </row>
    <row r="5688" ht="15.75" customHeight="1">
      <c r="A5688" s="1">
        <v>6208.0</v>
      </c>
      <c r="B5688" s="2" t="s">
        <v>5308</v>
      </c>
      <c r="C5688" s="2" t="s">
        <v>2525</v>
      </c>
      <c r="D5688" s="2" t="s">
        <v>6</v>
      </c>
      <c r="E5688" s="2" t="str">
        <f>IFERROR(__xludf.DUMMYFUNCTION("GOOGLETRANSLATE(B5688, ""auto"",""en"")"),"ah Astakhov")</f>
        <v>ah Astakhov</v>
      </c>
    </row>
    <row r="5689" ht="15.75" customHeight="1">
      <c r="A5689" s="1">
        <v>6209.0</v>
      </c>
      <c r="B5689" s="2" t="s">
        <v>5309</v>
      </c>
      <c r="C5689" s="2" t="s">
        <v>2525</v>
      </c>
      <c r="D5689" s="2" t="s">
        <v>6</v>
      </c>
      <c r="E5689" s="2" t="str">
        <f>IFERROR(__xludf.DUMMYFUNCTION("GOOGLETRANSLATE(B5689, ""auto"",""en"")")," there is only what should happen all the time begins and ends the same fm Dostoyevsky")</f>
        <v> there is only what should happen all the time begins and ends the same fm Dostoyevsky</v>
      </c>
    </row>
    <row r="5690" ht="15.75" customHeight="1">
      <c r="A5690" s="1">
        <v>6210.0</v>
      </c>
      <c r="B5690" s="2" t="s">
        <v>5310</v>
      </c>
      <c r="C5690" s="2" t="s">
        <v>2525</v>
      </c>
      <c r="D5690" s="2" t="s">
        <v>6</v>
      </c>
      <c r="E5690" s="2" t="str">
        <f>IFERROR(__xludf.DUMMYFUNCTION("GOOGLETRANSLATE(B5690, ""auto"",""en"")")," any disappointment separation or loss over time will lead you to something beautiful and desired more important Jim Carrey")</f>
        <v> any disappointment separation or loss over time will lead you to something beautiful and desired more important Jim Carrey</v>
      </c>
    </row>
    <row r="5691" ht="15.75" customHeight="1">
      <c r="A5691" s="1">
        <v>6211.0</v>
      </c>
      <c r="B5691" s="2" t="s">
        <v>5311</v>
      </c>
      <c r="C5691" s="2" t="s">
        <v>2525</v>
      </c>
      <c r="D5691" s="2" t="s">
        <v>6</v>
      </c>
      <c r="E5691" s="2" t="str">
        <f>IFERROR(__xludf.DUMMYFUNCTION("GOOGLETRANSLATE(B5691, ""auto"",""en"")"),"alena hegai25 follow")</f>
        <v>alena hegai25 follow</v>
      </c>
    </row>
    <row r="5692" ht="15.75" customHeight="1">
      <c r="A5692" s="1">
        <v>6212.0</v>
      </c>
      <c r="B5692" s="2" t="s">
        <v>5312</v>
      </c>
      <c r="C5692" s="2" t="s">
        <v>2525</v>
      </c>
      <c r="D5692" s="2" t="s">
        <v>6</v>
      </c>
      <c r="E5692" s="2" t="str">
        <f>IFERROR(__xludf.DUMMYFUNCTION("GOOGLETRANSLATE(B5692, ""auto"",""en"")"),"Mom, I hope you are no longer going to do a tattoo I")</f>
        <v>Mom, I hope you are no longer going to do a tattoo I</v>
      </c>
    </row>
    <row r="5693" ht="15.75" customHeight="1">
      <c r="A5693" s="1">
        <v>6213.0</v>
      </c>
      <c r="B5693" s="2" t="s">
        <v>5313</v>
      </c>
      <c r="C5693" s="2" t="s">
        <v>5314</v>
      </c>
      <c r="D5693" s="2" t="s">
        <v>6</v>
      </c>
      <c r="E5693" s="2" t="str">
        <f>IFERROR(__xludf.DUMMYFUNCTION("GOOGLETRANSLATE(B5693, ""auto"",""en"")"),"find out what they think about your friends new answer about you vk com app3122014 432")</f>
        <v>find out what they think about your friends new answer about you vk com app3122014 432</v>
      </c>
    </row>
    <row r="5694" ht="15.75" customHeight="1">
      <c r="A5694" s="1">
        <v>6214.0</v>
      </c>
      <c r="B5694" s="2" t="s">
        <v>5315</v>
      </c>
      <c r="C5694" s="2" t="s">
        <v>5314</v>
      </c>
      <c r="D5694" s="2" t="s">
        <v>6</v>
      </c>
      <c r="E5694" s="2" t="str">
        <f>IFERROR(__xludf.DUMMYFUNCTION("GOOGLETRANSLATE(B5694, ""auto"",""en"")"),"Winter is coming and at that time, millions of players have already conquered Hunger Games steeper Hagar Alesha Ermakov let's play with a link to the game http vkagar com r m fiv 246249470")</f>
        <v>Winter is coming and at that time, millions of players have already conquered Hunger Games steeper Hagar Alesha Ermakov let's play with a link to the game http vkagar com r m fiv 246249470</v>
      </c>
    </row>
    <row r="5695" ht="15.75" customHeight="1">
      <c r="A5695" s="1">
        <v>6215.0</v>
      </c>
      <c r="B5695" s="2" t="s">
        <v>5316</v>
      </c>
      <c r="C5695" s="2" t="s">
        <v>5314</v>
      </c>
      <c r="D5695" s="2" t="s">
        <v>6</v>
      </c>
      <c r="E5695" s="2" t="str">
        <f>IFERROR(__xludf.DUMMYFUNCTION("GOOGLETRANSLATE(B5695, ""auto"",""en"")"),"Alyosha Hello, I chose you and Alisher response see here https vk com choiceapp")</f>
        <v>Alyosha Hello, I chose you and Alisher response see here https vk com choiceapp</v>
      </c>
    </row>
    <row r="5696" ht="15.75" customHeight="1">
      <c r="A5696" s="1">
        <v>6216.0</v>
      </c>
      <c r="B5696" s="2" t="s">
        <v>1352</v>
      </c>
      <c r="C5696" s="2" t="s">
        <v>5314</v>
      </c>
      <c r="D5696" s="2" t="s">
        <v>6</v>
      </c>
      <c r="E5696" s="2" t="str">
        <f>IFERROR(__xludf.DUMMYFUNCTION("GOOGLETRANSLATE(B5696, ""auto"",""en"")"),"you want to know what I think of you see here http vk com app2677176")</f>
        <v>you want to know what I think of you see here http vk com app2677176</v>
      </c>
    </row>
    <row r="5697" ht="15.75" customHeight="1">
      <c r="A5697" s="1">
        <v>6217.0</v>
      </c>
      <c r="B5697" s="2" t="s">
        <v>1352</v>
      </c>
      <c r="C5697" s="2" t="s">
        <v>5314</v>
      </c>
      <c r="D5697" s="2" t="s">
        <v>6</v>
      </c>
      <c r="E5697" s="2" t="str">
        <f>IFERROR(__xludf.DUMMYFUNCTION("GOOGLETRANSLATE(B5697, ""auto"",""en"")"),"you want to know what I think of you see here http vk com app2677176")</f>
        <v>you want to know what I think of you see here http vk com app2677176</v>
      </c>
    </row>
    <row r="5698" ht="15.75" customHeight="1">
      <c r="A5698" s="1">
        <v>6218.0</v>
      </c>
      <c r="B5698" s="2" t="s">
        <v>5317</v>
      </c>
      <c r="C5698" s="2" t="s">
        <v>5314</v>
      </c>
      <c r="D5698" s="2" t="s">
        <v>6</v>
      </c>
      <c r="E5698" s="2" t="str">
        <f>IFERROR(__xludf.DUMMYFUNCTION("GOOGLETRANSLATE(B5698, ""auto"",""en"")"),"Hi I appreciated you here vk com app686627")</f>
        <v>Hi I appreciated you here vk com app686627</v>
      </c>
    </row>
    <row r="5699" ht="15.75" customHeight="1">
      <c r="A5699" s="1">
        <v>6219.0</v>
      </c>
      <c r="B5699" s="2" t="s">
        <v>5318</v>
      </c>
      <c r="C5699" s="2" t="s">
        <v>5314</v>
      </c>
      <c r="D5699" s="2" t="s">
        <v>6</v>
      </c>
      <c r="E5699" s="2" t="str">
        <f>IFERROR(__xludf.DUMMYFUNCTION("GOOGLETRANSLATE(B5699, ""auto"",""en"")"),"winter greetings New Year greetings to the beautiful pictures and postcards vk com fotomimi")</f>
        <v>winter greetings New Year greetings to the beautiful pictures and postcards vk com fotomimi</v>
      </c>
    </row>
    <row r="5700" ht="15.75" customHeight="1">
      <c r="A5700" s="1">
        <v>6220.0</v>
      </c>
      <c r="B5700" s="2" t="s">
        <v>5319</v>
      </c>
      <c r="C5700" s="2" t="s">
        <v>5314</v>
      </c>
      <c r="D5700" s="2" t="s">
        <v>6</v>
      </c>
      <c r="E5700" s="2" t="str">
        <f>IFERROR(__xludf.DUMMYFUNCTION("GOOGLETRANSLATE(B5700, ""auto"",""en"")"),"that's what you really look at your friends http vk com app3122014 255 357 763")</f>
        <v>that's what you really look at your friends http vk com app3122014 255 357 763</v>
      </c>
    </row>
    <row r="5701" ht="15.75" customHeight="1">
      <c r="A5701" s="1">
        <v>6221.0</v>
      </c>
      <c r="B5701" s="2" t="s">
        <v>5320</v>
      </c>
      <c r="C5701" s="2" t="s">
        <v>5314</v>
      </c>
      <c r="D5701" s="2" t="s">
        <v>6</v>
      </c>
      <c r="E5701" s="2" t="str">
        <f>IFERROR(__xludf.DUMMYFUNCTION("GOOGLETRANSLATE(B5701, ""auto"",""en"")"),"Alesha new answer about you http vk com app2417356 280 627 367")</f>
        <v>Alesha new answer about you http vk com app2417356 280 627 367</v>
      </c>
    </row>
    <row r="5702" ht="15.75" customHeight="1">
      <c r="A5702" s="1">
        <v>6222.0</v>
      </c>
      <c r="B5702" s="2" t="s">
        <v>5321</v>
      </c>
      <c r="C5702" s="2" t="s">
        <v>5314</v>
      </c>
      <c r="D5702" s="2" t="s">
        <v>6</v>
      </c>
      <c r="E5702" s="2" t="str">
        <f>IFERROR(__xludf.DUMMYFUNCTION("GOOGLETRANSLATE(B5702, ""auto"",""en"")"),"ssssssssssssssssssssssssssssssssssssssssssssssssssssssssssssssssssssssssssssssssssssssssssssssuuuuuuuuuuuuuuuuuuuuuuuuuuuuuuuuuuuuuuuuupppppppppppppppppppppppppppppppppppppppppppyeyeyeyeyeyeyeyeyeyeyeyeyeyeyeyeyeyeyeyeyeyeyeyeyeyeyeyeyeyeyeyeyeyerrrrrrrrr"&amp;"rrrrrrrrrrrrrrrrrrrrrrrrrrrrrrrrrrrrrrrrrrrrrrr")</f>
        <v>ssssssssssssssssssssssssssssssssssssssssssssssssssssssssssssssssssssssssssssssssssssssssssssssuuuuuuuuuuuuuuuuuuuuuuuuuuuuuuuuuuuuuuuuupppppppppppppppppppppppppppppppppppppppppppyeyeyeyeyeyeyeyeyeyeyeyeyeyeyeyeyeyeyeyeyeyeyeyeyeyeyeyeyeyeyeyeyeyerrrrrrrrrrrrrrrrrrrrrrrrrrrrrrrrrrrrrrrrrrrrrrrrrrrrrrrr</v>
      </c>
    </row>
    <row r="5703" ht="15.75" customHeight="1">
      <c r="A5703" s="1">
        <v>6223.0</v>
      </c>
      <c r="B5703" s="2" t="s">
        <v>5322</v>
      </c>
      <c r="C5703" s="2" t="s">
        <v>5314</v>
      </c>
      <c r="D5703" s="2" t="s">
        <v>6</v>
      </c>
      <c r="E5703" s="2" t="str">
        <f>IFERROR(__xludf.DUMMYFUNCTION("GOOGLETRANSLATE(B5703, ""auto"",""en"")"),"suuuuupyer")</f>
        <v>suuuuupyer</v>
      </c>
    </row>
    <row r="5704" ht="15.75" customHeight="1">
      <c r="A5704" s="1">
        <v>6224.0</v>
      </c>
      <c r="B5704" s="2" t="s">
        <v>5323</v>
      </c>
      <c r="C5704" s="2" t="s">
        <v>5314</v>
      </c>
      <c r="D5704" s="2" t="s">
        <v>6</v>
      </c>
      <c r="E5704" s="2" t="str">
        <f>IFERROR(__xludf.DUMMYFUNCTION("GOOGLETRANSLATE(B5704, ""auto"",""en"")"),"garbage")</f>
        <v>garbage</v>
      </c>
    </row>
    <row r="5705" ht="15.75" customHeight="1">
      <c r="A5705" s="1">
        <v>6225.0</v>
      </c>
      <c r="B5705" s="2" t="s">
        <v>5324</v>
      </c>
      <c r="C5705" s="2" t="s">
        <v>5314</v>
      </c>
      <c r="D5705" s="2" t="s">
        <v>6</v>
      </c>
      <c r="E5705" s="2" t="str">
        <f>IFERROR(__xludf.DUMMYFUNCTION("GOOGLETRANSLATE(B5705, ""auto"",""en"")"),"Come fight with your friends http vk com naprolom game")</f>
        <v>Come fight with your friends http vk com naprolom game</v>
      </c>
    </row>
    <row r="5706" ht="15.75" customHeight="1">
      <c r="A5706" s="1">
        <v>6226.0</v>
      </c>
      <c r="B5706" s="2" t="s">
        <v>5325</v>
      </c>
      <c r="C5706" s="2" t="s">
        <v>5314</v>
      </c>
      <c r="D5706" s="2" t="s">
        <v>6</v>
      </c>
      <c r="E5706" s="2" t="str">
        <f>IFERROR(__xludf.DUMMYFUNCTION("GOOGLETRANSLATE(B5706, ""auto"",""en"")"),"pref all add")</f>
        <v>pref all add</v>
      </c>
    </row>
    <row r="5707" ht="15.75" customHeight="1">
      <c r="A5707" s="1">
        <v>6227.0</v>
      </c>
      <c r="B5707" s="2" t="s">
        <v>5313</v>
      </c>
      <c r="C5707" s="2" t="s">
        <v>5326</v>
      </c>
      <c r="D5707" s="2" t="s">
        <v>6</v>
      </c>
      <c r="E5707" s="2" t="str">
        <f>IFERROR(__xludf.DUMMYFUNCTION("GOOGLETRANSLATE(B5707, ""auto"",""en"")"),"find out what they think about your friends new answer about you vk com app3122014 432")</f>
        <v>find out what they think about your friends new answer about you vk com app3122014 432</v>
      </c>
    </row>
    <row r="5708" ht="15.75" customHeight="1">
      <c r="A5708" s="1">
        <v>6228.0</v>
      </c>
      <c r="B5708" s="2" t="s">
        <v>5315</v>
      </c>
      <c r="C5708" s="2" t="s">
        <v>5326</v>
      </c>
      <c r="D5708" s="2" t="s">
        <v>6</v>
      </c>
      <c r="E5708" s="2" t="str">
        <f>IFERROR(__xludf.DUMMYFUNCTION("GOOGLETRANSLATE(B5708, ""auto"",""en"")"),"Winter is coming and at that time, millions of players have already conquered Hunger Games steeper Hagar Alesha Ermakov let's play with a link to the game http vkagar com r m fiv 246249470")</f>
        <v>Winter is coming and at that time, millions of players have already conquered Hunger Games steeper Hagar Alesha Ermakov let's play with a link to the game http vkagar com r m fiv 246249470</v>
      </c>
    </row>
    <row r="5709" ht="15.75" customHeight="1">
      <c r="A5709" s="1">
        <v>6229.0</v>
      </c>
      <c r="B5709" s="2" t="s">
        <v>5316</v>
      </c>
      <c r="C5709" s="2" t="s">
        <v>5326</v>
      </c>
      <c r="D5709" s="2" t="s">
        <v>6</v>
      </c>
      <c r="E5709" s="2" t="str">
        <f>IFERROR(__xludf.DUMMYFUNCTION("GOOGLETRANSLATE(B5709, ""auto"",""en"")"),"Alyosha Hello, I chose you and Alisher response see here https vk com choiceapp")</f>
        <v>Alyosha Hello, I chose you and Alisher response see here https vk com choiceapp</v>
      </c>
    </row>
    <row r="5710" ht="15.75" customHeight="1">
      <c r="A5710" s="1">
        <v>6230.0</v>
      </c>
      <c r="B5710" s="2" t="s">
        <v>1352</v>
      </c>
      <c r="C5710" s="2" t="s">
        <v>5326</v>
      </c>
      <c r="D5710" s="2" t="s">
        <v>6</v>
      </c>
      <c r="E5710" s="2" t="str">
        <f>IFERROR(__xludf.DUMMYFUNCTION("GOOGLETRANSLATE(B5710, ""auto"",""en"")"),"you want to know what I think of you see here http vk com app2677176")</f>
        <v>you want to know what I think of you see here http vk com app2677176</v>
      </c>
    </row>
    <row r="5711" ht="15.75" customHeight="1">
      <c r="A5711" s="1">
        <v>6231.0</v>
      </c>
      <c r="B5711" s="2" t="s">
        <v>1352</v>
      </c>
      <c r="C5711" s="2" t="s">
        <v>5326</v>
      </c>
      <c r="D5711" s="2" t="s">
        <v>6</v>
      </c>
      <c r="E5711" s="2" t="str">
        <f>IFERROR(__xludf.DUMMYFUNCTION("GOOGLETRANSLATE(B5711, ""auto"",""en"")"),"you want to know what I think of you see here http vk com app2677176")</f>
        <v>you want to know what I think of you see here http vk com app2677176</v>
      </c>
    </row>
    <row r="5712" ht="15.75" customHeight="1">
      <c r="A5712" s="1">
        <v>6232.0</v>
      </c>
      <c r="B5712" s="2" t="s">
        <v>5317</v>
      </c>
      <c r="C5712" s="2" t="s">
        <v>5326</v>
      </c>
      <c r="D5712" s="2" t="s">
        <v>6</v>
      </c>
      <c r="E5712" s="2" t="str">
        <f>IFERROR(__xludf.DUMMYFUNCTION("GOOGLETRANSLATE(B5712, ""auto"",""en"")"),"Hi I appreciated you here vk com app686627")</f>
        <v>Hi I appreciated you here vk com app686627</v>
      </c>
    </row>
    <row r="5713" ht="15.75" customHeight="1">
      <c r="A5713" s="1">
        <v>6233.0</v>
      </c>
      <c r="B5713" s="2" t="s">
        <v>5318</v>
      </c>
      <c r="C5713" s="2" t="s">
        <v>5326</v>
      </c>
      <c r="D5713" s="2" t="s">
        <v>6</v>
      </c>
      <c r="E5713" s="2" t="str">
        <f>IFERROR(__xludf.DUMMYFUNCTION("GOOGLETRANSLATE(B5713, ""auto"",""en"")"),"winter greetings New Year greetings to the beautiful pictures and postcards vk com fotomimi")</f>
        <v>winter greetings New Year greetings to the beautiful pictures and postcards vk com fotomimi</v>
      </c>
    </row>
    <row r="5714" ht="15.75" customHeight="1">
      <c r="A5714" s="1">
        <v>6234.0</v>
      </c>
      <c r="B5714" s="2" t="s">
        <v>5319</v>
      </c>
      <c r="C5714" s="2" t="s">
        <v>5326</v>
      </c>
      <c r="D5714" s="2" t="s">
        <v>6</v>
      </c>
      <c r="E5714" s="2" t="str">
        <f>IFERROR(__xludf.DUMMYFUNCTION("GOOGLETRANSLATE(B5714, ""auto"",""en"")"),"that's what you really look at your friends http vk com app3122014 255 357 763")</f>
        <v>that's what you really look at your friends http vk com app3122014 255 357 763</v>
      </c>
    </row>
    <row r="5715" ht="15.75" customHeight="1">
      <c r="A5715" s="1">
        <v>6235.0</v>
      </c>
      <c r="B5715" s="2" t="s">
        <v>5320</v>
      </c>
      <c r="C5715" s="2" t="s">
        <v>5326</v>
      </c>
      <c r="D5715" s="2" t="s">
        <v>6</v>
      </c>
      <c r="E5715" s="2" t="str">
        <f>IFERROR(__xludf.DUMMYFUNCTION("GOOGLETRANSLATE(B5715, ""auto"",""en"")"),"Alesha new answer about you http vk com app2417356 280 627 367")</f>
        <v>Alesha new answer about you http vk com app2417356 280 627 367</v>
      </c>
    </row>
    <row r="5716" ht="15.75" customHeight="1">
      <c r="A5716" s="1">
        <v>6236.0</v>
      </c>
      <c r="B5716" s="2" t="s">
        <v>5321</v>
      </c>
      <c r="C5716" s="2" t="s">
        <v>5326</v>
      </c>
      <c r="D5716" s="2" t="s">
        <v>6</v>
      </c>
      <c r="E5716" s="2" t="str">
        <f>IFERROR(__xludf.DUMMYFUNCTION("GOOGLETRANSLATE(B5716, ""auto"",""en"")"),"ssssssssssssssssssssssssssssssssssssssssssssssssssssssssssssssssssssssssssssssssssssssssssssssuuuuuuuuuuuuuuuuuuuuuuuuuuuuuuuuuuuuuuuuupppppppppppppppppppppppppppppppppppppppppppyeyeyeyeyeyeyeyeyeyeyeyeyeyeyeyeyeyeyeyeyeyeyeyeyeyeyeyeyeyeyeyeyeyerrrrrrrrr"&amp;"rrrrrrrrrrrrrrrrrrrrrrrrrrrrrrrrrrrrrrrrrrrrrrr")</f>
        <v>ssssssssssssssssssssssssssssssssssssssssssssssssssssssssssssssssssssssssssssssssssssssssssssssuuuuuuuuuuuuuuuuuuuuuuuuuuuuuuuuuuuuuuuuupppppppppppppppppppppppppppppppppppppppppppyeyeyeyeyeyeyeyeyeyeyeyeyeyeyeyeyeyeyeyeyeyeyeyeyeyeyeyeyeyeyeyeyeyerrrrrrrrrrrrrrrrrrrrrrrrrrrrrrrrrrrrrrrrrrrrrrrrrrrrrrrr</v>
      </c>
    </row>
    <row r="5717" ht="15.75" customHeight="1">
      <c r="A5717" s="1">
        <v>6237.0</v>
      </c>
      <c r="B5717" s="2" t="s">
        <v>5322</v>
      </c>
      <c r="C5717" s="2" t="s">
        <v>5326</v>
      </c>
      <c r="D5717" s="2" t="s">
        <v>6</v>
      </c>
      <c r="E5717" s="2" t="str">
        <f>IFERROR(__xludf.DUMMYFUNCTION("GOOGLETRANSLATE(B5717, ""auto"",""en"")"),"suuuuupyer")</f>
        <v>suuuuupyer</v>
      </c>
    </row>
    <row r="5718" ht="15.75" customHeight="1">
      <c r="A5718" s="1">
        <v>6238.0</v>
      </c>
      <c r="B5718" s="2" t="s">
        <v>5323</v>
      </c>
      <c r="C5718" s="2" t="s">
        <v>5326</v>
      </c>
      <c r="D5718" s="2" t="s">
        <v>6</v>
      </c>
      <c r="E5718" s="2" t="str">
        <f>IFERROR(__xludf.DUMMYFUNCTION("GOOGLETRANSLATE(B5718, ""auto"",""en"")"),"garbage")</f>
        <v>garbage</v>
      </c>
    </row>
    <row r="5719" ht="15.75" customHeight="1">
      <c r="A5719" s="1">
        <v>6239.0</v>
      </c>
      <c r="B5719" s="2" t="s">
        <v>5324</v>
      </c>
      <c r="C5719" s="2" t="s">
        <v>5326</v>
      </c>
      <c r="D5719" s="2" t="s">
        <v>6</v>
      </c>
      <c r="E5719" s="2" t="str">
        <f>IFERROR(__xludf.DUMMYFUNCTION("GOOGLETRANSLATE(B5719, ""auto"",""en"")"),"Come fight with your friends http vk com naprolom game")</f>
        <v>Come fight with your friends http vk com naprolom game</v>
      </c>
    </row>
    <row r="5720" ht="15.75" customHeight="1">
      <c r="A5720" s="1">
        <v>6240.0</v>
      </c>
      <c r="B5720" s="2" t="s">
        <v>5325</v>
      </c>
      <c r="C5720" s="2" t="s">
        <v>5326</v>
      </c>
      <c r="D5720" s="2" t="s">
        <v>6</v>
      </c>
      <c r="E5720" s="2" t="str">
        <f>IFERROR(__xludf.DUMMYFUNCTION("GOOGLETRANSLATE(B5720, ""auto"",""en"")"),"pref all add")</f>
        <v>pref all add</v>
      </c>
    </row>
    <row r="5721" ht="15.75" customHeight="1">
      <c r="A5721" s="1">
        <v>6241.0</v>
      </c>
      <c r="B5721" s="2" t="s">
        <v>5327</v>
      </c>
      <c r="C5721" s="2" t="s">
        <v>5328</v>
      </c>
      <c r="D5721" s="2" t="s">
        <v>6</v>
      </c>
      <c r="E5721" s="2" t="str">
        <f>IFERROR(__xludf.DUMMYFUNCTION("GOOGLETRANSLATE(B5721, ""auto"",""en"")"),"i don t think that i ll be fine every time i try just want to die yeah all the things i gave you couldn t buy you what you needed so tell me why i can t be there for you even though i was never there for you показать полностью ")</f>
        <v>i don t think that i ll be fine every time i try just want to die yeah all the things i gave you couldn t buy you what you needed so tell me why i can t be there for you even though i was never there for you показать полностью </v>
      </c>
    </row>
    <row r="5722" ht="15.75" customHeight="1">
      <c r="A5722" s="1">
        <v>6242.0</v>
      </c>
      <c r="B5722" s="2" t="s">
        <v>5329</v>
      </c>
      <c r="C5722" s="2" t="s">
        <v>5328</v>
      </c>
      <c r="D5722" s="2" t="s">
        <v>6</v>
      </c>
      <c r="E5722" s="2" t="str">
        <f>IFERROR(__xludf.DUMMYFUNCTION("GOOGLETRANSLATE(B5722, ""auto"",""en"")"),"mega contest giving away promotional codes pubg mobile 108 sets of 420 sets vivo hero vivo supreme show completely")</f>
        <v>mega contest giving away promotional codes pubg mobile 108 sets of 420 sets vivo hero vivo supreme show completely</v>
      </c>
    </row>
    <row r="5723" ht="15.75" customHeight="1">
      <c r="A5723" s="1">
        <v>6243.0</v>
      </c>
      <c r="B5723" s="2" t="s">
        <v>5330</v>
      </c>
      <c r="C5723" s="2" t="s">
        <v>5328</v>
      </c>
      <c r="D5723" s="2" t="s">
        <v>6</v>
      </c>
      <c r="E5723" s="2" t="str">
        <f>IFERROR(__xludf.DUMMYFUNCTION("GOOGLETRANSLATE(B5723, ""auto"",""en"")"),"paintings")</f>
        <v>paintings</v>
      </c>
    </row>
    <row r="5724" ht="15.75" customHeight="1">
      <c r="A5724" s="1">
        <v>6246.0</v>
      </c>
      <c r="B5724" s="2" t="s">
        <v>5327</v>
      </c>
      <c r="C5724" s="2" t="s">
        <v>5331</v>
      </c>
      <c r="D5724" s="2" t="s">
        <v>6</v>
      </c>
      <c r="E5724" s="2" t="str">
        <f>IFERROR(__xludf.DUMMYFUNCTION("GOOGLETRANSLATE(B5724, ""auto"",""en"")"),"i don t think that i ll be fine every time i try just want to die yeah all the things i gave you couldn t buy you what you needed so tell me why i can t be there for you even though i was never there for you показать полностью ")</f>
        <v>i don t think that i ll be fine every time i try just want to die yeah all the things i gave you couldn t buy you what you needed so tell me why i can t be there for you even though i was never there for you показать полностью </v>
      </c>
    </row>
    <row r="5725" ht="15.75" customHeight="1">
      <c r="A5725" s="1">
        <v>6247.0</v>
      </c>
      <c r="B5725" s="2" t="s">
        <v>5329</v>
      </c>
      <c r="C5725" s="2" t="s">
        <v>5331</v>
      </c>
      <c r="D5725" s="2" t="s">
        <v>6</v>
      </c>
      <c r="E5725" s="2" t="str">
        <f>IFERROR(__xludf.DUMMYFUNCTION("GOOGLETRANSLATE(B5725, ""auto"",""en"")"),"mega contest giving away promotional codes pubg mobile 108 sets of 420 sets vivo hero vivo supreme show completely")</f>
        <v>mega contest giving away promotional codes pubg mobile 108 sets of 420 sets vivo hero vivo supreme show completely</v>
      </c>
    </row>
    <row r="5726" ht="15.75" customHeight="1">
      <c r="A5726" s="1">
        <v>6248.0</v>
      </c>
      <c r="B5726" s="2" t="s">
        <v>5330</v>
      </c>
      <c r="C5726" s="2" t="s">
        <v>5331</v>
      </c>
      <c r="D5726" s="2" t="s">
        <v>6</v>
      </c>
      <c r="E5726" s="2" t="str">
        <f>IFERROR(__xludf.DUMMYFUNCTION("GOOGLETRANSLATE(B5726, ""auto"",""en"")"),"paintings")</f>
        <v>paintings</v>
      </c>
    </row>
    <row r="5727" ht="15.75" customHeight="1">
      <c r="A5727" s="1">
        <v>6251.0</v>
      </c>
      <c r="B5727" s="2" t="s">
        <v>5327</v>
      </c>
      <c r="C5727" s="2" t="s">
        <v>5328</v>
      </c>
      <c r="D5727" s="2" t="s">
        <v>6</v>
      </c>
      <c r="E5727" s="2" t="str">
        <f>IFERROR(__xludf.DUMMYFUNCTION("GOOGLETRANSLATE(B5727, ""auto"",""en"")"),"i don t think that i ll be fine every time i try just want to die yeah all the things i gave you couldn t buy you what you needed so tell me why i can t be there for you even though i was never there for you показать полностью ")</f>
        <v>i don t think that i ll be fine every time i try just want to die yeah all the things i gave you couldn t buy you what you needed so tell me why i can t be there for you even though i was never there for you показать полностью </v>
      </c>
    </row>
    <row r="5728" ht="15.75" customHeight="1">
      <c r="A5728" s="1">
        <v>6252.0</v>
      </c>
      <c r="B5728" s="2" t="s">
        <v>5329</v>
      </c>
      <c r="C5728" s="2" t="s">
        <v>5328</v>
      </c>
      <c r="D5728" s="2" t="s">
        <v>6</v>
      </c>
      <c r="E5728" s="2" t="str">
        <f>IFERROR(__xludf.DUMMYFUNCTION("GOOGLETRANSLATE(B5728, ""auto"",""en"")"),"mega contest giving away promotional codes pubg mobile 108 sets of 420 sets vivo hero vivo supreme show completely")</f>
        <v>mega contest giving away promotional codes pubg mobile 108 sets of 420 sets vivo hero vivo supreme show completely</v>
      </c>
    </row>
    <row r="5729" ht="15.75" customHeight="1">
      <c r="A5729" s="1">
        <v>6253.0</v>
      </c>
      <c r="B5729" s="2" t="s">
        <v>5330</v>
      </c>
      <c r="C5729" s="2" t="s">
        <v>5328</v>
      </c>
      <c r="D5729" s="2" t="s">
        <v>6</v>
      </c>
      <c r="E5729" s="2" t="str">
        <f>IFERROR(__xludf.DUMMYFUNCTION("GOOGLETRANSLATE(B5729, ""auto"",""en"")"),"paintings")</f>
        <v>paintings</v>
      </c>
    </row>
    <row r="5730" ht="15.75" customHeight="1">
      <c r="A5730" s="1">
        <v>6256.0</v>
      </c>
      <c r="B5730" s="2" t="s">
        <v>4397</v>
      </c>
      <c r="C5730" s="2" t="s">
        <v>5332</v>
      </c>
      <c r="D5730" s="2" t="s">
        <v>6</v>
      </c>
      <c r="E5730" s="2" t="str">
        <f>IFERROR(__xludf.DUMMYFUNCTION("GOOGLETRANSLATE(B5730, ""auto"",""en"")"),"your declaration of love to find someone here http vk com app2677176")</f>
        <v>your declaration of love to find someone here http vk com app2677176</v>
      </c>
    </row>
    <row r="5731" ht="15.75" customHeight="1">
      <c r="A5731" s="1">
        <v>6257.0</v>
      </c>
      <c r="B5731" s="2" t="s">
        <v>5333</v>
      </c>
      <c r="C5731" s="2" t="s">
        <v>5332</v>
      </c>
      <c r="D5731" s="2" t="s">
        <v>6</v>
      </c>
      <c r="E5731" s="2" t="str">
        <f>IFERROR(__xludf.DUMMYFUNCTION("GOOGLETRANSLATE(B5731, ""auto"",""en"")"),"happy birthday http vk com appleartacademy")</f>
        <v>happy birthday http vk com appleartacademy</v>
      </c>
    </row>
    <row r="5732" ht="15.75" customHeight="1">
      <c r="A5732" s="1">
        <v>6258.0</v>
      </c>
      <c r="B5732" s="2" t="s">
        <v>5334</v>
      </c>
      <c r="C5732" s="2" t="s">
        <v>5332</v>
      </c>
      <c r="D5732" s="2" t="s">
        <v>6</v>
      </c>
      <c r="E5732" s="2" t="str">
        <f>IFERROR(__xludf.DUMMYFUNCTION("GOOGLETRANSLATE(B5732, ""auto"",""en"")"),"I think you're cooler than find out in Annex http vk com app2677176")</f>
        <v>I think you're cooler than find out in Annex http vk com app2677176</v>
      </c>
    </row>
    <row r="5733" ht="15.75" customHeight="1">
      <c r="A5733" s="1">
        <v>6259.0</v>
      </c>
      <c r="B5733" s="2" t="s">
        <v>4397</v>
      </c>
      <c r="C5733" s="2" t="s">
        <v>5332</v>
      </c>
      <c r="D5733" s="2" t="s">
        <v>6</v>
      </c>
      <c r="E5733" s="2" t="str">
        <f>IFERROR(__xludf.DUMMYFUNCTION("GOOGLETRANSLATE(B5733, ""auto"",""en"")"),"your declaration of love to find someone here http vk com app2677176")</f>
        <v>your declaration of love to find someone here http vk com app2677176</v>
      </c>
    </row>
    <row r="5734" ht="15.75" customHeight="1">
      <c r="A5734" s="1">
        <v>6260.0</v>
      </c>
      <c r="B5734" s="2" t="s">
        <v>4397</v>
      </c>
      <c r="C5734" s="2" t="s">
        <v>5332</v>
      </c>
      <c r="D5734" s="2" t="s">
        <v>6</v>
      </c>
      <c r="E5734" s="2" t="str">
        <f>IFERROR(__xludf.DUMMYFUNCTION("GOOGLETRANSLATE(B5734, ""auto"",""en"")"),"your declaration of love to find someone here http vk com app2677176")</f>
        <v>your declaration of love to find someone here http vk com app2677176</v>
      </c>
    </row>
    <row r="5735" ht="15.75" customHeight="1">
      <c r="A5735" s="1">
        <v>6261.0</v>
      </c>
      <c r="B5735" s="2" t="s">
        <v>5335</v>
      </c>
      <c r="C5735" s="2" t="s">
        <v>5332</v>
      </c>
      <c r="D5735" s="2" t="s">
        <v>6</v>
      </c>
      <c r="E5735" s="2" t="str">
        <f>IFERROR(__xludf.DUMMYFUNCTION("GOOGLETRANSLATE(B5735, ""auto"",""en"")"),"musical event took place and I was able to take part in it to share my joy and get 500 credits http vk com musicwars t 0a8c1bf7e73ac87a383cf5b10e5")</f>
        <v>musical event took place and I was able to take part in it to share my joy and get 500 credits http vk com musicwars t 0a8c1bf7e73ac87a383cf5b10e5</v>
      </c>
    </row>
    <row r="5736" ht="15.75" customHeight="1">
      <c r="A5736" s="1">
        <v>6262.0</v>
      </c>
      <c r="B5736" s="2" t="s">
        <v>5336</v>
      </c>
      <c r="C5736" s="2" t="s">
        <v>5332</v>
      </c>
      <c r="D5736" s="2" t="s">
        <v>6</v>
      </c>
      <c r="E5736" s="2" t="str">
        <f>IFERROR(__xludf.DUMMYFUNCTION("GOOGLETRANSLATE(B5736, ""auto"",""en"")"),"musical event took place and I was able to take part in it to share my joy and get 500 credits http vk com musicwars t a0162f490e2a3dec6b337073344")</f>
        <v>musical event took place and I was able to take part in it to share my joy and get 500 credits http vk com musicwars t a0162f490e2a3dec6b337073344</v>
      </c>
    </row>
    <row r="5737" ht="15.75" customHeight="1">
      <c r="A5737" s="1">
        <v>6263.0</v>
      </c>
      <c r="B5737" s="2" t="s">
        <v>5337</v>
      </c>
      <c r="C5737" s="2" t="s">
        <v>5332</v>
      </c>
      <c r="D5737" s="2" t="s">
        <v>6</v>
      </c>
      <c r="E5737" s="2" t="str">
        <f>IFERROR(__xludf.DUMMYFUNCTION("GOOGLETRANSLATE(B5737, ""auto"",""en"")"),"musical event took place and I was able to take part in it to share my joy and get 500 credits http vk com musicwars t 08bc82695aa295722a77e5d7ead")</f>
        <v>musical event took place and I was able to take part in it to share my joy and get 500 credits http vk com musicwars t 08bc82695aa295722a77e5d7ead</v>
      </c>
    </row>
    <row r="5738" ht="15.75" customHeight="1">
      <c r="A5738" s="1">
        <v>6264.0</v>
      </c>
      <c r="B5738" s="2" t="s">
        <v>5338</v>
      </c>
      <c r="C5738" s="2" t="s">
        <v>5332</v>
      </c>
      <c r="D5738" s="2" t="s">
        <v>6</v>
      </c>
      <c r="E5738" s="2" t="str">
        <f>IFERROR(__xludf.DUMMYFUNCTION("GOOGLETRANSLATE(B5738, ""auto"",""en"")"),"for the party in the club, I received a substantial fee share my success and get 500 credits http vk com musicwars t 8ee8b4b1d27ff089479d7cd9b20")</f>
        <v>for the party in the club, I received a substantial fee share my success and get 500 credits http vk com musicwars t 8ee8b4b1d27ff089479d7cd9b20</v>
      </c>
    </row>
    <row r="5739" ht="15.75" customHeight="1">
      <c r="A5739" s="1">
        <v>6265.0</v>
      </c>
      <c r="B5739" s="2" t="s">
        <v>5339</v>
      </c>
      <c r="C5739" s="2" t="s">
        <v>5332</v>
      </c>
      <c r="D5739" s="2" t="s">
        <v>6</v>
      </c>
      <c r="E5739" s="2" t="str">
        <f>IFERROR(__xludf.DUMMYFUNCTION("GOOGLETRANSLATE(B5739, ""auto"",""en"")"),"for the party in the club, I received a substantial fee share my success and get 500 credits http vk com musicwars t a868782c903b304ec09d5c17aa0")</f>
        <v>for the party in the club, I received a substantial fee share my success and get 500 credits http vk com musicwars t a868782c903b304ec09d5c17aa0</v>
      </c>
    </row>
    <row r="5740" ht="15.75" customHeight="1">
      <c r="A5740" s="1">
        <v>6266.0</v>
      </c>
      <c r="B5740" s="2" t="s">
        <v>5340</v>
      </c>
      <c r="C5740" s="2" t="s">
        <v>5332</v>
      </c>
      <c r="D5740" s="2" t="s">
        <v>6</v>
      </c>
      <c r="E5740" s="2" t="str">
        <f>IFERROR(__xludf.DUMMYFUNCTION("GOOGLETRANSLATE(B5740, ""auto"",""en"")"),"I have a new record in muzboks for one game I was able to score 1117 points stripped my success and get 500 credits http vk com musicwars t 836664a359deb0cf6adf8aa32d1")</f>
        <v>I have a new record in muzboks for one game I was able to score 1117 points stripped my success and get 500 credits http vk com musicwars t 836664a359deb0cf6adf8aa32d1</v>
      </c>
    </row>
    <row r="5741" ht="15.75" customHeight="1">
      <c r="A5741" s="1">
        <v>6267.0</v>
      </c>
      <c r="B5741" s="2" t="s">
        <v>5341</v>
      </c>
      <c r="C5741" s="2" t="s">
        <v>5332</v>
      </c>
      <c r="D5741" s="2" t="s">
        <v>6</v>
      </c>
      <c r="E5741" s="2" t="str">
        <f>IFERROR(__xludf.DUMMYFUNCTION("GOOGLETRANSLATE(B5741, ""auto"",""en"")"),"I have a new level of 7 th level is only the beginning of my career in the City sound stripped my creative success and get 500 credits http vk com musicwars t 58bd96263d35e52e42cda4a615f")</f>
        <v>I have a new level of 7 th level is only the beginning of my career in the City sound stripped my creative success and get 500 credits http vk com musicwars t 58bd96263d35e52e42cda4a615f</v>
      </c>
    </row>
    <row r="5742" ht="15.75" customHeight="1">
      <c r="A5742" s="1">
        <v>6268.0</v>
      </c>
      <c r="B5742" s="2" t="s">
        <v>5342</v>
      </c>
      <c r="C5742" s="2" t="s">
        <v>5332</v>
      </c>
      <c r="D5742" s="2" t="s">
        <v>6</v>
      </c>
      <c r="E5742" s="2" t="str">
        <f>IFERROR(__xludf.DUMMYFUNCTION("GOOGLETRANSLATE(B5742, ""auto"",""en"")"),"musical event took place and I was able to take part in it to share my joy and get 500 credits http vk com musicwars t ac3232d1749796346bcefc74576")</f>
        <v>musical event took place and I was able to take part in it to share my joy and get 500 credits http vk com musicwars t ac3232d1749796346bcefc74576</v>
      </c>
    </row>
    <row r="5743" ht="15.75" customHeight="1">
      <c r="A5743" s="1">
        <v>6269.0</v>
      </c>
      <c r="B5743" s="2" t="s">
        <v>5343</v>
      </c>
      <c r="C5743" s="2" t="s">
        <v>5332</v>
      </c>
      <c r="D5743" s="2" t="s">
        <v>6</v>
      </c>
      <c r="E5743" s="2" t="str">
        <f>IFERROR(__xludf.DUMMYFUNCTION("GOOGLETRANSLATE(B5743, ""auto"",""en"")"),"musical event took place and I was able to take part in it to share my joy and get 500 credits http vk com musicwars t 8ff5fc4f2a4c44f0d75e689f662")</f>
        <v>musical event took place and I was able to take part in it to share my joy and get 500 credits http vk com musicwars t 8ff5fc4f2a4c44f0d75e689f662</v>
      </c>
    </row>
    <row r="5744" ht="15.75" customHeight="1">
      <c r="A5744" s="1">
        <v>6270.0</v>
      </c>
      <c r="B5744" s="2" t="s">
        <v>5344</v>
      </c>
      <c r="C5744" s="2" t="s">
        <v>5332</v>
      </c>
      <c r="D5744" s="2" t="s">
        <v>6</v>
      </c>
      <c r="E5744" s="2" t="str">
        <f>IFERROR(__xludf.DUMMYFUNCTION("GOOGLETRANSLATE(B5744, ""auto"",""en"")"),"musical event took place and I was able to take part in it to share my joy and get 500 credits http vk com musicwars t 17a0dbf9256b650e4b7e558036b")</f>
        <v>musical event took place and I was able to take part in it to share my joy and get 500 credits http vk com musicwars t 17a0dbf9256b650e4b7e558036b</v>
      </c>
    </row>
    <row r="5745" ht="15.75" customHeight="1">
      <c r="A5745" s="1">
        <v>6271.0</v>
      </c>
      <c r="B5745" s="2" t="s">
        <v>4397</v>
      </c>
      <c r="C5745" s="2" t="s">
        <v>5332</v>
      </c>
      <c r="D5745" s="2" t="s">
        <v>6</v>
      </c>
      <c r="E5745" s="2" t="str">
        <f>IFERROR(__xludf.DUMMYFUNCTION("GOOGLETRANSLATE(B5745, ""auto"",""en"")"),"your declaration of love to find someone here http vk com app2677176")</f>
        <v>your declaration of love to find someone here http vk com app2677176</v>
      </c>
    </row>
    <row r="5746" ht="15.75" customHeight="1">
      <c r="A5746" s="1">
        <v>6272.0</v>
      </c>
      <c r="B5746" s="2" t="s">
        <v>5333</v>
      </c>
      <c r="C5746" s="2" t="s">
        <v>5332</v>
      </c>
      <c r="D5746" s="2" t="s">
        <v>6</v>
      </c>
      <c r="E5746" s="2" t="str">
        <f>IFERROR(__xludf.DUMMYFUNCTION("GOOGLETRANSLATE(B5746, ""auto"",""en"")"),"happy birthday http vk com appleartacademy")</f>
        <v>happy birthday http vk com appleartacademy</v>
      </c>
    </row>
    <row r="5747" ht="15.75" customHeight="1">
      <c r="A5747" s="1">
        <v>6273.0</v>
      </c>
      <c r="B5747" s="2" t="s">
        <v>5334</v>
      </c>
      <c r="C5747" s="2" t="s">
        <v>5332</v>
      </c>
      <c r="D5747" s="2" t="s">
        <v>6</v>
      </c>
      <c r="E5747" s="2" t="str">
        <f>IFERROR(__xludf.DUMMYFUNCTION("GOOGLETRANSLATE(B5747, ""auto"",""en"")"),"I think you're cooler than find out in Annex http vk com app2677176")</f>
        <v>I think you're cooler than find out in Annex http vk com app2677176</v>
      </c>
    </row>
    <row r="5748" ht="15.75" customHeight="1">
      <c r="A5748" s="1">
        <v>6274.0</v>
      </c>
      <c r="B5748" s="2" t="s">
        <v>4397</v>
      </c>
      <c r="C5748" s="2" t="s">
        <v>5332</v>
      </c>
      <c r="D5748" s="2" t="s">
        <v>6</v>
      </c>
      <c r="E5748" s="2" t="str">
        <f>IFERROR(__xludf.DUMMYFUNCTION("GOOGLETRANSLATE(B5748, ""auto"",""en"")"),"your declaration of love to find someone here http vk com app2677176")</f>
        <v>your declaration of love to find someone here http vk com app2677176</v>
      </c>
    </row>
    <row r="5749" ht="15.75" customHeight="1">
      <c r="A5749" s="1">
        <v>6275.0</v>
      </c>
      <c r="B5749" s="2" t="s">
        <v>4397</v>
      </c>
      <c r="C5749" s="2" t="s">
        <v>5332</v>
      </c>
      <c r="D5749" s="2" t="s">
        <v>6</v>
      </c>
      <c r="E5749" s="2" t="str">
        <f>IFERROR(__xludf.DUMMYFUNCTION("GOOGLETRANSLATE(B5749, ""auto"",""en"")"),"your declaration of love to find someone here http vk com app2677176")</f>
        <v>your declaration of love to find someone here http vk com app2677176</v>
      </c>
    </row>
    <row r="5750" ht="15.75" customHeight="1">
      <c r="A5750" s="1">
        <v>6276.0</v>
      </c>
      <c r="B5750" s="2" t="s">
        <v>5335</v>
      </c>
      <c r="C5750" s="2" t="s">
        <v>5332</v>
      </c>
      <c r="D5750" s="2" t="s">
        <v>6</v>
      </c>
      <c r="E5750" s="2" t="str">
        <f>IFERROR(__xludf.DUMMYFUNCTION("GOOGLETRANSLATE(B5750, ""auto"",""en"")"),"musical event took place and I was able to take part in it to share my joy and get 500 credits http vk com musicwars t 0a8c1bf7e73ac87a383cf5b10e5")</f>
        <v>musical event took place and I was able to take part in it to share my joy and get 500 credits http vk com musicwars t 0a8c1bf7e73ac87a383cf5b10e5</v>
      </c>
    </row>
    <row r="5751" ht="15.75" customHeight="1">
      <c r="A5751" s="1">
        <v>6277.0</v>
      </c>
      <c r="B5751" s="2" t="s">
        <v>5336</v>
      </c>
      <c r="C5751" s="2" t="s">
        <v>5332</v>
      </c>
      <c r="D5751" s="2" t="s">
        <v>6</v>
      </c>
      <c r="E5751" s="2" t="str">
        <f>IFERROR(__xludf.DUMMYFUNCTION("GOOGLETRANSLATE(B5751, ""auto"",""en"")"),"musical event took place and I was able to take part in it to share my joy and get 500 credits http vk com musicwars t a0162f490e2a3dec6b337073344")</f>
        <v>musical event took place and I was able to take part in it to share my joy and get 500 credits http vk com musicwars t a0162f490e2a3dec6b337073344</v>
      </c>
    </row>
    <row r="5752" ht="15.75" customHeight="1">
      <c r="A5752" s="1">
        <v>6278.0</v>
      </c>
      <c r="B5752" s="2" t="s">
        <v>5337</v>
      </c>
      <c r="C5752" s="2" t="s">
        <v>5332</v>
      </c>
      <c r="D5752" s="2" t="s">
        <v>6</v>
      </c>
      <c r="E5752" s="2" t="str">
        <f>IFERROR(__xludf.DUMMYFUNCTION("GOOGLETRANSLATE(B5752, ""auto"",""en"")"),"musical event took place and I was able to take part in it to share my joy and get 500 credits http vk com musicwars t 08bc82695aa295722a77e5d7ead")</f>
        <v>musical event took place and I was able to take part in it to share my joy and get 500 credits http vk com musicwars t 08bc82695aa295722a77e5d7ead</v>
      </c>
    </row>
    <row r="5753" ht="15.75" customHeight="1">
      <c r="A5753" s="1">
        <v>6279.0</v>
      </c>
      <c r="B5753" s="2" t="s">
        <v>5338</v>
      </c>
      <c r="C5753" s="2" t="s">
        <v>5332</v>
      </c>
      <c r="D5753" s="2" t="s">
        <v>6</v>
      </c>
      <c r="E5753" s="2" t="str">
        <f>IFERROR(__xludf.DUMMYFUNCTION("GOOGLETRANSLATE(B5753, ""auto"",""en"")"),"for the party in the club, I received a substantial fee share my success and get 500 credits http vk com musicwars t 8ee8b4b1d27ff089479d7cd9b20")</f>
        <v>for the party in the club, I received a substantial fee share my success and get 500 credits http vk com musicwars t 8ee8b4b1d27ff089479d7cd9b20</v>
      </c>
    </row>
    <row r="5754" ht="15.75" customHeight="1">
      <c r="A5754" s="1">
        <v>6280.0</v>
      </c>
      <c r="B5754" s="2" t="s">
        <v>5339</v>
      </c>
      <c r="C5754" s="2" t="s">
        <v>5332</v>
      </c>
      <c r="D5754" s="2" t="s">
        <v>6</v>
      </c>
      <c r="E5754" s="2" t="str">
        <f>IFERROR(__xludf.DUMMYFUNCTION("GOOGLETRANSLATE(B5754, ""auto"",""en"")"),"for the party in the club, I received a substantial fee share my success and get 500 credits http vk com musicwars t a868782c903b304ec09d5c17aa0")</f>
        <v>for the party in the club, I received a substantial fee share my success and get 500 credits http vk com musicwars t a868782c903b304ec09d5c17aa0</v>
      </c>
    </row>
    <row r="5755" ht="15.75" customHeight="1">
      <c r="A5755" s="1">
        <v>6281.0</v>
      </c>
      <c r="B5755" s="2" t="s">
        <v>5340</v>
      </c>
      <c r="C5755" s="2" t="s">
        <v>5332</v>
      </c>
      <c r="D5755" s="2" t="s">
        <v>6</v>
      </c>
      <c r="E5755" s="2" t="str">
        <f>IFERROR(__xludf.DUMMYFUNCTION("GOOGLETRANSLATE(B5755, ""auto"",""en"")"),"I have a new record in muzboks for one game I was able to score 1117 points stripped my success and get 500 credits http vk com musicwars t 836664a359deb0cf6adf8aa32d1")</f>
        <v>I have a new record in muzboks for one game I was able to score 1117 points stripped my success and get 500 credits http vk com musicwars t 836664a359deb0cf6adf8aa32d1</v>
      </c>
    </row>
    <row r="5756" ht="15.75" customHeight="1">
      <c r="A5756" s="1">
        <v>6282.0</v>
      </c>
      <c r="B5756" s="2" t="s">
        <v>5341</v>
      </c>
      <c r="C5756" s="2" t="s">
        <v>5332</v>
      </c>
      <c r="D5756" s="2" t="s">
        <v>6</v>
      </c>
      <c r="E5756" s="2" t="str">
        <f>IFERROR(__xludf.DUMMYFUNCTION("GOOGLETRANSLATE(B5756, ""auto"",""en"")"),"I have a new level of 7 th level is only the beginning of my career in the City sound stripped my creative success and get 500 credits http vk com musicwars t 58bd96263d35e52e42cda4a615f")</f>
        <v>I have a new level of 7 th level is only the beginning of my career in the City sound stripped my creative success and get 500 credits http vk com musicwars t 58bd96263d35e52e42cda4a615f</v>
      </c>
    </row>
    <row r="5757" ht="15.75" customHeight="1">
      <c r="A5757" s="1">
        <v>6283.0</v>
      </c>
      <c r="B5757" s="2" t="s">
        <v>5342</v>
      </c>
      <c r="C5757" s="2" t="s">
        <v>5332</v>
      </c>
      <c r="D5757" s="2" t="s">
        <v>6</v>
      </c>
      <c r="E5757" s="2" t="str">
        <f>IFERROR(__xludf.DUMMYFUNCTION("GOOGLETRANSLATE(B5757, ""auto"",""en"")"),"musical event took place and I was able to take part in it to share my joy and get 500 credits http vk com musicwars t ac3232d1749796346bcefc74576")</f>
        <v>musical event took place and I was able to take part in it to share my joy and get 500 credits http vk com musicwars t ac3232d1749796346bcefc74576</v>
      </c>
    </row>
    <row r="5758" ht="15.75" customHeight="1">
      <c r="A5758" s="1">
        <v>6284.0</v>
      </c>
      <c r="B5758" s="2" t="s">
        <v>5343</v>
      </c>
      <c r="C5758" s="2" t="s">
        <v>5332</v>
      </c>
      <c r="D5758" s="2" t="s">
        <v>6</v>
      </c>
      <c r="E5758" s="2" t="str">
        <f>IFERROR(__xludf.DUMMYFUNCTION("GOOGLETRANSLATE(B5758, ""auto"",""en"")"),"musical event took place and I was able to take part in it to share my joy and get 500 credits http vk com musicwars t 8ff5fc4f2a4c44f0d75e689f662")</f>
        <v>musical event took place and I was able to take part in it to share my joy and get 500 credits http vk com musicwars t 8ff5fc4f2a4c44f0d75e689f662</v>
      </c>
    </row>
    <row r="5759" ht="15.75" customHeight="1">
      <c r="A5759" s="1">
        <v>6285.0</v>
      </c>
      <c r="B5759" s="2" t="s">
        <v>5344</v>
      </c>
      <c r="C5759" s="2" t="s">
        <v>5332</v>
      </c>
      <c r="D5759" s="2" t="s">
        <v>6</v>
      </c>
      <c r="E5759" s="2" t="str">
        <f>IFERROR(__xludf.DUMMYFUNCTION("GOOGLETRANSLATE(B5759, ""auto"",""en"")"),"musical event took place and I was able to take part in it to share my joy and get 500 credits http vk com musicwars t 17a0dbf9256b650e4b7e558036b")</f>
        <v>musical event took place and I was able to take part in it to share my joy and get 500 credits http vk com musicwars t 17a0dbf9256b650e4b7e558036b</v>
      </c>
    </row>
    <row r="5760" ht="15.75" customHeight="1">
      <c r="A5760" s="1">
        <v>6286.0</v>
      </c>
      <c r="B5760" s="2" t="s">
        <v>5345</v>
      </c>
      <c r="C5760" s="2" t="s">
        <v>5346</v>
      </c>
      <c r="D5760" s="2" t="s">
        <v>6</v>
      </c>
      <c r="E5760" s="2" t="str">
        <f>IFERROR(__xludf.DUMMYFUNCTION("GOOGLETRANSLATE(B5760, ""auto"",""en"")"),"Teacher dream Kuanyshbayev")</f>
        <v>Teacher dream Kuanyshbayev</v>
      </c>
    </row>
    <row r="5761" ht="15.75" customHeight="1">
      <c r="A5761" s="1">
        <v>6287.0</v>
      </c>
      <c r="B5761" s="2" t="s">
        <v>5347</v>
      </c>
      <c r="C5761" s="2" t="s">
        <v>5346</v>
      </c>
      <c r="D5761" s="2" t="s">
        <v>6</v>
      </c>
      <c r="E5761" s="2" t="str">
        <f>IFERROR(__xludf.DUMMYFUNCTION("GOOGLETRANSLATE(B5761, ""auto"",""en"")")," What is a human being miserable and that is poverty qorıqqanınday fears hell was the entrance to Paradise yaxïya ibn mwaz Allah be pleased with him")</f>
        <v> What is a human being miserable and that is poverty qorıqqanınday fears hell was the entrance to Paradise yaxïya ibn mwaz Allah be pleased with him</v>
      </c>
    </row>
    <row r="5762" ht="15.75" customHeight="1">
      <c r="A5762" s="1">
        <v>6288.0</v>
      </c>
      <c r="B5762" s="2" t="s">
        <v>5348</v>
      </c>
      <c r="C5762" s="2" t="s">
        <v>5346</v>
      </c>
      <c r="D5762" s="2" t="s">
        <v>6</v>
      </c>
      <c r="E5762" s="2" t="str">
        <f>IFERROR(__xludf.DUMMYFUNCTION("GOOGLETRANSLATE(B5762, ""auto"",""en"")")," The owners of the Garden, no beard let the host of Heaven as background hair wavy curly black currant eyes thirty-three years old when they live in the state for the creation of Adam, sixty-one can zïra zïra 50 66 cm size al häysämï mäjmäwz zäwäïd 18658 "&amp;"hasan hadith")</f>
        <v> The owners of the Garden, no beard let the host of Heaven as background hair wavy curly black currant eyes thirty-three years old when they live in the state for the creation of Adam, sixty-one can zïra zïra 50 66 cm size al häysämï mäjmäwz zäwäïd 18658 hasan hadith</v>
      </c>
    </row>
    <row r="5763" ht="15.75" customHeight="1">
      <c r="A5763" s="1">
        <v>6289.0</v>
      </c>
      <c r="B5763" s="2" t="s">
        <v>5349</v>
      </c>
      <c r="C5763" s="2" t="s">
        <v>5346</v>
      </c>
      <c r="D5763" s="2" t="s">
        <v>6</v>
      </c>
      <c r="E5763" s="2" t="str">
        <f>IFERROR(__xludf.DUMMYFUNCTION("GOOGLETRANSLATE(B5763, ""auto"",""en"")"),"best friend is a great happiness to the world and the hereafter")</f>
        <v>best friend is a great happiness to the world and the hereafter</v>
      </c>
    </row>
    <row r="5764" ht="15.75" customHeight="1">
      <c r="A5764" s="1">
        <v>6290.0</v>
      </c>
      <c r="B5764" s="2" t="s">
        <v>5350</v>
      </c>
      <c r="C5764" s="2" t="s">
        <v>5346</v>
      </c>
      <c r="D5764" s="2" t="s">
        <v>6</v>
      </c>
      <c r="E5764" s="2" t="str">
        <f>IFERROR(__xludf.DUMMYFUNCTION("GOOGLETRANSLATE(B5764, ""auto"",""en"")"),"Hadith the Messenger of Allah Messenger of Allah healthy and he said somebody says hello to me once Allah forgive the sins of ten of his eleven say hello to him it raises the level of ten")</f>
        <v>Hadith the Messenger of Allah Messenger of Allah healthy and he said somebody says hello to me once Allah forgive the sins of ten of his eleven say hello to him it raises the level of ten</v>
      </c>
    </row>
    <row r="5765" ht="15.75" customHeight="1">
      <c r="A5765" s="1">
        <v>6291.0</v>
      </c>
      <c r="B5765" s="2" t="s">
        <v>5351</v>
      </c>
      <c r="C5765" s="2" t="s">
        <v>5346</v>
      </c>
      <c r="D5765" s="2" t="s">
        <v>6</v>
      </c>
      <c r="E5765" s="2" t="str">
        <f>IFERROR(__xludf.DUMMYFUNCTION("GOOGLETRANSLATE(B5765, ""auto"",""en"")"),"Kuhn father a teacher abdwğaffar SMANOV")</f>
        <v>Kuhn father a teacher abdwğaffar SMANOV</v>
      </c>
    </row>
    <row r="5766" ht="15.75" customHeight="1">
      <c r="A5766" s="1">
        <v>6292.0</v>
      </c>
      <c r="B5766" s="2" t="s">
        <v>5352</v>
      </c>
      <c r="C5766" s="2" t="s">
        <v>5346</v>
      </c>
      <c r="D5766" s="2" t="s">
        <v>6</v>
      </c>
      <c r="E5766" s="2" t="str">
        <f>IFERROR(__xludf.DUMMYFUNCTION("GOOGLETRANSLATE(B5766, ""auto"",""en"")"),"The key to the whole sin of vodka")</f>
        <v>The key to the whole sin of vodka</v>
      </c>
    </row>
    <row r="5767" ht="15.75" customHeight="1">
      <c r="A5767" s="1">
        <v>6293.0</v>
      </c>
      <c r="B5767" s="2" t="s">
        <v>5345</v>
      </c>
      <c r="C5767" s="2" t="s">
        <v>5353</v>
      </c>
      <c r="D5767" s="2" t="s">
        <v>6</v>
      </c>
      <c r="E5767" s="2" t="str">
        <f>IFERROR(__xludf.DUMMYFUNCTION("GOOGLETRANSLATE(B5767, ""auto"",""en"")"),"Teacher dream Kuanyshbayev")</f>
        <v>Teacher dream Kuanyshbayev</v>
      </c>
    </row>
    <row r="5768" ht="15.75" customHeight="1">
      <c r="A5768" s="1">
        <v>6294.0</v>
      </c>
      <c r="B5768" s="2" t="s">
        <v>5347</v>
      </c>
      <c r="C5768" s="2" t="s">
        <v>5353</v>
      </c>
      <c r="D5768" s="2" t="s">
        <v>6</v>
      </c>
      <c r="E5768" s="2" t="str">
        <f>IFERROR(__xludf.DUMMYFUNCTION("GOOGLETRANSLATE(B5768, ""auto"",""en"")")," What is a human being miserable and that is poverty qorıqqanınday fears hell was the entrance to Paradise yaxïya ibn mwaz Allah be pleased with him")</f>
        <v> What is a human being miserable and that is poverty qorıqqanınday fears hell was the entrance to Paradise yaxïya ibn mwaz Allah be pleased with him</v>
      </c>
    </row>
    <row r="5769" ht="15.75" customHeight="1">
      <c r="A5769" s="1">
        <v>6295.0</v>
      </c>
      <c r="B5769" s="2" t="s">
        <v>5348</v>
      </c>
      <c r="C5769" s="2" t="s">
        <v>5353</v>
      </c>
      <c r="D5769" s="2" t="s">
        <v>6</v>
      </c>
      <c r="E5769" s="2" t="str">
        <f>IFERROR(__xludf.DUMMYFUNCTION("GOOGLETRANSLATE(B5769, ""auto"",""en"")")," The owners of the Garden, no beard let the host of Heaven as background hair wavy curly black currant eyes thirty-three years old when they live in the state for the creation of Adam, sixty-one can zïra zïra 50 66 cm size al häysämï mäjmäwz zäwäïd 18658 "&amp;"hasan hadith")</f>
        <v> The owners of the Garden, no beard let the host of Heaven as background hair wavy curly black currant eyes thirty-three years old when they live in the state for the creation of Adam, sixty-one can zïra zïra 50 66 cm size al häysämï mäjmäwz zäwäïd 18658 hasan hadith</v>
      </c>
    </row>
    <row r="5770" ht="15.75" customHeight="1">
      <c r="A5770" s="1">
        <v>6296.0</v>
      </c>
      <c r="B5770" s="2" t="s">
        <v>5349</v>
      </c>
      <c r="C5770" s="2" t="s">
        <v>5353</v>
      </c>
      <c r="D5770" s="2" t="s">
        <v>6</v>
      </c>
      <c r="E5770" s="2" t="str">
        <f>IFERROR(__xludf.DUMMYFUNCTION("GOOGLETRANSLATE(B5770, ""auto"",""en"")"),"best friend is a great happiness to the world and the hereafter")</f>
        <v>best friend is a great happiness to the world and the hereafter</v>
      </c>
    </row>
    <row r="5771" ht="15.75" customHeight="1">
      <c r="A5771" s="1">
        <v>6297.0</v>
      </c>
      <c r="B5771" s="2" t="s">
        <v>5350</v>
      </c>
      <c r="C5771" s="2" t="s">
        <v>5353</v>
      </c>
      <c r="D5771" s="2" t="s">
        <v>6</v>
      </c>
      <c r="E5771" s="2" t="str">
        <f>IFERROR(__xludf.DUMMYFUNCTION("GOOGLETRANSLATE(B5771, ""auto"",""en"")"),"Hadith the Messenger of Allah Messenger of Allah healthy and he said somebody says hello to me once Allah forgive the sins of ten of his eleven say hello to him it raises the level of ten")</f>
        <v>Hadith the Messenger of Allah Messenger of Allah healthy and he said somebody says hello to me once Allah forgive the sins of ten of his eleven say hello to him it raises the level of ten</v>
      </c>
    </row>
    <row r="5772" ht="15.75" customHeight="1">
      <c r="A5772" s="1">
        <v>6298.0</v>
      </c>
      <c r="B5772" s="2" t="s">
        <v>5351</v>
      </c>
      <c r="C5772" s="2" t="s">
        <v>5353</v>
      </c>
      <c r="D5772" s="2" t="s">
        <v>6</v>
      </c>
      <c r="E5772" s="2" t="str">
        <f>IFERROR(__xludf.DUMMYFUNCTION("GOOGLETRANSLATE(B5772, ""auto"",""en"")"),"Kuhn father a teacher abdwğaffar SMANOV")</f>
        <v>Kuhn father a teacher abdwğaffar SMANOV</v>
      </c>
    </row>
    <row r="5773" ht="15.75" customHeight="1">
      <c r="A5773" s="1">
        <v>6299.0</v>
      </c>
      <c r="B5773" s="2" t="s">
        <v>5352</v>
      </c>
      <c r="C5773" s="2" t="s">
        <v>5353</v>
      </c>
      <c r="D5773" s="2" t="s">
        <v>6</v>
      </c>
      <c r="E5773" s="2" t="str">
        <f>IFERROR(__xludf.DUMMYFUNCTION("GOOGLETRANSLATE(B5773, ""auto"",""en"")"),"The key to the whole sin of vodka")</f>
        <v>The key to the whole sin of vodka</v>
      </c>
    </row>
    <row r="5774" ht="15.75" customHeight="1">
      <c r="A5774" s="1">
        <v>6300.0</v>
      </c>
      <c r="B5774" s="2" t="s">
        <v>5345</v>
      </c>
      <c r="C5774" s="2" t="s">
        <v>5353</v>
      </c>
      <c r="D5774" s="2" t="s">
        <v>6</v>
      </c>
      <c r="E5774" s="2" t="str">
        <f>IFERROR(__xludf.DUMMYFUNCTION("GOOGLETRANSLATE(B5774, ""auto"",""en"")"),"Teacher dream Kuanyshbayev")</f>
        <v>Teacher dream Kuanyshbayev</v>
      </c>
    </row>
    <row r="5775" ht="15.75" customHeight="1">
      <c r="A5775" s="1">
        <v>6301.0</v>
      </c>
      <c r="B5775" s="2" t="s">
        <v>5347</v>
      </c>
      <c r="C5775" s="2" t="s">
        <v>5353</v>
      </c>
      <c r="D5775" s="2" t="s">
        <v>6</v>
      </c>
      <c r="E5775" s="2" t="str">
        <f>IFERROR(__xludf.DUMMYFUNCTION("GOOGLETRANSLATE(B5775, ""auto"",""en"")")," What is a human being miserable and that is poverty qorıqqanınday fears hell was the entrance to Paradise yaxïya ibn mwaz Allah be pleased with him")</f>
        <v> What is a human being miserable and that is poverty qorıqqanınday fears hell was the entrance to Paradise yaxïya ibn mwaz Allah be pleased with him</v>
      </c>
    </row>
    <row r="5776" ht="15.75" customHeight="1">
      <c r="A5776" s="1">
        <v>6302.0</v>
      </c>
      <c r="B5776" s="2" t="s">
        <v>5348</v>
      </c>
      <c r="C5776" s="2" t="s">
        <v>5353</v>
      </c>
      <c r="D5776" s="2" t="s">
        <v>6</v>
      </c>
      <c r="E5776" s="2" t="str">
        <f>IFERROR(__xludf.DUMMYFUNCTION("GOOGLETRANSLATE(B5776, ""auto"",""en"")")," The owners of the Garden, no beard let the host of Heaven as background hair wavy curly black currant eyes thirty-three years old when they live in the state for the creation of Adam, sixty-one can zïra zïra 50 66 cm size al häysämï mäjmäwz zäwäïd 18658 "&amp;"hasan hadith")</f>
        <v> The owners of the Garden, no beard let the host of Heaven as background hair wavy curly black currant eyes thirty-three years old when they live in the state for the creation of Adam, sixty-one can zïra zïra 50 66 cm size al häysämï mäjmäwz zäwäïd 18658 hasan hadith</v>
      </c>
    </row>
    <row r="5777" ht="15.75" customHeight="1">
      <c r="A5777" s="1">
        <v>6303.0</v>
      </c>
      <c r="B5777" s="2" t="s">
        <v>5349</v>
      </c>
      <c r="C5777" s="2" t="s">
        <v>5353</v>
      </c>
      <c r="D5777" s="2" t="s">
        <v>6</v>
      </c>
      <c r="E5777" s="2" t="str">
        <f>IFERROR(__xludf.DUMMYFUNCTION("GOOGLETRANSLATE(B5777, ""auto"",""en"")"),"best friend is a great happiness to the world and the hereafter")</f>
        <v>best friend is a great happiness to the world and the hereafter</v>
      </c>
    </row>
    <row r="5778" ht="15.75" customHeight="1">
      <c r="A5778" s="1">
        <v>6304.0</v>
      </c>
      <c r="B5778" s="2" t="s">
        <v>5350</v>
      </c>
      <c r="C5778" s="2" t="s">
        <v>5353</v>
      </c>
      <c r="D5778" s="2" t="s">
        <v>6</v>
      </c>
      <c r="E5778" s="2" t="str">
        <f>IFERROR(__xludf.DUMMYFUNCTION("GOOGLETRANSLATE(B5778, ""auto"",""en"")"),"Hadith the Messenger of Allah Messenger of Allah healthy and he said somebody says hello to me once Allah forgive the sins of ten of his eleven say hello to him it raises the level of ten")</f>
        <v>Hadith the Messenger of Allah Messenger of Allah healthy and he said somebody says hello to me once Allah forgive the sins of ten of his eleven say hello to him it raises the level of ten</v>
      </c>
    </row>
    <row r="5779" ht="15.75" customHeight="1">
      <c r="A5779" s="1">
        <v>6305.0</v>
      </c>
      <c r="B5779" s="2" t="s">
        <v>5351</v>
      </c>
      <c r="C5779" s="2" t="s">
        <v>5353</v>
      </c>
      <c r="D5779" s="2" t="s">
        <v>6</v>
      </c>
      <c r="E5779" s="2" t="str">
        <f>IFERROR(__xludf.DUMMYFUNCTION("GOOGLETRANSLATE(B5779, ""auto"",""en"")"),"Kuhn father a teacher abdwğaffar SMANOV")</f>
        <v>Kuhn father a teacher abdwğaffar SMANOV</v>
      </c>
    </row>
    <row r="5780" ht="15.75" customHeight="1">
      <c r="A5780" s="1">
        <v>6306.0</v>
      </c>
      <c r="B5780" s="2" t="s">
        <v>5352</v>
      </c>
      <c r="C5780" s="2" t="s">
        <v>5353</v>
      </c>
      <c r="D5780" s="2" t="s">
        <v>6</v>
      </c>
      <c r="E5780" s="2" t="str">
        <f>IFERROR(__xludf.DUMMYFUNCTION("GOOGLETRANSLATE(B5780, ""auto"",""en"")"),"The key to the whole sin of vodka")</f>
        <v>The key to the whole sin of vodka</v>
      </c>
    </row>
    <row r="5781" ht="15.75" customHeight="1">
      <c r="A5781" s="1">
        <v>6307.0</v>
      </c>
      <c r="B5781" s="2" t="s">
        <v>5354</v>
      </c>
      <c r="C5781" s="2" t="s">
        <v>5355</v>
      </c>
      <c r="D5781" s="2" t="s">
        <v>6</v>
      </c>
      <c r="E5781" s="2" t="str">
        <f>IFERROR(__xludf.DUMMYFUNCTION("GOOGLETRANSLATE(B5781, ""auto"",""en"")"),"our planet terrible diagnosis people")</f>
        <v>our planet terrible diagnosis people</v>
      </c>
    </row>
    <row r="5782" ht="15.75" customHeight="1">
      <c r="A5782" s="1">
        <v>6308.0</v>
      </c>
      <c r="B5782" s="2" t="s">
        <v>2404</v>
      </c>
      <c r="C5782" s="2" t="s">
        <v>5355</v>
      </c>
      <c r="D5782" s="2" t="s">
        <v>6</v>
      </c>
      <c r="E5782" s="2" t="str">
        <f>IFERROR(__xludf.DUMMYFUNCTION("GOOGLETRANSLATE(B5782, ""auto"",""en"")"),"my")</f>
        <v>my</v>
      </c>
    </row>
    <row r="5783" ht="15.75" customHeight="1">
      <c r="A5783" s="1">
        <v>6311.0</v>
      </c>
      <c r="B5783" s="2" t="s">
        <v>2358</v>
      </c>
      <c r="C5783" s="2" t="s">
        <v>5355</v>
      </c>
      <c r="D5783" s="2" t="s">
        <v>6</v>
      </c>
      <c r="E5783" s="2" t="str">
        <f>IFERROR(__xludf.DUMMYFUNCTION("GOOGLETRANSLATE(B5783, ""auto"",""en"")")," slow steps confidently towards the dream")</f>
        <v> slow steps confidently towards the dream</v>
      </c>
    </row>
    <row r="5784" ht="15.75" customHeight="1">
      <c r="A5784" s="1">
        <v>6312.0</v>
      </c>
      <c r="B5784" s="2" t="s">
        <v>5356</v>
      </c>
      <c r="C5784" s="2" t="s">
        <v>5355</v>
      </c>
      <c r="D5784" s="2" t="s">
        <v>6</v>
      </c>
      <c r="E5784" s="2" t="str">
        <f>IFERROR(__xludf.DUMMYFUNCTION("GOOGLETRANSLATE(B5784, ""auto"",""en"")"),"Our mistake is that we are trying to save is too long then what is long gone")</f>
        <v>Our mistake is that we are trying to save is too long then what is long gone</v>
      </c>
    </row>
    <row r="5785" ht="15.75" customHeight="1">
      <c r="A5785" s="1">
        <v>6313.0</v>
      </c>
      <c r="B5785" s="2" t="s">
        <v>5357</v>
      </c>
      <c r="C5785" s="2" t="s">
        <v>5355</v>
      </c>
      <c r="D5785" s="2" t="s">
        <v>6</v>
      </c>
      <c r="E5785" s="2" t="str">
        <f>IFERROR(__xludf.DUMMYFUNCTION("GOOGLETRANSLATE(B5785, ""auto"",""en"")"),"labor in vain, not like ruining himself")</f>
        <v>labor in vain, not like ruining himself</v>
      </c>
    </row>
    <row r="5786" ht="15.75" customHeight="1">
      <c r="A5786" s="1">
        <v>6314.0</v>
      </c>
      <c r="B5786" s="2" t="s">
        <v>5354</v>
      </c>
      <c r="C5786" s="2" t="s">
        <v>1999</v>
      </c>
      <c r="D5786" s="2" t="s">
        <v>6</v>
      </c>
      <c r="E5786" s="2" t="str">
        <f>IFERROR(__xludf.DUMMYFUNCTION("GOOGLETRANSLATE(B5786, ""auto"",""en"")"),"our planet terrible diagnosis people")</f>
        <v>our planet terrible diagnosis people</v>
      </c>
    </row>
    <row r="5787" ht="15.75" customHeight="1">
      <c r="A5787" s="1">
        <v>6315.0</v>
      </c>
      <c r="B5787" s="2" t="s">
        <v>2404</v>
      </c>
      <c r="C5787" s="2" t="s">
        <v>1999</v>
      </c>
      <c r="D5787" s="2" t="s">
        <v>6</v>
      </c>
      <c r="E5787" s="2" t="str">
        <f>IFERROR(__xludf.DUMMYFUNCTION("GOOGLETRANSLATE(B5787, ""auto"",""en"")"),"my")</f>
        <v>my</v>
      </c>
    </row>
    <row r="5788" ht="15.75" customHeight="1">
      <c r="A5788" s="1">
        <v>6318.0</v>
      </c>
      <c r="B5788" s="2" t="s">
        <v>2358</v>
      </c>
      <c r="C5788" s="2" t="s">
        <v>1999</v>
      </c>
      <c r="D5788" s="2" t="s">
        <v>6</v>
      </c>
      <c r="E5788" s="2" t="str">
        <f>IFERROR(__xludf.DUMMYFUNCTION("GOOGLETRANSLATE(B5788, ""auto"",""en"")")," slow steps confidently towards the dream")</f>
        <v> slow steps confidently towards the dream</v>
      </c>
    </row>
    <row r="5789" ht="15.75" customHeight="1">
      <c r="A5789" s="1">
        <v>6319.0</v>
      </c>
      <c r="B5789" s="2" t="s">
        <v>5356</v>
      </c>
      <c r="C5789" s="2" t="s">
        <v>1999</v>
      </c>
      <c r="D5789" s="2" t="s">
        <v>6</v>
      </c>
      <c r="E5789" s="2" t="str">
        <f>IFERROR(__xludf.DUMMYFUNCTION("GOOGLETRANSLATE(B5789, ""auto"",""en"")"),"Our mistake is that we are trying to save is too long then what is long gone")</f>
        <v>Our mistake is that we are trying to save is too long then what is long gone</v>
      </c>
    </row>
    <row r="5790" ht="15.75" customHeight="1">
      <c r="A5790" s="1">
        <v>6320.0</v>
      </c>
      <c r="B5790" s="2" t="s">
        <v>5357</v>
      </c>
      <c r="C5790" s="2" t="s">
        <v>1999</v>
      </c>
      <c r="D5790" s="2" t="s">
        <v>6</v>
      </c>
      <c r="E5790" s="2" t="str">
        <f>IFERROR(__xludf.DUMMYFUNCTION("GOOGLETRANSLATE(B5790, ""auto"",""en"")"),"labor in vain, not like ruining himself")</f>
        <v>labor in vain, not like ruining himself</v>
      </c>
    </row>
    <row r="5791" ht="15.75" customHeight="1">
      <c r="A5791" s="1">
        <v>6321.0</v>
      </c>
      <c r="B5791" s="2" t="s">
        <v>5354</v>
      </c>
      <c r="C5791" s="2" t="s">
        <v>5355</v>
      </c>
      <c r="D5791" s="2" t="s">
        <v>6</v>
      </c>
      <c r="E5791" s="2" t="str">
        <f>IFERROR(__xludf.DUMMYFUNCTION("GOOGLETRANSLATE(B5791, ""auto"",""en"")"),"our planet terrible diagnosis people")</f>
        <v>our planet terrible diagnosis people</v>
      </c>
    </row>
    <row r="5792" ht="15.75" customHeight="1">
      <c r="A5792" s="1">
        <v>6322.0</v>
      </c>
      <c r="B5792" s="2" t="s">
        <v>2404</v>
      </c>
      <c r="C5792" s="2" t="s">
        <v>5355</v>
      </c>
      <c r="D5792" s="2" t="s">
        <v>6</v>
      </c>
      <c r="E5792" s="2" t="str">
        <f>IFERROR(__xludf.DUMMYFUNCTION("GOOGLETRANSLATE(B5792, ""auto"",""en"")"),"my")</f>
        <v>my</v>
      </c>
    </row>
    <row r="5793" ht="15.75" customHeight="1">
      <c r="A5793" s="1">
        <v>6325.0</v>
      </c>
      <c r="B5793" s="2" t="s">
        <v>2358</v>
      </c>
      <c r="C5793" s="2" t="s">
        <v>5355</v>
      </c>
      <c r="D5793" s="2" t="s">
        <v>6</v>
      </c>
      <c r="E5793" s="2" t="str">
        <f>IFERROR(__xludf.DUMMYFUNCTION("GOOGLETRANSLATE(B5793, ""auto"",""en"")")," slow steps confidently towards the dream")</f>
        <v> slow steps confidently towards the dream</v>
      </c>
    </row>
    <row r="5794" ht="15.75" customHeight="1">
      <c r="A5794" s="1">
        <v>6326.0</v>
      </c>
      <c r="B5794" s="2" t="s">
        <v>5356</v>
      </c>
      <c r="C5794" s="2" t="s">
        <v>5355</v>
      </c>
      <c r="D5794" s="2" t="s">
        <v>6</v>
      </c>
      <c r="E5794" s="2" t="str">
        <f>IFERROR(__xludf.DUMMYFUNCTION("GOOGLETRANSLATE(B5794, ""auto"",""en"")"),"Our mistake is that we are trying to save is too long then what is long gone")</f>
        <v>Our mistake is that we are trying to save is too long then what is long gone</v>
      </c>
    </row>
    <row r="5795" ht="15.75" customHeight="1">
      <c r="A5795" s="1">
        <v>6327.0</v>
      </c>
      <c r="B5795" s="2" t="s">
        <v>5357</v>
      </c>
      <c r="C5795" s="2" t="s">
        <v>5355</v>
      </c>
      <c r="D5795" s="2" t="s">
        <v>6</v>
      </c>
      <c r="E5795" s="2" t="str">
        <f>IFERROR(__xludf.DUMMYFUNCTION("GOOGLETRANSLATE(B5795, ""auto"",""en"")"),"labor in vain, not like ruining himself")</f>
        <v>labor in vain, not like ruining himself</v>
      </c>
    </row>
    <row r="5796" ht="15.75" customHeight="1">
      <c r="A5796" s="1">
        <v>6328.0</v>
      </c>
      <c r="B5796" s="2" t="s">
        <v>5358</v>
      </c>
      <c r="C5796" s="2" t="s">
        <v>5359</v>
      </c>
      <c r="D5796" s="2" t="s">
        <v>6</v>
      </c>
      <c r="E5796" s="2" t="str">
        <f>IFERROR(__xludf.DUMMYFUNCTION("GOOGLETRANSLATE(B5796, ""auto"",""en"")"),"I'm not your ex on a horoscope will not come")</f>
        <v>I'm not your ex on a horoscope will not come</v>
      </c>
    </row>
    <row r="5797" ht="15.75" customHeight="1">
      <c r="A5797" s="1">
        <v>6329.0</v>
      </c>
      <c r="B5797" s="2" t="s">
        <v>5360</v>
      </c>
      <c r="C5797" s="2" t="s">
        <v>5359</v>
      </c>
      <c r="D5797" s="2" t="s">
        <v>6</v>
      </c>
      <c r="E5797" s="2" t="str">
        <f>IFERROR(__xludf.DUMMYFUNCTION("GOOGLETRANSLATE(B5797, ""auto"",""en"")"),"I'll always worry about you, even if we are not together, and even if we are far apart")</f>
        <v>I'll always worry about you, even if we are not together, and even if we are far apart</v>
      </c>
    </row>
    <row r="5798" ht="15.75" customHeight="1">
      <c r="A5798" s="1">
        <v>6330.0</v>
      </c>
      <c r="B5798" s="2" t="s">
        <v>5361</v>
      </c>
      <c r="C5798" s="2" t="s">
        <v>5359</v>
      </c>
      <c r="D5798" s="2" t="s">
        <v>6</v>
      </c>
      <c r="E5798" s="2" t="str">
        <f>IFERROR(__xludf.DUMMYFUNCTION("GOOGLETRANSLATE(B5798, ""auto"",""en"")"),"with me not love me destroy myself")</f>
        <v>with me not love me destroy myself</v>
      </c>
    </row>
    <row r="5799" ht="15.75" customHeight="1">
      <c r="A5799" s="1">
        <v>6331.0</v>
      </c>
      <c r="B5799" s="2" t="s">
        <v>5358</v>
      </c>
      <c r="C5799" s="2" t="s">
        <v>5362</v>
      </c>
      <c r="D5799" s="2" t="s">
        <v>6</v>
      </c>
      <c r="E5799" s="2" t="str">
        <f>IFERROR(__xludf.DUMMYFUNCTION("GOOGLETRANSLATE(B5799, ""auto"",""en"")"),"I'm not your ex on a horoscope will not come")</f>
        <v>I'm not your ex on a horoscope will not come</v>
      </c>
    </row>
    <row r="5800" ht="15.75" customHeight="1">
      <c r="A5800" s="1">
        <v>6332.0</v>
      </c>
      <c r="B5800" s="2" t="s">
        <v>5360</v>
      </c>
      <c r="C5800" s="2" t="s">
        <v>5362</v>
      </c>
      <c r="D5800" s="2" t="s">
        <v>6</v>
      </c>
      <c r="E5800" s="2" t="str">
        <f>IFERROR(__xludf.DUMMYFUNCTION("GOOGLETRANSLATE(B5800, ""auto"",""en"")"),"I'll always worry about you, even if we are not together, and even if we are far apart")</f>
        <v>I'll always worry about you, even if we are not together, and even if we are far apart</v>
      </c>
    </row>
    <row r="5801" ht="15.75" customHeight="1">
      <c r="A5801" s="1">
        <v>6333.0</v>
      </c>
      <c r="B5801" s="2" t="s">
        <v>5361</v>
      </c>
      <c r="C5801" s="2" t="s">
        <v>5362</v>
      </c>
      <c r="D5801" s="2" t="s">
        <v>6</v>
      </c>
      <c r="E5801" s="2" t="str">
        <f>IFERROR(__xludf.DUMMYFUNCTION("GOOGLETRANSLATE(B5801, ""auto"",""en"")"),"with me not love me destroy myself")</f>
        <v>with me not love me destroy myself</v>
      </c>
    </row>
    <row r="5802" ht="15.75" customHeight="1">
      <c r="A5802" s="1">
        <v>6334.0</v>
      </c>
      <c r="B5802" s="2" t="s">
        <v>5358</v>
      </c>
      <c r="C5802" s="2" t="s">
        <v>5359</v>
      </c>
      <c r="D5802" s="2" t="s">
        <v>6</v>
      </c>
      <c r="E5802" s="2" t="str">
        <f>IFERROR(__xludf.DUMMYFUNCTION("GOOGLETRANSLATE(B5802, ""auto"",""en"")"),"I'm not your ex on a horoscope will not come")</f>
        <v>I'm not your ex on a horoscope will not come</v>
      </c>
    </row>
    <row r="5803" ht="15.75" customHeight="1">
      <c r="A5803" s="1">
        <v>6335.0</v>
      </c>
      <c r="B5803" s="2" t="s">
        <v>5360</v>
      </c>
      <c r="C5803" s="2" t="s">
        <v>5359</v>
      </c>
      <c r="D5803" s="2" t="s">
        <v>6</v>
      </c>
      <c r="E5803" s="2" t="str">
        <f>IFERROR(__xludf.DUMMYFUNCTION("GOOGLETRANSLATE(B5803, ""auto"",""en"")"),"I'll always worry about you, even if we are not together, and even if we are far apart")</f>
        <v>I'll always worry about you, even if we are not together, and even if we are far apart</v>
      </c>
    </row>
    <row r="5804" ht="15.75" customHeight="1">
      <c r="A5804" s="1">
        <v>6336.0</v>
      </c>
      <c r="B5804" s="2" t="s">
        <v>5361</v>
      </c>
      <c r="C5804" s="2" t="s">
        <v>5359</v>
      </c>
      <c r="D5804" s="2" t="s">
        <v>6</v>
      </c>
      <c r="E5804" s="2" t="str">
        <f>IFERROR(__xludf.DUMMYFUNCTION("GOOGLETRANSLATE(B5804, ""auto"",""en"")"),"with me not love me destroy myself")</f>
        <v>with me not love me destroy myself</v>
      </c>
    </row>
    <row r="5805" ht="15.75" customHeight="1">
      <c r="A5805" s="1">
        <v>6337.0</v>
      </c>
      <c r="B5805" s="2" t="s">
        <v>5363</v>
      </c>
      <c r="C5805" s="2" t="s">
        <v>5364</v>
      </c>
      <c r="D5805" s="2" t="s">
        <v>6</v>
      </c>
      <c r="E5805" s="2" t="str">
        <f>IFERROR(__xludf.DUMMYFUNCTION("GOOGLETRANSLATE(B5805, ""auto"",""en"")"),"that further and further winter and Brodsky")</f>
        <v>that further and further winter and Brodsky</v>
      </c>
    </row>
    <row r="5806" ht="15.75" customHeight="1">
      <c r="A5806" s="1">
        <v>6338.0</v>
      </c>
      <c r="B5806" s="2" t="s">
        <v>5365</v>
      </c>
      <c r="C5806" s="2" t="s">
        <v>5364</v>
      </c>
      <c r="D5806" s="2" t="s">
        <v>6</v>
      </c>
      <c r="E5806" s="2" t="str">
        <f>IFERROR(__xludf.DUMMYFUNCTION("GOOGLETRANSLATE(B5806, ""auto"",""en"")"),"I have become tired of everything")</f>
        <v>I have become tired of everything</v>
      </c>
    </row>
    <row r="5807" ht="15.75" customHeight="1">
      <c r="A5807" s="1">
        <v>6339.0</v>
      </c>
      <c r="B5807" s="2" t="s">
        <v>5366</v>
      </c>
      <c r="C5807" s="2" t="s">
        <v>5364</v>
      </c>
      <c r="D5807" s="2" t="s">
        <v>6</v>
      </c>
      <c r="E5807" s="2" t="str">
        <f>IFERROR(__xludf.DUMMYFUNCTION("GOOGLETRANSLATE(B5807, ""auto"",""en"")")," I'll take you all what you value if you touch something that belongs to me")</f>
        <v> I'll take you all what you value if you touch something that belongs to me</v>
      </c>
    </row>
    <row r="5808" ht="15.75" customHeight="1">
      <c r="A5808" s="1">
        <v>6340.0</v>
      </c>
      <c r="B5808" s="2" t="s">
        <v>5367</v>
      </c>
      <c r="C5808" s="2" t="s">
        <v>5364</v>
      </c>
      <c r="D5808" s="2" t="s">
        <v>6</v>
      </c>
      <c r="E5808" s="2" t="str">
        <f>IFERROR(__xludf.DUMMYFUNCTION("GOOGLETRANSLATE(B5808, ""auto"",""en"")"),"one wants another 101 rose 101 Kinder wants and I want parents to have lived more than 101 years")</f>
        <v>one wants another 101 rose 101 Kinder wants and I want parents to have lived more than 101 years</v>
      </c>
    </row>
    <row r="5809" ht="15.75" customHeight="1">
      <c r="A5809" s="1">
        <v>6341.0</v>
      </c>
      <c r="B5809" s="2" t="s">
        <v>5368</v>
      </c>
      <c r="C5809" s="2" t="s">
        <v>5364</v>
      </c>
      <c r="D5809" s="2" t="s">
        <v>6</v>
      </c>
      <c r="E5809" s="2" t="str">
        <f>IFERROR(__xludf.DUMMYFUNCTION("GOOGLETRANSLATE(B5809, ""auto"",""en"")"),"You can not can not be my friend home to love one another with a walk")</f>
        <v>You can not can not be my friend home to love one another with a walk</v>
      </c>
    </row>
    <row r="5810" ht="15.75" customHeight="1">
      <c r="A5810" s="1">
        <v>6342.0</v>
      </c>
      <c r="B5810" s="2" t="s">
        <v>5363</v>
      </c>
      <c r="C5810" s="2" t="s">
        <v>5369</v>
      </c>
      <c r="D5810" s="2" t="s">
        <v>6</v>
      </c>
      <c r="E5810" s="2" t="str">
        <f>IFERROR(__xludf.DUMMYFUNCTION("GOOGLETRANSLATE(B5810, ""auto"",""en"")"),"that further and further winter and Brodsky")</f>
        <v>that further and further winter and Brodsky</v>
      </c>
    </row>
    <row r="5811" ht="15.75" customHeight="1">
      <c r="A5811" s="1">
        <v>6343.0</v>
      </c>
      <c r="B5811" s="2" t="s">
        <v>5365</v>
      </c>
      <c r="C5811" s="2" t="s">
        <v>5369</v>
      </c>
      <c r="D5811" s="2" t="s">
        <v>6</v>
      </c>
      <c r="E5811" s="2" t="str">
        <f>IFERROR(__xludf.DUMMYFUNCTION("GOOGLETRANSLATE(B5811, ""auto"",""en"")"),"I have become tired of everything")</f>
        <v>I have become tired of everything</v>
      </c>
    </row>
    <row r="5812" ht="15.75" customHeight="1">
      <c r="A5812" s="1">
        <v>6344.0</v>
      </c>
      <c r="B5812" s="2" t="s">
        <v>5366</v>
      </c>
      <c r="C5812" s="2" t="s">
        <v>5369</v>
      </c>
      <c r="D5812" s="2" t="s">
        <v>6</v>
      </c>
      <c r="E5812" s="2" t="str">
        <f>IFERROR(__xludf.DUMMYFUNCTION("GOOGLETRANSLATE(B5812, ""auto"",""en"")")," I'll take you all what you value if you touch something that belongs to me")</f>
        <v> I'll take you all what you value if you touch something that belongs to me</v>
      </c>
    </row>
    <row r="5813" ht="15.75" customHeight="1">
      <c r="A5813" s="1">
        <v>6345.0</v>
      </c>
      <c r="B5813" s="2" t="s">
        <v>5367</v>
      </c>
      <c r="C5813" s="2" t="s">
        <v>5369</v>
      </c>
      <c r="D5813" s="2" t="s">
        <v>6</v>
      </c>
      <c r="E5813" s="2" t="str">
        <f>IFERROR(__xludf.DUMMYFUNCTION("GOOGLETRANSLATE(B5813, ""auto"",""en"")"),"one wants another 101 rose 101 Kinder wants and I want parents to have lived more than 101 years")</f>
        <v>one wants another 101 rose 101 Kinder wants and I want parents to have lived more than 101 years</v>
      </c>
    </row>
    <row r="5814" ht="15.75" customHeight="1">
      <c r="A5814" s="1">
        <v>6346.0</v>
      </c>
      <c r="B5814" s="2" t="s">
        <v>5368</v>
      </c>
      <c r="C5814" s="2" t="s">
        <v>5369</v>
      </c>
      <c r="D5814" s="2" t="s">
        <v>6</v>
      </c>
      <c r="E5814" s="2" t="str">
        <f>IFERROR(__xludf.DUMMYFUNCTION("GOOGLETRANSLATE(B5814, ""auto"",""en"")"),"You can not can not be my friend home to love one another with a walk")</f>
        <v>You can not can not be my friend home to love one another with a walk</v>
      </c>
    </row>
    <row r="5815" ht="15.75" customHeight="1">
      <c r="A5815" s="1">
        <v>6347.0</v>
      </c>
      <c r="B5815" s="2" t="s">
        <v>5370</v>
      </c>
      <c r="C5815" s="2" t="s">
        <v>5371</v>
      </c>
      <c r="D5815" s="2" t="s">
        <v>6</v>
      </c>
      <c r="E5815" s="2" t="str">
        <f>IFERROR(__xludf.DUMMYFUNCTION("GOOGLETRANSLATE(B5815, ""auto"",""en"")"),"you are my and my sea volcano")</f>
        <v>you are my and my sea volcano</v>
      </c>
    </row>
    <row r="5816" ht="15.75" customHeight="1">
      <c r="A5816" s="1">
        <v>6349.0</v>
      </c>
      <c r="B5816" s="2" t="s">
        <v>5372</v>
      </c>
      <c r="C5816" s="2" t="s">
        <v>5371</v>
      </c>
      <c r="D5816" s="2" t="s">
        <v>6</v>
      </c>
      <c r="E5816" s="2" t="str">
        <f>IFERROR(__xludf.DUMMYFUNCTION("GOOGLETRANSLATE(B5816, ""auto"",""en"")"),"Zayn Malik and Gigi Hadid lovestory stars ed")</f>
        <v>Zayn Malik and Gigi Hadid lovestory stars ed</v>
      </c>
    </row>
    <row r="5817" ht="15.75" customHeight="1">
      <c r="A5817" s="1">
        <v>6350.0</v>
      </c>
      <c r="B5817" s="2" t="s">
        <v>5373</v>
      </c>
      <c r="C5817" s="2" t="s">
        <v>5371</v>
      </c>
      <c r="D5817" s="2" t="s">
        <v>6</v>
      </c>
      <c r="E5817" s="2" t="str">
        <f>IFERROR(__xludf.DUMMYFUNCTION("GOOGLETRANSLATE(B5817, ""auto"",""en"")"),"life goal ")</f>
        <v>life goal </v>
      </c>
    </row>
    <row r="5818" ht="15.75" customHeight="1">
      <c r="A5818" s="1">
        <v>6351.0</v>
      </c>
      <c r="B5818" s="2" t="s">
        <v>5374</v>
      </c>
      <c r="C5818" s="2" t="s">
        <v>5371</v>
      </c>
      <c r="D5818" s="2" t="s">
        <v>6</v>
      </c>
      <c r="E5818" s="2" t="str">
        <f>IFERROR(__xludf.DUMMYFUNCTION("GOOGLETRANSLATE(B5818, ""auto"",""en"")"),"kanye west devotees invade soho nyc for the life of pablo pop up shop")</f>
        <v>kanye west devotees invade soho nyc for the life of pablo pop up shop</v>
      </c>
    </row>
    <row r="5819" ht="15.75" customHeight="1">
      <c r="A5819" s="1">
        <v>6353.0</v>
      </c>
      <c r="B5819" s="2" t="s">
        <v>5375</v>
      </c>
      <c r="C5819" s="2" t="s">
        <v>5371</v>
      </c>
      <c r="D5819" s="2" t="s">
        <v>6</v>
      </c>
      <c r="E5819" s="2" t="str">
        <f>IFERROR(__xludf.DUMMYFUNCTION("GOOGLETRANSLATE(B5819, ""auto"",""en"")"),"valentino 2016 spring summer souvenir jacket collection")</f>
        <v>valentino 2016 spring summer souvenir jacket collection</v>
      </c>
    </row>
    <row r="5820" ht="15.75" customHeight="1">
      <c r="A5820" s="1">
        <v>6354.0</v>
      </c>
      <c r="B5820" s="2" t="s">
        <v>5376</v>
      </c>
      <c r="C5820" s="2" t="s">
        <v>5371</v>
      </c>
      <c r="D5820" s="2" t="s">
        <v>6</v>
      </c>
      <c r="E5820" s="2" t="str">
        <f>IFERROR(__xludf.DUMMYFUNCTION("GOOGLETRANSLATE(B5820, ""auto"",""en"")")," Make your life story that deserves to be told")</f>
        <v> Make your life story that deserves to be told</v>
      </c>
    </row>
    <row r="5821" ht="15.75" customHeight="1">
      <c r="A5821" s="1">
        <v>6356.0</v>
      </c>
      <c r="B5821" s="2" t="s">
        <v>5377</v>
      </c>
      <c r="C5821" s="2" t="s">
        <v>5371</v>
      </c>
      <c r="D5821" s="2" t="s">
        <v>6</v>
      </c>
      <c r="E5821" s="2" t="str">
        <f>IFERROR(__xludf.DUMMYFUNCTION("GOOGLETRANSLATE(B5821, ""auto"",""en"")"),"street style of David and Harper Part 2")</f>
        <v>street style of David and Harper Part 2</v>
      </c>
    </row>
    <row r="5822" ht="15.75" customHeight="1">
      <c r="A5822" s="1">
        <v>6357.0</v>
      </c>
      <c r="B5822" s="2" t="s">
        <v>5378</v>
      </c>
      <c r="C5822" s="2" t="s">
        <v>5371</v>
      </c>
      <c r="D5822" s="2" t="s">
        <v>6</v>
      </c>
      <c r="E5822" s="2" t="str">
        <f>IFERROR(__xludf.DUMMYFUNCTION("GOOGLETRANSLATE(B5822, ""auto"",""en"")"),"this city")</f>
        <v>this city</v>
      </c>
    </row>
    <row r="5823" ht="15.75" customHeight="1">
      <c r="A5823" s="1">
        <v>6358.0</v>
      </c>
      <c r="B5823" s="2" t="s">
        <v>5379</v>
      </c>
      <c r="C5823" s="2" t="s">
        <v>5371</v>
      </c>
      <c r="D5823" s="2" t="s">
        <v>6</v>
      </c>
      <c r="E5823" s="2" t="str">
        <f>IFERROR(__xludf.DUMMYFUNCTION("GOOGLETRANSLATE(B5823, ""auto"",""en"")"),"walking around town, you realize that there are beautiful places that we do not always notice")</f>
        <v>walking around town, you realize that there are beautiful places that we do not always notice</v>
      </c>
    </row>
    <row r="5824" ht="15.75" customHeight="1">
      <c r="A5824" s="1">
        <v>6360.0</v>
      </c>
      <c r="B5824" s="2" t="s">
        <v>5380</v>
      </c>
      <c r="C5824" s="2" t="s">
        <v>5371</v>
      </c>
      <c r="D5824" s="2" t="s">
        <v>6</v>
      </c>
      <c r="E5824" s="2" t="str">
        <f>IFERROR(__xludf.DUMMYFUNCTION("GOOGLETRANSLATE(B5824, ""auto"",""en"")"),"Angelina Jolie with her family for vogue")</f>
        <v>Angelina Jolie with her family for vogue</v>
      </c>
    </row>
    <row r="5825" ht="15.75" customHeight="1">
      <c r="A5825" s="1">
        <v>6361.0</v>
      </c>
      <c r="B5825" s="2" t="s">
        <v>5370</v>
      </c>
      <c r="C5825" s="2" t="s">
        <v>5381</v>
      </c>
      <c r="D5825" s="2" t="s">
        <v>6</v>
      </c>
      <c r="E5825" s="2" t="str">
        <f>IFERROR(__xludf.DUMMYFUNCTION("GOOGLETRANSLATE(B5825, ""auto"",""en"")"),"you are my and my sea volcano")</f>
        <v>you are my and my sea volcano</v>
      </c>
    </row>
    <row r="5826" ht="15.75" customHeight="1">
      <c r="A5826" s="1">
        <v>6363.0</v>
      </c>
      <c r="B5826" s="2" t="s">
        <v>5372</v>
      </c>
      <c r="C5826" s="2" t="s">
        <v>5381</v>
      </c>
      <c r="D5826" s="2" t="s">
        <v>6</v>
      </c>
      <c r="E5826" s="2" t="str">
        <f>IFERROR(__xludf.DUMMYFUNCTION("GOOGLETRANSLATE(B5826, ""auto"",""en"")"),"Zayn Malik and Gigi Hadid lovestory stars ed")</f>
        <v>Zayn Malik and Gigi Hadid lovestory stars ed</v>
      </c>
    </row>
    <row r="5827" ht="15.75" customHeight="1">
      <c r="A5827" s="1">
        <v>6364.0</v>
      </c>
      <c r="B5827" s="2" t="s">
        <v>5373</v>
      </c>
      <c r="C5827" s="2" t="s">
        <v>5381</v>
      </c>
      <c r="D5827" s="2" t="s">
        <v>6</v>
      </c>
      <c r="E5827" s="2" t="str">
        <f>IFERROR(__xludf.DUMMYFUNCTION("GOOGLETRANSLATE(B5827, ""auto"",""en"")"),"life goal ")</f>
        <v>life goal </v>
      </c>
    </row>
    <row r="5828" ht="15.75" customHeight="1">
      <c r="A5828" s="1">
        <v>6365.0</v>
      </c>
      <c r="B5828" s="2" t="s">
        <v>5374</v>
      </c>
      <c r="C5828" s="2" t="s">
        <v>5381</v>
      </c>
      <c r="D5828" s="2" t="s">
        <v>6</v>
      </c>
      <c r="E5828" s="2" t="str">
        <f>IFERROR(__xludf.DUMMYFUNCTION("GOOGLETRANSLATE(B5828, ""auto"",""en"")"),"kanye west devotees invade soho nyc for the life of pablo pop up shop")</f>
        <v>kanye west devotees invade soho nyc for the life of pablo pop up shop</v>
      </c>
    </row>
    <row r="5829" ht="15.75" customHeight="1">
      <c r="A5829" s="1">
        <v>6367.0</v>
      </c>
      <c r="B5829" s="2" t="s">
        <v>5375</v>
      </c>
      <c r="C5829" s="2" t="s">
        <v>5381</v>
      </c>
      <c r="D5829" s="2" t="s">
        <v>6</v>
      </c>
      <c r="E5829" s="2" t="str">
        <f>IFERROR(__xludf.DUMMYFUNCTION("GOOGLETRANSLATE(B5829, ""auto"",""en"")"),"valentino 2016 spring summer souvenir jacket collection")</f>
        <v>valentino 2016 spring summer souvenir jacket collection</v>
      </c>
    </row>
    <row r="5830" ht="15.75" customHeight="1">
      <c r="A5830" s="1">
        <v>6368.0</v>
      </c>
      <c r="B5830" s="2" t="s">
        <v>5376</v>
      </c>
      <c r="C5830" s="2" t="s">
        <v>5381</v>
      </c>
      <c r="D5830" s="2" t="s">
        <v>6</v>
      </c>
      <c r="E5830" s="2" t="str">
        <f>IFERROR(__xludf.DUMMYFUNCTION("GOOGLETRANSLATE(B5830, ""auto"",""en"")")," Make your life story that deserves to be told")</f>
        <v> Make your life story that deserves to be told</v>
      </c>
    </row>
    <row r="5831" ht="15.75" customHeight="1">
      <c r="A5831" s="1">
        <v>6370.0</v>
      </c>
      <c r="B5831" s="2" t="s">
        <v>5377</v>
      </c>
      <c r="C5831" s="2" t="s">
        <v>5381</v>
      </c>
      <c r="D5831" s="2" t="s">
        <v>6</v>
      </c>
      <c r="E5831" s="2" t="str">
        <f>IFERROR(__xludf.DUMMYFUNCTION("GOOGLETRANSLATE(B5831, ""auto"",""en"")"),"street style of David and Harper Part 2")</f>
        <v>street style of David and Harper Part 2</v>
      </c>
    </row>
    <row r="5832" ht="15.75" customHeight="1">
      <c r="A5832" s="1">
        <v>6371.0</v>
      </c>
      <c r="B5832" s="2" t="s">
        <v>5378</v>
      </c>
      <c r="C5832" s="2" t="s">
        <v>5381</v>
      </c>
      <c r="D5832" s="2" t="s">
        <v>6</v>
      </c>
      <c r="E5832" s="2" t="str">
        <f>IFERROR(__xludf.DUMMYFUNCTION("GOOGLETRANSLATE(B5832, ""auto"",""en"")"),"this city")</f>
        <v>this city</v>
      </c>
    </row>
    <row r="5833" ht="15.75" customHeight="1">
      <c r="A5833" s="1">
        <v>6372.0</v>
      </c>
      <c r="B5833" s="2" t="s">
        <v>5379</v>
      </c>
      <c r="C5833" s="2" t="s">
        <v>5381</v>
      </c>
      <c r="D5833" s="2" t="s">
        <v>6</v>
      </c>
      <c r="E5833" s="2" t="str">
        <f>IFERROR(__xludf.DUMMYFUNCTION("GOOGLETRANSLATE(B5833, ""auto"",""en"")"),"walking around town, you realize that there are beautiful places that we do not always notice")</f>
        <v>walking around town, you realize that there are beautiful places that we do not always notice</v>
      </c>
    </row>
    <row r="5834" ht="15.75" customHeight="1">
      <c r="A5834" s="1">
        <v>6374.0</v>
      </c>
      <c r="B5834" s="2" t="s">
        <v>5380</v>
      </c>
      <c r="C5834" s="2" t="s">
        <v>5381</v>
      </c>
      <c r="D5834" s="2" t="s">
        <v>6</v>
      </c>
      <c r="E5834" s="2" t="str">
        <f>IFERROR(__xludf.DUMMYFUNCTION("GOOGLETRANSLATE(B5834, ""auto"",""en"")"),"Angelina Jolie with her family for vogue")</f>
        <v>Angelina Jolie with her family for vogue</v>
      </c>
    </row>
    <row r="5835" ht="15.75" customHeight="1">
      <c r="A5835" s="1">
        <v>6375.0</v>
      </c>
      <c r="B5835" s="2" t="s">
        <v>5382</v>
      </c>
      <c r="C5835" s="2" t="s">
        <v>5383</v>
      </c>
      <c r="D5835" s="2" t="s">
        <v>6</v>
      </c>
      <c r="E5835" s="2" t="str">
        <f>IFERROR(__xludf.DUMMYFUNCTION("GOOGLETRANSLATE(B5835, ""auto"",""en"")")," anastasia has sent you a super challenge 2020 accept this challenge today")</f>
        <v> anastasia has sent you a super challenge 2020 accept this challenge today</v>
      </c>
    </row>
    <row r="5836" ht="15.75" customHeight="1">
      <c r="A5836" s="1">
        <v>6377.0</v>
      </c>
      <c r="B5836" s="2" t="s">
        <v>5384</v>
      </c>
      <c r="C5836" s="2" t="s">
        <v>5383</v>
      </c>
      <c r="D5836" s="2" t="s">
        <v>6</v>
      </c>
      <c r="E5836" s="2" t="str">
        <f>IFERROR(__xludf.DUMMYFUNCTION("GOOGLETRANSLATE(B5836, ""auto"",""en"")"),"full of happiness enough for me you")</f>
        <v>full of happiness enough for me you</v>
      </c>
    </row>
    <row r="5837" ht="15.75" customHeight="1">
      <c r="A5837" s="1">
        <v>6378.0</v>
      </c>
      <c r="B5837" s="2" t="s">
        <v>5382</v>
      </c>
      <c r="C5837" s="2" t="s">
        <v>5385</v>
      </c>
      <c r="D5837" s="2" t="s">
        <v>6</v>
      </c>
      <c r="E5837" s="2" t="str">
        <f>IFERROR(__xludf.DUMMYFUNCTION("GOOGLETRANSLATE(B5837, ""auto"",""en"")")," anastasia has sent you a super challenge 2020 accept this challenge today")</f>
        <v> anastasia has sent you a super challenge 2020 accept this challenge today</v>
      </c>
    </row>
    <row r="5838" ht="15.75" customHeight="1">
      <c r="A5838" s="1">
        <v>6380.0</v>
      </c>
      <c r="B5838" s="2" t="s">
        <v>5384</v>
      </c>
      <c r="C5838" s="2" t="s">
        <v>5385</v>
      </c>
      <c r="D5838" s="2" t="s">
        <v>6</v>
      </c>
      <c r="E5838" s="2" t="str">
        <f>IFERROR(__xludf.DUMMYFUNCTION("GOOGLETRANSLATE(B5838, ""auto"",""en"")"),"full of happiness enough for me you")</f>
        <v>full of happiness enough for me you</v>
      </c>
    </row>
    <row r="5839" ht="15.75" customHeight="1">
      <c r="A5839" s="1">
        <v>6381.0</v>
      </c>
      <c r="B5839" s="2" t="s">
        <v>5386</v>
      </c>
      <c r="C5839" s="2" t="s">
        <v>5387</v>
      </c>
      <c r="D5839" s="2" t="s">
        <v>6</v>
      </c>
      <c r="E5839" s="2" t="str">
        <f>IFERROR(__xludf.DUMMYFUNCTION("GOOGLETRANSLATE(B5839, ""auto"",""en"")"),"friends who hold the Astana project subscribe")</f>
        <v>friends who hold the Astana project subscribe</v>
      </c>
    </row>
    <row r="5840" ht="15.75" customHeight="1">
      <c r="A5840" s="1">
        <v>6382.0</v>
      </c>
      <c r="B5840" s="2" t="s">
        <v>5388</v>
      </c>
      <c r="C5840" s="2" t="s">
        <v>5387</v>
      </c>
      <c r="D5840" s="2" t="s">
        <v>6</v>
      </c>
      <c r="E5840" s="2" t="str">
        <f>IFERROR(__xludf.DUMMYFUNCTION("GOOGLETRANSLATE(B5840, ""auto"",""en"")"),"friends if you and Almaty that is found or lost then join the group")</f>
        <v>friends if you and Almaty that is found or lost then join the group</v>
      </c>
    </row>
    <row r="5841" ht="15.75" customHeight="1">
      <c r="A5841" s="1">
        <v>6383.0</v>
      </c>
      <c r="B5841" s="2" t="s">
        <v>5389</v>
      </c>
      <c r="C5841" s="2" t="s">
        <v>5390</v>
      </c>
      <c r="D5841" s="2" t="s">
        <v>6</v>
      </c>
      <c r="E5841" s="2" t="str">
        <f>IFERROR(__xludf.DUMMYFUNCTION("GOOGLETRANSLATE(B5841, ""auto"",""en"")"),"zombie game blocs")</f>
        <v>zombie game blocs</v>
      </c>
    </row>
    <row r="5842" ht="15.75" customHeight="1">
      <c r="A5842" s="1">
        <v>6384.0</v>
      </c>
      <c r="B5842" s="2" t="s">
        <v>5391</v>
      </c>
      <c r="C5842" s="2" t="s">
        <v>5390</v>
      </c>
      <c r="D5842" s="2" t="s">
        <v>6</v>
      </c>
      <c r="E5842" s="2" t="str">
        <f>IFERROR(__xludf.DUMMYFUNCTION("GOOGLETRANSLATE(B5842, ""auto"",""en"")"),"lol")</f>
        <v>lol</v>
      </c>
    </row>
    <row r="5843" ht="15.75" customHeight="1">
      <c r="A5843" s="1">
        <v>6385.0</v>
      </c>
      <c r="B5843" s="2" t="s">
        <v>5392</v>
      </c>
      <c r="C5843" s="2" t="s">
        <v>5390</v>
      </c>
      <c r="D5843" s="2" t="s">
        <v>6</v>
      </c>
      <c r="E5843" s="2" t="str">
        <f>IFERROR(__xludf.DUMMYFUNCTION("GOOGLETRANSLATE(B5843, ""auto"",""en"")"),"jkl")</f>
        <v>jkl</v>
      </c>
    </row>
    <row r="5844" ht="15.75" customHeight="1">
      <c r="A5844" s="1">
        <v>6386.0</v>
      </c>
      <c r="B5844" s="2" t="s">
        <v>5389</v>
      </c>
      <c r="C5844" s="2" t="s">
        <v>5390</v>
      </c>
      <c r="D5844" s="2" t="s">
        <v>6</v>
      </c>
      <c r="E5844" s="2" t="str">
        <f>IFERROR(__xludf.DUMMYFUNCTION("GOOGLETRANSLATE(B5844, ""auto"",""en"")"),"zombie game blocs")</f>
        <v>zombie game blocs</v>
      </c>
    </row>
    <row r="5845" ht="15.75" customHeight="1">
      <c r="A5845" s="1">
        <v>6387.0</v>
      </c>
      <c r="B5845" s="2" t="s">
        <v>5391</v>
      </c>
      <c r="C5845" s="2" t="s">
        <v>5390</v>
      </c>
      <c r="D5845" s="2" t="s">
        <v>6</v>
      </c>
      <c r="E5845" s="2" t="str">
        <f>IFERROR(__xludf.DUMMYFUNCTION("GOOGLETRANSLATE(B5845, ""auto"",""en"")"),"lol")</f>
        <v>lol</v>
      </c>
    </row>
    <row r="5846" ht="15.75" customHeight="1">
      <c r="A5846" s="1">
        <v>6388.0</v>
      </c>
      <c r="B5846" s="2" t="s">
        <v>5392</v>
      </c>
      <c r="C5846" s="2" t="s">
        <v>5390</v>
      </c>
      <c r="D5846" s="2" t="s">
        <v>6</v>
      </c>
      <c r="E5846" s="2" t="str">
        <f>IFERROR(__xludf.DUMMYFUNCTION("GOOGLETRANSLATE(B5846, ""auto"",""en"")"),"jkl")</f>
        <v>jkl</v>
      </c>
    </row>
    <row r="5847" ht="15.75" customHeight="1">
      <c r="A5847" s="1">
        <v>6389.0</v>
      </c>
      <c r="B5847" s="2" t="s">
        <v>5393</v>
      </c>
      <c r="C5847" s="2" t="s">
        <v>5394</v>
      </c>
      <c r="D5847" s="2" t="s">
        <v>6</v>
      </c>
      <c r="E5847" s="2" t="str">
        <f>IFERROR(__xludf.DUMMYFUNCTION("GOOGLETRANSLATE(B5847, ""auto"",""en"")")," so who are you finally I was part of that power which eternally wills evil and eternally works good Goethe's Faust")</f>
        <v> so who are you finally I was part of that power which eternally wills evil and eternally works good Goethe's Faust</v>
      </c>
    </row>
    <row r="5848" ht="15.75" customHeight="1">
      <c r="A5848" s="1">
        <v>6390.0</v>
      </c>
      <c r="B5848" s="2" t="s">
        <v>5395</v>
      </c>
      <c r="C5848" s="2" t="s">
        <v>5394</v>
      </c>
      <c r="D5848" s="2" t="s">
        <v>6</v>
      </c>
      <c r="E5848" s="2" t="str">
        <f>IFERROR(__xludf.DUMMYFUNCTION("GOOGLETRANSLATE(B5848, ""auto"",""en"")"),"How does he know that I love daisies")</f>
        <v>How does he know that I love daisies</v>
      </c>
    </row>
    <row r="5849" ht="15.75" customHeight="1">
      <c r="A5849" s="1">
        <v>6391.0</v>
      </c>
      <c r="B5849" s="2" t="s">
        <v>5396</v>
      </c>
      <c r="C5849" s="2" t="s">
        <v>5397</v>
      </c>
      <c r="D5849" s="2" t="s">
        <v>6</v>
      </c>
      <c r="E5849" s="2" t="str">
        <f>IFERROR(__xludf.DUMMYFUNCTION("GOOGLETRANSLATE(B5849, ""auto"",""en"")"),"emotions usually after some time pass but what they did remains Wilhelm Schwebel")</f>
        <v>emotions usually after some time pass but what they did remains Wilhelm Schwebel</v>
      </c>
    </row>
    <row r="5850" ht="15.75" customHeight="1">
      <c r="A5850" s="1">
        <v>6392.0</v>
      </c>
      <c r="B5850" s="2" t="s">
        <v>5398</v>
      </c>
      <c r="C5850" s="2" t="s">
        <v>5397</v>
      </c>
      <c r="D5850" s="2" t="s">
        <v>6</v>
      </c>
      <c r="E5850" s="2" t="str">
        <f>IFERROR(__xludf.DUMMYFUNCTION("GOOGLETRANSLATE(B5850, ""auto"",""en"")"),"people come and go all the matter in the legs")</f>
        <v>people come and go all the matter in the legs</v>
      </c>
    </row>
    <row r="5851" ht="15.75" customHeight="1">
      <c r="A5851" s="1">
        <v>6393.0</v>
      </c>
      <c r="B5851" s="2" t="s">
        <v>5399</v>
      </c>
      <c r="C5851" s="2" t="s">
        <v>5397</v>
      </c>
      <c r="D5851" s="2" t="s">
        <v>6</v>
      </c>
      <c r="E5851" s="2" t="str">
        <f>IFERROR(__xludf.DUMMYFUNCTION("GOOGLETRANSLATE(B5851, ""auto"",""en"")"),"this is what true love is different from the passion")</f>
        <v>this is what true love is different from the passion</v>
      </c>
    </row>
    <row r="5852" ht="15.75" customHeight="1">
      <c r="A5852" s="1">
        <v>6394.0</v>
      </c>
      <c r="B5852" s="2" t="s">
        <v>5400</v>
      </c>
      <c r="C5852" s="2" t="s">
        <v>5397</v>
      </c>
      <c r="D5852" s="2" t="s">
        <v>6</v>
      </c>
      <c r="E5852" s="2" t="str">
        <f>IFERROR(__xludf.DUMMYFUNCTION("GOOGLETRANSLATE(B5852, ""auto"",""en"")"),"instruction for those who do not understand where to hit at birth 1, you will get 7 different bodies and sleeping consciousness you have to constantly awaken to develop and improve them to perceive easily that that will be simultaneously in different dime"&amp;"nsions and the whole world is inside of you 2 you'll have to go to school called life on planet earth each person and each event is the universal teacher show completely")</f>
        <v>instruction for those who do not understand where to hit at birth 1, you will get 7 different bodies and sleeping consciousness you have to constantly awaken to develop and improve them to perceive easily that that will be simultaneously in different dimensions and the whole world is inside of you 2 you'll have to go to school called life on planet earth each person and each event is the universal teacher show completely</v>
      </c>
    </row>
    <row r="5853" ht="15.75" customHeight="1">
      <c r="A5853" s="1">
        <v>6395.0</v>
      </c>
      <c r="B5853" s="2" t="s">
        <v>5401</v>
      </c>
      <c r="C5853" s="2" t="s">
        <v>5397</v>
      </c>
      <c r="D5853" s="2" t="s">
        <v>6</v>
      </c>
      <c r="E5853" s="2" t="str">
        <f>IFERROR(__xludf.DUMMYFUNCTION("GOOGLETRANSLATE(B5853, ""auto"",""en"")"),"many are familiar")</f>
        <v>many are familiar</v>
      </c>
    </row>
    <row r="5854" ht="15.75" customHeight="1">
      <c r="A5854" s="1">
        <v>6396.0</v>
      </c>
      <c r="B5854" s="2" t="s">
        <v>5402</v>
      </c>
      <c r="C5854" s="2" t="s">
        <v>5397</v>
      </c>
      <c r="D5854" s="2" t="s">
        <v>6</v>
      </c>
      <c r="E5854" s="2" t="str">
        <f>IFERROR(__xludf.DUMMYFUNCTION("GOOGLETRANSLATE(B5854, ""auto"",""en"")"),"10 phrases that are led to believe that any change for the better")</f>
        <v>10 phrases that are led to believe that any change for the better</v>
      </c>
    </row>
    <row r="5855" ht="15.75" customHeight="1">
      <c r="A5855" s="1">
        <v>6397.0</v>
      </c>
      <c r="B5855" s="2" t="s">
        <v>5403</v>
      </c>
      <c r="C5855" s="2" t="s">
        <v>5397</v>
      </c>
      <c r="D5855" s="2" t="s">
        <v>6</v>
      </c>
      <c r="E5855" s="2" t="str">
        <f>IFERROR(__xludf.DUMMYFUNCTION("GOOGLETRANSLATE(B5855, ""auto"",""en"")"),"the artist adds a fun illustration to foreign instagram photos")</f>
        <v>the artist adds a fun illustration to foreign instagram photos</v>
      </c>
    </row>
    <row r="5856" ht="15.75" customHeight="1">
      <c r="A5856" s="1">
        <v>6398.0</v>
      </c>
      <c r="B5856" s="2" t="s">
        <v>5404</v>
      </c>
      <c r="C5856" s="2" t="s">
        <v>5397</v>
      </c>
      <c r="D5856" s="2" t="s">
        <v>6</v>
      </c>
      <c r="E5856" s="2" t="str">
        <f>IFERROR(__xludf.DUMMYFUNCTION("GOOGLETRANSLATE(B5856, ""auto"",""en"")"),"Photographer simply combines the two images and get a heck of a cool result")</f>
        <v>Photographer simply combines the two images and get a heck of a cool result</v>
      </c>
    </row>
    <row r="5857" ht="15.75" customHeight="1">
      <c r="A5857" s="1">
        <v>6399.0</v>
      </c>
      <c r="B5857" s="2" t="s">
        <v>5405</v>
      </c>
      <c r="C5857" s="2" t="s">
        <v>5397</v>
      </c>
      <c r="D5857" s="2" t="s">
        <v>6</v>
      </c>
      <c r="E5857" s="2" t="str">
        <f>IFERROR(__xludf.DUMMYFUNCTION("GOOGLETRANSLATE(B5857, ""auto"",""en"")"),"frankly Jam this topic comrades we do not smoke do not drink adored mother hate stupid pezd read clever books like the soul and not the person we are indifferent to the big boobs we all zaebis cultural educated people appreciate the inner world and the co"&amp;"ntent is interesting to me is able to whether any one of those who builds himself the crown of the universe to look at ourselves from the course if they were capable of the result would be completely different show")</f>
        <v>frankly Jam this topic comrades we do not smoke do not drink adored mother hate stupid pezd read clever books like the soul and not the person we are indifferent to the big boobs we all zaebis cultural educated people appreciate the inner world and the content is interesting to me is able to whether any one of those who builds himself the crown of the universe to look at ourselves from the course if they were capable of the result would be completely different show</v>
      </c>
    </row>
    <row r="5858" ht="15.75" customHeight="1">
      <c r="A5858" s="1">
        <v>6400.0</v>
      </c>
      <c r="B5858" s="2" t="s">
        <v>5406</v>
      </c>
      <c r="C5858" s="2" t="s">
        <v>5397</v>
      </c>
      <c r="D5858" s="2" t="s">
        <v>6</v>
      </c>
      <c r="E5858" s="2" t="str">
        <f>IFERROR(__xludf.DUMMYFUNCTION("GOOGLETRANSLATE(B5858, ""auto"",""en"")"),"Every year the same thing at the beginning of the summer are the posts type will be the coolest summer then on already June squander but still have 2 months to the end of July op that February 3rd summer squander further I will not traveled summer shit li"&amp;"fe is shit, and at the end of the most favorite week to study yesterday only June 1 was to fuck this is so witty and very original indulgencia stupid")</f>
        <v>Every year the same thing at the beginning of the summer are the posts type will be the coolest summer then on already June squander but still have 2 months to the end of July op that February 3rd summer squander further I will not traveled summer shit life is shit, and at the end of the most favorite week to study yesterday only June 1 was to fuck this is so witty and very original indulgencia stupid</v>
      </c>
    </row>
    <row r="5859" ht="15.75" customHeight="1">
      <c r="A5859" s="1">
        <v>6401.0</v>
      </c>
      <c r="B5859" s="2" t="s">
        <v>5407</v>
      </c>
      <c r="C5859" s="2" t="s">
        <v>5408</v>
      </c>
      <c r="D5859" s="2" t="s">
        <v>6</v>
      </c>
      <c r="E5859" s="2" t="str">
        <f>IFERROR(__xludf.DUMMYFUNCTION("GOOGLETRANSLATE(B5859, ""auto"",""en"")"),"10 16 February happiness")</f>
        <v>10 16 February happiness</v>
      </c>
    </row>
    <row r="5860" ht="15.75" customHeight="1">
      <c r="A5860" s="1">
        <v>6402.0</v>
      </c>
      <c r="B5860" s="2" t="s">
        <v>5409</v>
      </c>
      <c r="C5860" s="2" t="s">
        <v>5408</v>
      </c>
      <c r="D5860" s="2" t="s">
        <v>6</v>
      </c>
      <c r="E5860" s="2" t="str">
        <f>IFERROR(__xludf.DUMMYFUNCTION("GOOGLETRANSLATE(B5860, ""auto"",""en"")"),"I shall be glad of your support in my ko fi https ko fi com aneltyan shim anel")</f>
        <v>I shall be glad of your support in my ko fi https ko fi com aneltyan shim anel</v>
      </c>
    </row>
    <row r="5861" ht="15.75" customHeight="1">
      <c r="A5861" s="1">
        <v>6403.0</v>
      </c>
      <c r="B5861" s="2" t="s">
        <v>5410</v>
      </c>
      <c r="C5861" s="2" t="s">
        <v>5408</v>
      </c>
      <c r="D5861" s="2" t="s">
        <v>6</v>
      </c>
      <c r="E5861" s="2" t="str">
        <f>IFERROR(__xludf.DUMMYFUNCTION("GOOGLETRANSLATE(B5861, ""auto"",""en"")")," https shim ring with ring shim instagram")</f>
        <v> https shim ring with ring shim instagram</v>
      </c>
    </row>
    <row r="5862" ht="15.75" customHeight="1">
      <c r="A5862" s="1">
        <v>6404.0</v>
      </c>
      <c r="B5862" s="2" t="s">
        <v>5411</v>
      </c>
      <c r="C5862" s="2" t="s">
        <v>5408</v>
      </c>
      <c r="D5862" s="2" t="s">
        <v>6</v>
      </c>
      <c r="E5862" s="2" t="str">
        <f>IFERROR(__xludf.DUMMYFUNCTION("GOOGLETRANSLATE(B5862, ""auto"",""en"")")," shim ring")</f>
        <v> shim ring</v>
      </c>
    </row>
    <row r="5863" ht="15.75" customHeight="1">
      <c r="A5863" s="1">
        <v>6405.0</v>
      </c>
      <c r="B5863" s="2" t="s">
        <v>5410</v>
      </c>
      <c r="C5863" s="2" t="s">
        <v>5408</v>
      </c>
      <c r="D5863" s="2" t="s">
        <v>6</v>
      </c>
      <c r="E5863" s="2" t="str">
        <f>IFERROR(__xludf.DUMMYFUNCTION("GOOGLETRANSLATE(B5863, ""auto"",""en"")")," https shim ring with ring shim instagram")</f>
        <v> https shim ring with ring shim instagram</v>
      </c>
    </row>
    <row r="5864" ht="15.75" customHeight="1">
      <c r="A5864" s="1">
        <v>6406.0</v>
      </c>
      <c r="B5864" s="2" t="s">
        <v>5412</v>
      </c>
      <c r="C5864" s="2" t="s">
        <v>5408</v>
      </c>
      <c r="D5864" s="2" t="s">
        <v>6</v>
      </c>
      <c r="E5864" s="2" t="str">
        <f>IFERROR(__xludf.DUMMYFUNCTION("GOOGLETRANSLATE(B5864, ""auto"",""en"")"),"https shim ring with instagram")</f>
        <v>https shim ring with instagram</v>
      </c>
    </row>
    <row r="5865" ht="15.75" customHeight="1">
      <c r="A5865" s="1">
        <v>6408.0</v>
      </c>
      <c r="B5865" s="2" t="s">
        <v>5413</v>
      </c>
      <c r="C5865" s="2" t="s">
        <v>5408</v>
      </c>
      <c r="D5865" s="2" t="s">
        <v>6</v>
      </c>
      <c r="E5865" s="2" t="str">
        <f>IFERROR(__xludf.DUMMYFUNCTION("GOOGLETRANSLATE(B5865, ""auto"",""en"")"),"inst shim anel")</f>
        <v>inst shim anel</v>
      </c>
    </row>
    <row r="5866" ht="15.75" customHeight="1">
      <c r="A5866" s="1">
        <v>6409.0</v>
      </c>
      <c r="B5866" s="2" t="s">
        <v>5411</v>
      </c>
      <c r="C5866" s="2" t="s">
        <v>5408</v>
      </c>
      <c r="D5866" s="2" t="s">
        <v>6</v>
      </c>
      <c r="E5866" s="2" t="str">
        <f>IFERROR(__xludf.DUMMYFUNCTION("GOOGLETRANSLATE(B5866, ""auto"",""en"")")," shim ring")</f>
        <v> shim ring</v>
      </c>
    </row>
    <row r="5867" ht="15.75" customHeight="1">
      <c r="A5867" s="1">
        <v>6410.0</v>
      </c>
      <c r="B5867" s="2" t="s">
        <v>5414</v>
      </c>
      <c r="C5867" s="2" t="s">
        <v>5408</v>
      </c>
      <c r="D5867" s="2" t="s">
        <v>6</v>
      </c>
      <c r="E5867" s="2" t="str">
        <f>IFERROR(__xludf.DUMMYFUNCTION("GOOGLETRANSLATE(B5867, ""auto"",""en"")")," korea korean paradox")</f>
        <v> korea korean paradox</v>
      </c>
    </row>
    <row r="5868" ht="15.75" customHeight="1">
      <c r="A5868" s="1">
        <v>6411.0</v>
      </c>
      <c r="B5868" s="2" t="s">
        <v>5415</v>
      </c>
      <c r="C5868" s="2" t="s">
        <v>5408</v>
      </c>
      <c r="D5868" s="2" t="s">
        <v>6</v>
      </c>
      <c r="E5868" s="2" t="str">
        <f>IFERROR(__xludf.DUMMYFUNCTION("GOOGLETRANSLATE(B5868, ""auto"",""en"")"),"https www shim ring with instagram")</f>
        <v>https www shim ring with instagram</v>
      </c>
    </row>
    <row r="5869" ht="15.75" customHeight="1">
      <c r="A5869" s="1">
        <v>6412.0</v>
      </c>
      <c r="B5869" s="2" t="s">
        <v>5416</v>
      </c>
      <c r="C5869" s="2" t="s">
        <v>5408</v>
      </c>
      <c r="D5869" s="2" t="s">
        <v>6</v>
      </c>
      <c r="E5869" s="2" t="str">
        <f>IFERROR(__xludf.DUMMYFUNCTION("GOOGLETRANSLATE(B5869, ""auto"",""en"")"),"instagram shim ring https www shim ring with instagram")</f>
        <v>instagram shim ring https www shim ring with instagram</v>
      </c>
    </row>
    <row r="5870" ht="15.75" customHeight="1">
      <c r="A5870" s="1">
        <v>6413.0</v>
      </c>
      <c r="B5870" s="2" t="s">
        <v>5407</v>
      </c>
      <c r="C5870" s="2" t="s">
        <v>5417</v>
      </c>
      <c r="D5870" s="2" t="s">
        <v>6</v>
      </c>
      <c r="E5870" s="2" t="str">
        <f>IFERROR(__xludf.DUMMYFUNCTION("GOOGLETRANSLATE(B5870, ""auto"",""en"")"),"10 16 February happiness")</f>
        <v>10 16 February happiness</v>
      </c>
    </row>
    <row r="5871" ht="15.75" customHeight="1">
      <c r="A5871" s="1">
        <v>6414.0</v>
      </c>
      <c r="B5871" s="2" t="s">
        <v>5409</v>
      </c>
      <c r="C5871" s="2" t="s">
        <v>5417</v>
      </c>
      <c r="D5871" s="2" t="s">
        <v>6</v>
      </c>
      <c r="E5871" s="2" t="str">
        <f>IFERROR(__xludf.DUMMYFUNCTION("GOOGLETRANSLATE(B5871, ""auto"",""en"")"),"I shall be glad of your support in my ko fi https ko fi com aneltyan shim anel")</f>
        <v>I shall be glad of your support in my ko fi https ko fi com aneltyan shim anel</v>
      </c>
    </row>
    <row r="5872" ht="15.75" customHeight="1">
      <c r="A5872" s="1">
        <v>6415.0</v>
      </c>
      <c r="B5872" s="2" t="s">
        <v>5410</v>
      </c>
      <c r="C5872" s="2" t="s">
        <v>5417</v>
      </c>
      <c r="D5872" s="2" t="s">
        <v>6</v>
      </c>
      <c r="E5872" s="2" t="str">
        <f>IFERROR(__xludf.DUMMYFUNCTION("GOOGLETRANSLATE(B5872, ""auto"",""en"")")," https shim ring with ring shim instagram")</f>
        <v> https shim ring with ring shim instagram</v>
      </c>
    </row>
    <row r="5873" ht="15.75" customHeight="1">
      <c r="A5873" s="1">
        <v>6416.0</v>
      </c>
      <c r="B5873" s="2" t="s">
        <v>5411</v>
      </c>
      <c r="C5873" s="2" t="s">
        <v>5417</v>
      </c>
      <c r="D5873" s="2" t="s">
        <v>6</v>
      </c>
      <c r="E5873" s="2" t="str">
        <f>IFERROR(__xludf.DUMMYFUNCTION("GOOGLETRANSLATE(B5873, ""auto"",""en"")")," shim ring")</f>
        <v> shim ring</v>
      </c>
    </row>
    <row r="5874" ht="15.75" customHeight="1">
      <c r="A5874" s="1">
        <v>6417.0</v>
      </c>
      <c r="B5874" s="2" t="s">
        <v>5410</v>
      </c>
      <c r="C5874" s="2" t="s">
        <v>5417</v>
      </c>
      <c r="D5874" s="2" t="s">
        <v>6</v>
      </c>
      <c r="E5874" s="2" t="str">
        <f>IFERROR(__xludf.DUMMYFUNCTION("GOOGLETRANSLATE(B5874, ""auto"",""en"")")," https shim ring with ring shim instagram")</f>
        <v> https shim ring with ring shim instagram</v>
      </c>
    </row>
    <row r="5875" ht="15.75" customHeight="1">
      <c r="A5875" s="1">
        <v>6418.0</v>
      </c>
      <c r="B5875" s="2" t="s">
        <v>5412</v>
      </c>
      <c r="C5875" s="2" t="s">
        <v>5417</v>
      </c>
      <c r="D5875" s="2" t="s">
        <v>6</v>
      </c>
      <c r="E5875" s="2" t="str">
        <f>IFERROR(__xludf.DUMMYFUNCTION("GOOGLETRANSLATE(B5875, ""auto"",""en"")"),"https shim ring with instagram")</f>
        <v>https shim ring with instagram</v>
      </c>
    </row>
    <row r="5876" ht="15.75" customHeight="1">
      <c r="A5876" s="1">
        <v>6420.0</v>
      </c>
      <c r="B5876" s="2" t="s">
        <v>5413</v>
      </c>
      <c r="C5876" s="2" t="s">
        <v>5417</v>
      </c>
      <c r="D5876" s="2" t="s">
        <v>6</v>
      </c>
      <c r="E5876" s="2" t="str">
        <f>IFERROR(__xludf.DUMMYFUNCTION("GOOGLETRANSLATE(B5876, ""auto"",""en"")"),"inst shim anel")</f>
        <v>inst shim anel</v>
      </c>
    </row>
    <row r="5877" ht="15.75" customHeight="1">
      <c r="A5877" s="1">
        <v>6421.0</v>
      </c>
      <c r="B5877" s="2" t="s">
        <v>5411</v>
      </c>
      <c r="C5877" s="2" t="s">
        <v>5417</v>
      </c>
      <c r="D5877" s="2" t="s">
        <v>6</v>
      </c>
      <c r="E5877" s="2" t="str">
        <f>IFERROR(__xludf.DUMMYFUNCTION("GOOGLETRANSLATE(B5877, ""auto"",""en"")")," shim ring")</f>
        <v> shim ring</v>
      </c>
    </row>
    <row r="5878" ht="15.75" customHeight="1">
      <c r="A5878" s="1">
        <v>6422.0</v>
      </c>
      <c r="B5878" s="2" t="s">
        <v>5414</v>
      </c>
      <c r="C5878" s="2" t="s">
        <v>5417</v>
      </c>
      <c r="D5878" s="2" t="s">
        <v>6</v>
      </c>
      <c r="E5878" s="2" t="str">
        <f>IFERROR(__xludf.DUMMYFUNCTION("GOOGLETRANSLATE(B5878, ""auto"",""en"")")," korea korean paradox")</f>
        <v> korea korean paradox</v>
      </c>
    </row>
    <row r="5879" ht="15.75" customHeight="1">
      <c r="A5879" s="1">
        <v>6423.0</v>
      </c>
      <c r="B5879" s="2" t="s">
        <v>5415</v>
      </c>
      <c r="C5879" s="2" t="s">
        <v>5417</v>
      </c>
      <c r="D5879" s="2" t="s">
        <v>6</v>
      </c>
      <c r="E5879" s="2" t="str">
        <f>IFERROR(__xludf.DUMMYFUNCTION("GOOGLETRANSLATE(B5879, ""auto"",""en"")"),"https www shim ring with instagram")</f>
        <v>https www shim ring with instagram</v>
      </c>
    </row>
    <row r="5880" ht="15.75" customHeight="1">
      <c r="A5880" s="1">
        <v>6424.0</v>
      </c>
      <c r="B5880" s="2" t="s">
        <v>5416</v>
      </c>
      <c r="C5880" s="2" t="s">
        <v>5417</v>
      </c>
      <c r="D5880" s="2" t="s">
        <v>6</v>
      </c>
      <c r="E5880" s="2" t="str">
        <f>IFERROR(__xludf.DUMMYFUNCTION("GOOGLETRANSLATE(B5880, ""auto"",""en"")"),"instagram shim ring https www shim ring with instagram")</f>
        <v>instagram shim ring https www shim ring with instagram</v>
      </c>
    </row>
    <row r="5881" ht="15.75" customHeight="1">
      <c r="A5881" s="1">
        <v>6425.0</v>
      </c>
      <c r="B5881" s="2" t="s">
        <v>5407</v>
      </c>
      <c r="C5881" s="2" t="s">
        <v>5408</v>
      </c>
      <c r="D5881" s="2" t="s">
        <v>6</v>
      </c>
      <c r="E5881" s="2" t="str">
        <f>IFERROR(__xludf.DUMMYFUNCTION("GOOGLETRANSLATE(B5881, ""auto"",""en"")"),"10 16 February happiness")</f>
        <v>10 16 February happiness</v>
      </c>
    </row>
    <row r="5882" ht="15.75" customHeight="1">
      <c r="A5882" s="1">
        <v>6426.0</v>
      </c>
      <c r="B5882" s="2" t="s">
        <v>5409</v>
      </c>
      <c r="C5882" s="2" t="s">
        <v>5408</v>
      </c>
      <c r="D5882" s="2" t="s">
        <v>6</v>
      </c>
      <c r="E5882" s="2" t="str">
        <f>IFERROR(__xludf.DUMMYFUNCTION("GOOGLETRANSLATE(B5882, ""auto"",""en"")"),"I shall be glad of your support in my ko fi https ko fi com aneltyan shim anel")</f>
        <v>I shall be glad of your support in my ko fi https ko fi com aneltyan shim anel</v>
      </c>
    </row>
    <row r="5883" ht="15.75" customHeight="1">
      <c r="A5883" s="1">
        <v>6427.0</v>
      </c>
      <c r="B5883" s="2" t="s">
        <v>5410</v>
      </c>
      <c r="C5883" s="2" t="s">
        <v>5408</v>
      </c>
      <c r="D5883" s="2" t="s">
        <v>6</v>
      </c>
      <c r="E5883" s="2" t="str">
        <f>IFERROR(__xludf.DUMMYFUNCTION("GOOGLETRANSLATE(B5883, ""auto"",""en"")")," https shim ring with ring shim instagram")</f>
        <v> https shim ring with ring shim instagram</v>
      </c>
    </row>
    <row r="5884" ht="15.75" customHeight="1">
      <c r="A5884" s="1">
        <v>6428.0</v>
      </c>
      <c r="B5884" s="2" t="s">
        <v>5411</v>
      </c>
      <c r="C5884" s="2" t="s">
        <v>5408</v>
      </c>
      <c r="D5884" s="2" t="s">
        <v>6</v>
      </c>
      <c r="E5884" s="2" t="str">
        <f>IFERROR(__xludf.DUMMYFUNCTION("GOOGLETRANSLATE(B5884, ""auto"",""en"")")," shim ring")</f>
        <v> shim ring</v>
      </c>
    </row>
    <row r="5885" ht="15.75" customHeight="1">
      <c r="A5885" s="1">
        <v>6429.0</v>
      </c>
      <c r="B5885" s="2" t="s">
        <v>5410</v>
      </c>
      <c r="C5885" s="2" t="s">
        <v>5408</v>
      </c>
      <c r="D5885" s="2" t="s">
        <v>6</v>
      </c>
      <c r="E5885" s="2" t="str">
        <f>IFERROR(__xludf.DUMMYFUNCTION("GOOGLETRANSLATE(B5885, ""auto"",""en"")")," https shim ring with ring shim instagram")</f>
        <v> https shim ring with ring shim instagram</v>
      </c>
    </row>
    <row r="5886" ht="15.75" customHeight="1">
      <c r="A5886" s="1">
        <v>6430.0</v>
      </c>
      <c r="B5886" s="2" t="s">
        <v>5412</v>
      </c>
      <c r="C5886" s="2" t="s">
        <v>5408</v>
      </c>
      <c r="D5886" s="2" t="s">
        <v>6</v>
      </c>
      <c r="E5886" s="2" t="str">
        <f>IFERROR(__xludf.DUMMYFUNCTION("GOOGLETRANSLATE(B5886, ""auto"",""en"")"),"https shim ring with instagram")</f>
        <v>https shim ring with instagram</v>
      </c>
    </row>
    <row r="5887" ht="15.75" customHeight="1">
      <c r="A5887" s="1">
        <v>6432.0</v>
      </c>
      <c r="B5887" s="2" t="s">
        <v>5413</v>
      </c>
      <c r="C5887" s="2" t="s">
        <v>5408</v>
      </c>
      <c r="D5887" s="2" t="s">
        <v>6</v>
      </c>
      <c r="E5887" s="2" t="str">
        <f>IFERROR(__xludf.DUMMYFUNCTION("GOOGLETRANSLATE(B5887, ""auto"",""en"")"),"inst shim anel")</f>
        <v>inst shim anel</v>
      </c>
    </row>
    <row r="5888" ht="15.75" customHeight="1">
      <c r="A5888" s="1">
        <v>6433.0</v>
      </c>
      <c r="B5888" s="2" t="s">
        <v>5411</v>
      </c>
      <c r="C5888" s="2" t="s">
        <v>5408</v>
      </c>
      <c r="D5888" s="2" t="s">
        <v>6</v>
      </c>
      <c r="E5888" s="2" t="str">
        <f>IFERROR(__xludf.DUMMYFUNCTION("GOOGLETRANSLATE(B5888, ""auto"",""en"")")," shim ring")</f>
        <v> shim ring</v>
      </c>
    </row>
    <row r="5889" ht="15.75" customHeight="1">
      <c r="A5889" s="1">
        <v>6434.0</v>
      </c>
      <c r="B5889" s="2" t="s">
        <v>5414</v>
      </c>
      <c r="C5889" s="2" t="s">
        <v>5408</v>
      </c>
      <c r="D5889" s="2" t="s">
        <v>6</v>
      </c>
      <c r="E5889" s="2" t="str">
        <f>IFERROR(__xludf.DUMMYFUNCTION("GOOGLETRANSLATE(B5889, ""auto"",""en"")")," korea korean paradox")</f>
        <v> korea korean paradox</v>
      </c>
    </row>
    <row r="5890" ht="15.75" customHeight="1">
      <c r="A5890" s="1">
        <v>6435.0</v>
      </c>
      <c r="B5890" s="2" t="s">
        <v>5415</v>
      </c>
      <c r="C5890" s="2" t="s">
        <v>5408</v>
      </c>
      <c r="D5890" s="2" t="s">
        <v>6</v>
      </c>
      <c r="E5890" s="2" t="str">
        <f>IFERROR(__xludf.DUMMYFUNCTION("GOOGLETRANSLATE(B5890, ""auto"",""en"")"),"https www shim ring with instagram")</f>
        <v>https www shim ring with instagram</v>
      </c>
    </row>
    <row r="5891" ht="15.75" customHeight="1">
      <c r="A5891" s="1">
        <v>6436.0</v>
      </c>
      <c r="B5891" s="2" t="s">
        <v>5416</v>
      </c>
      <c r="C5891" s="2" t="s">
        <v>5408</v>
      </c>
      <c r="D5891" s="2" t="s">
        <v>6</v>
      </c>
      <c r="E5891" s="2" t="str">
        <f>IFERROR(__xludf.DUMMYFUNCTION("GOOGLETRANSLATE(B5891, ""auto"",""en"")"),"instagram shim ring https www shim ring with instagram")</f>
        <v>instagram shim ring https www shim ring with instagram</v>
      </c>
    </row>
    <row r="5892" ht="15.75" customHeight="1">
      <c r="A5892" s="1">
        <v>6437.0</v>
      </c>
      <c r="B5892" s="2" t="s">
        <v>5418</v>
      </c>
      <c r="C5892" s="2" t="s">
        <v>5419</v>
      </c>
      <c r="D5892" s="2" t="s">
        <v>6</v>
      </c>
      <c r="E5892" s="2" t="str">
        <f>IFERROR(__xludf.DUMMYFUNCTION("GOOGLETRANSLATE(B5892, ""auto"",""en"")"),"bkycnыe myacnыe shapiki na yzhin")</f>
        <v>bkycnыe myacnыe shapiki na yzhin</v>
      </c>
    </row>
    <row r="5893" ht="15.75" customHeight="1">
      <c r="A5893" s="1">
        <v>6438.0</v>
      </c>
      <c r="B5893" s="2" t="s">
        <v>5420</v>
      </c>
      <c r="C5893" s="2" t="s">
        <v>5419</v>
      </c>
      <c r="D5893" s="2" t="s">
        <v>6</v>
      </c>
      <c r="E5893" s="2" t="str">
        <f>IFERROR(__xludf.DUMMYFUNCTION("GOOGLETRANSLATE(B5893, ""auto"",""en"")"),"you just do not roar")</f>
        <v>you just do not roar</v>
      </c>
    </row>
    <row r="5894" ht="15.75" customHeight="1">
      <c r="A5894" s="1">
        <v>6439.0</v>
      </c>
      <c r="B5894" s="2" t="s">
        <v>5421</v>
      </c>
      <c r="C5894" s="2" t="s">
        <v>5419</v>
      </c>
      <c r="D5894" s="2" t="s">
        <v>6</v>
      </c>
      <c r="E5894" s="2" t="str">
        <f>IFERROR(__xludf.DUMMYFUNCTION("GOOGLETRANSLATE(B5894, ""auto"",""en"")"),"zrazy chicken breast is very tasty and healthy")</f>
        <v>zrazy chicken breast is very tasty and healthy</v>
      </c>
    </row>
    <row r="5895" ht="15.75" customHeight="1">
      <c r="A5895" s="1">
        <v>6440.0</v>
      </c>
      <c r="B5895" s="2" t="s">
        <v>5422</v>
      </c>
      <c r="C5895" s="2" t="s">
        <v>5419</v>
      </c>
      <c r="D5895" s="2" t="s">
        <v>6</v>
      </c>
      <c r="E5895" s="2" t="str">
        <f>IFERROR(__xludf.DUMMYFUNCTION("GOOGLETRANSLATE(B5895, ""auto"",""en"")"),"delicious filling for tartlets tasty and healthy")</f>
        <v>delicious filling for tartlets tasty and healthy</v>
      </c>
    </row>
    <row r="5896" ht="15.75" customHeight="1">
      <c r="A5896" s="1">
        <v>6441.0</v>
      </c>
      <c r="B5896" s="2" t="s">
        <v>5423</v>
      </c>
      <c r="C5896" s="2" t="s">
        <v>5419</v>
      </c>
      <c r="D5896" s="2" t="s">
        <v>6</v>
      </c>
      <c r="E5896" s="2" t="str">
        <f>IFERROR(__xludf.DUMMYFUNCTION("GOOGLETRANSLATE(B5896, ""auto"",""en"")"),"verses of great poets enjoy listening")</f>
        <v>verses of great poets enjoy listening</v>
      </c>
    </row>
    <row r="5897" ht="15.75" customHeight="1">
      <c r="A5897" s="1">
        <v>6442.0</v>
      </c>
      <c r="B5897" s="2" t="s">
        <v>5424</v>
      </c>
      <c r="C5897" s="2" t="s">
        <v>5419</v>
      </c>
      <c r="D5897" s="2" t="s">
        <v>6</v>
      </c>
      <c r="E5897" s="2" t="str">
        <f>IFERROR(__xludf.DUMMYFUNCTION("GOOGLETRANSLATE(B5897, ""auto"",""en"")"),"ric with kupitsey and ovoschami in duhovke tasty and healthy")</f>
        <v>ric with kupitsey and ovoschami in duhovke tasty and healthy</v>
      </c>
    </row>
    <row r="5898" ht="15.75" customHeight="1">
      <c r="A5898" s="1">
        <v>6443.0</v>
      </c>
      <c r="B5898" s="2" t="s">
        <v>5418</v>
      </c>
      <c r="C5898" s="2" t="s">
        <v>5425</v>
      </c>
      <c r="D5898" s="2" t="s">
        <v>6</v>
      </c>
      <c r="E5898" s="2" t="str">
        <f>IFERROR(__xludf.DUMMYFUNCTION("GOOGLETRANSLATE(B5898, ""auto"",""en"")"),"bkycnыe myacnыe shapiki na yzhin")</f>
        <v>bkycnыe myacnыe shapiki na yzhin</v>
      </c>
    </row>
    <row r="5899" ht="15.75" customHeight="1">
      <c r="A5899" s="1">
        <v>6444.0</v>
      </c>
      <c r="B5899" s="2" t="s">
        <v>5420</v>
      </c>
      <c r="C5899" s="2" t="s">
        <v>5425</v>
      </c>
      <c r="D5899" s="2" t="s">
        <v>6</v>
      </c>
      <c r="E5899" s="2" t="str">
        <f>IFERROR(__xludf.DUMMYFUNCTION("GOOGLETRANSLATE(B5899, ""auto"",""en"")"),"you just do not roar")</f>
        <v>you just do not roar</v>
      </c>
    </row>
    <row r="5900" ht="15.75" customHeight="1">
      <c r="A5900" s="1">
        <v>6445.0</v>
      </c>
      <c r="B5900" s="2" t="s">
        <v>5421</v>
      </c>
      <c r="C5900" s="2" t="s">
        <v>5425</v>
      </c>
      <c r="D5900" s="2" t="s">
        <v>6</v>
      </c>
      <c r="E5900" s="2" t="str">
        <f>IFERROR(__xludf.DUMMYFUNCTION("GOOGLETRANSLATE(B5900, ""auto"",""en"")"),"zrazy chicken breast is very tasty and healthy")</f>
        <v>zrazy chicken breast is very tasty and healthy</v>
      </c>
    </row>
    <row r="5901" ht="15.75" customHeight="1">
      <c r="A5901" s="1">
        <v>6446.0</v>
      </c>
      <c r="B5901" s="2" t="s">
        <v>5422</v>
      </c>
      <c r="C5901" s="2" t="s">
        <v>5425</v>
      </c>
      <c r="D5901" s="2" t="s">
        <v>6</v>
      </c>
      <c r="E5901" s="2" t="str">
        <f>IFERROR(__xludf.DUMMYFUNCTION("GOOGLETRANSLATE(B5901, ""auto"",""en"")"),"delicious filling for tartlets tasty and healthy")</f>
        <v>delicious filling for tartlets tasty and healthy</v>
      </c>
    </row>
    <row r="5902" ht="15.75" customHeight="1">
      <c r="A5902" s="1">
        <v>6447.0</v>
      </c>
      <c r="B5902" s="2" t="s">
        <v>5423</v>
      </c>
      <c r="C5902" s="2" t="s">
        <v>5425</v>
      </c>
      <c r="D5902" s="2" t="s">
        <v>6</v>
      </c>
      <c r="E5902" s="2" t="str">
        <f>IFERROR(__xludf.DUMMYFUNCTION("GOOGLETRANSLATE(B5902, ""auto"",""en"")"),"verses of great poets enjoy listening")</f>
        <v>verses of great poets enjoy listening</v>
      </c>
    </row>
    <row r="5903" ht="15.75" customHeight="1">
      <c r="A5903" s="1">
        <v>6448.0</v>
      </c>
      <c r="B5903" s="2" t="s">
        <v>5424</v>
      </c>
      <c r="C5903" s="2" t="s">
        <v>5425</v>
      </c>
      <c r="D5903" s="2" t="s">
        <v>6</v>
      </c>
      <c r="E5903" s="2" t="str">
        <f>IFERROR(__xludf.DUMMYFUNCTION("GOOGLETRANSLATE(B5903, ""auto"",""en"")"),"ric with kupitsey and ovoschami in duhovke tasty and healthy")</f>
        <v>ric with kupitsey and ovoschami in duhovke tasty and healthy</v>
      </c>
    </row>
    <row r="5904" ht="15.75" customHeight="1">
      <c r="A5904" s="1">
        <v>6449.0</v>
      </c>
      <c r="B5904" s="2" t="s">
        <v>5426</v>
      </c>
      <c r="C5904" s="2" t="s">
        <v>5427</v>
      </c>
      <c r="D5904" s="2" t="s">
        <v>6</v>
      </c>
      <c r="E5904" s="2" t="str">
        <f>IFERROR(__xludf.DUMMYFUNCTION("GOOGLETRANSLATE(B5904, ""auto"",""en"")"),"I will have a")</f>
        <v>I will have a</v>
      </c>
    </row>
    <row r="5905" ht="15.75" customHeight="1">
      <c r="A5905" s="1">
        <v>6450.0</v>
      </c>
      <c r="B5905" s="2" t="s">
        <v>5428</v>
      </c>
      <c r="C5905" s="2" t="s">
        <v>5427</v>
      </c>
      <c r="D5905" s="2" t="s">
        <v>6</v>
      </c>
      <c r="E5905" s="2" t="str">
        <f>IFERROR(__xludf.DUMMYFUNCTION("GOOGLETRANSLATE(B5905, ""auto"",""en"")"),"Devon Rex beautiful alien creatures")</f>
        <v>Devon Rex beautiful alien creatures</v>
      </c>
    </row>
    <row r="5906" ht="15.75" customHeight="1">
      <c r="A5906" s="1">
        <v>6452.0</v>
      </c>
      <c r="B5906" s="2" t="s">
        <v>5429</v>
      </c>
      <c r="C5906" s="2" t="s">
        <v>5427</v>
      </c>
      <c r="D5906" s="2" t="s">
        <v>6</v>
      </c>
      <c r="E5906" s="2" t="str">
        <f>IFERROR(__xludf.DUMMYFUNCTION("GOOGLETRANSLATE(B5906, ""auto"",""en"")"),"summer berries")</f>
        <v>summer berries</v>
      </c>
    </row>
    <row r="5907" ht="15.75" customHeight="1">
      <c r="A5907" s="1">
        <v>6453.0</v>
      </c>
      <c r="B5907" s="2" t="s">
        <v>5430</v>
      </c>
      <c r="C5907" s="2" t="s">
        <v>5427</v>
      </c>
      <c r="D5907" s="2" t="s">
        <v>6</v>
      </c>
      <c r="E5907" s="2" t="str">
        <f>IFERROR(__xludf.DUMMYFUNCTION("GOOGLETRANSLATE(B5907, ""auto"",""en"")"),"I believe")</f>
        <v>I believe</v>
      </c>
    </row>
    <row r="5908" ht="15.75" customHeight="1">
      <c r="A5908" s="1">
        <v>6455.0</v>
      </c>
      <c r="B5908" s="2" t="s">
        <v>5426</v>
      </c>
      <c r="C5908" s="2" t="s">
        <v>5431</v>
      </c>
      <c r="D5908" s="2" t="s">
        <v>6</v>
      </c>
      <c r="E5908" s="2" t="str">
        <f>IFERROR(__xludf.DUMMYFUNCTION("GOOGLETRANSLATE(B5908, ""auto"",""en"")"),"I will have a")</f>
        <v>I will have a</v>
      </c>
    </row>
    <row r="5909" ht="15.75" customHeight="1">
      <c r="A5909" s="1">
        <v>6456.0</v>
      </c>
      <c r="B5909" s="2" t="s">
        <v>5428</v>
      </c>
      <c r="C5909" s="2" t="s">
        <v>5431</v>
      </c>
      <c r="D5909" s="2" t="s">
        <v>6</v>
      </c>
      <c r="E5909" s="2" t="str">
        <f>IFERROR(__xludf.DUMMYFUNCTION("GOOGLETRANSLATE(B5909, ""auto"",""en"")"),"Devon Rex beautiful alien creatures")</f>
        <v>Devon Rex beautiful alien creatures</v>
      </c>
    </row>
    <row r="5910" ht="15.75" customHeight="1">
      <c r="A5910" s="1">
        <v>6458.0</v>
      </c>
      <c r="B5910" s="2" t="s">
        <v>5429</v>
      </c>
      <c r="C5910" s="2" t="s">
        <v>5431</v>
      </c>
      <c r="D5910" s="2" t="s">
        <v>6</v>
      </c>
      <c r="E5910" s="2" t="str">
        <f>IFERROR(__xludf.DUMMYFUNCTION("GOOGLETRANSLATE(B5910, ""auto"",""en"")"),"summer berries")</f>
        <v>summer berries</v>
      </c>
    </row>
    <row r="5911" ht="15.75" customHeight="1">
      <c r="A5911" s="1">
        <v>6459.0</v>
      </c>
      <c r="B5911" s="2" t="s">
        <v>5430</v>
      </c>
      <c r="C5911" s="2" t="s">
        <v>5431</v>
      </c>
      <c r="D5911" s="2" t="s">
        <v>6</v>
      </c>
      <c r="E5911" s="2" t="str">
        <f>IFERROR(__xludf.DUMMYFUNCTION("GOOGLETRANSLATE(B5911, ""auto"",""en"")"),"I believe")</f>
        <v>I believe</v>
      </c>
    </row>
    <row r="5912" ht="15.75" customHeight="1">
      <c r="A5912" s="1">
        <v>6462.0</v>
      </c>
      <c r="B5912" s="2" t="s">
        <v>5432</v>
      </c>
      <c r="C5912" s="2" t="s">
        <v>5433</v>
      </c>
      <c r="D5912" s="2" t="s">
        <v>6</v>
      </c>
      <c r="E5912" s="2" t="str">
        <f>IFERROR(__xludf.DUMMYFUNCTION("GOOGLETRANSLATE(B5912, ""auto"",""en"")"),"its complex nature could only tolerate it")</f>
        <v>its complex nature could only tolerate it</v>
      </c>
    </row>
    <row r="5913" ht="15.75" customHeight="1">
      <c r="A5913" s="1">
        <v>6463.0</v>
      </c>
      <c r="B5913" s="2" t="s">
        <v>5434</v>
      </c>
      <c r="C5913" s="2" t="s">
        <v>5433</v>
      </c>
      <c r="D5913" s="2" t="s">
        <v>6</v>
      </c>
      <c r="E5913" s="2" t="str">
        <f>IFERROR(__xludf.DUMMYFUNCTION("GOOGLETRANSLATE(B5913, ""auto"",""en"")"),"Po Apia glavnoe unto me in life is imet cchastlivuyu cemyu")</f>
        <v>Po Apia glavnoe unto me in life is imet cchastlivuyu cemyu</v>
      </c>
    </row>
    <row r="5914" ht="15.75" customHeight="1">
      <c r="A5914" s="1">
        <v>6464.0</v>
      </c>
      <c r="B5914" s="2" t="s">
        <v>5435</v>
      </c>
      <c r="C5914" s="2" t="s">
        <v>5433</v>
      </c>
      <c r="D5914" s="2" t="s">
        <v>6</v>
      </c>
      <c r="E5914" s="2" t="str">
        <f>IFERROR(__xludf.DUMMYFUNCTION("GOOGLETRANSLATE(B5914, ""auto"",""en"")"),"happy birthday to our favorite boy")</f>
        <v>happy birthday to our favorite boy</v>
      </c>
    </row>
    <row r="5915" ht="15.75" customHeight="1">
      <c r="A5915" s="1">
        <v>6465.0</v>
      </c>
      <c r="B5915" s="2" t="s">
        <v>5436</v>
      </c>
      <c r="C5915" s="2" t="s">
        <v>5433</v>
      </c>
      <c r="D5915" s="2" t="s">
        <v>6</v>
      </c>
      <c r="E5915" s="2" t="str">
        <f>IFERROR(__xludf.DUMMYFUNCTION("GOOGLETRANSLATE(B5915, ""auto"",""en"")"),"family this is something that is worth waking up every day to breathe every second and every moment pray to God that he may protect and defend them")</f>
        <v>family this is something that is worth waking up every day to breathe every second and every moment pray to God that he may protect and defend them</v>
      </c>
    </row>
    <row r="5916" ht="15.75" customHeight="1">
      <c r="A5916" s="1">
        <v>6466.0</v>
      </c>
      <c r="B5916" s="2" t="s">
        <v>5437</v>
      </c>
      <c r="C5916" s="2" t="s">
        <v>5433</v>
      </c>
      <c r="D5916" s="2" t="s">
        <v>6</v>
      </c>
      <c r="E5916" s="2" t="str">
        <f>IFERROR(__xludf.DUMMYFUNCTION("GOOGLETRANSLATE(B5916, ""auto"",""en"")"),"happiness is when you wake up and you realize that you are not one that you've got the very man for whom you are ready to do anything because you're his mom")</f>
        <v>happiness is when you wake up and you realize that you are not one that you've got the very man for whom you are ready to do anything because you're his mom</v>
      </c>
    </row>
    <row r="5917" ht="15.75" customHeight="1">
      <c r="A5917" s="1">
        <v>6467.0</v>
      </c>
      <c r="B5917" s="2" t="s">
        <v>5438</v>
      </c>
      <c r="C5917" s="2" t="s">
        <v>5433</v>
      </c>
      <c r="D5917" s="2" t="s">
        <v>6</v>
      </c>
      <c r="E5917" s="2" t="str">
        <f>IFERROR(__xludf.DUMMYFUNCTION("GOOGLETRANSLATE(B5917, ""auto"",""en"")"),"Camoe pleasant word I've heard that my mother said my little Schastie")</f>
        <v>Camoe pleasant word I've heard that my mother said my little Schastie</v>
      </c>
    </row>
    <row r="5918" ht="15.75" customHeight="1">
      <c r="A5918" s="1">
        <v>6469.0</v>
      </c>
      <c r="B5918" s="2" t="s">
        <v>5439</v>
      </c>
      <c r="C5918" s="2" t="s">
        <v>5433</v>
      </c>
      <c r="D5918" s="2" t="s">
        <v>6</v>
      </c>
      <c r="E5918" s="2" t="str">
        <f>IFERROR(__xludf.DUMMYFUNCTION("GOOGLETRANSLATE(B5918, ""auto"",""en"")"),"dazhe ecli you vco potepyaesh you vcegda I will my element")</f>
        <v>dazhe ecli you vco potepyaesh you vcegda I will my element</v>
      </c>
    </row>
    <row r="5919" ht="15.75" customHeight="1">
      <c r="A5919" s="1">
        <v>6470.0</v>
      </c>
      <c r="B5919" s="2" t="s">
        <v>5440</v>
      </c>
      <c r="C5919" s="2" t="s">
        <v>5433</v>
      </c>
      <c r="D5919" s="2" t="s">
        <v>6</v>
      </c>
      <c r="E5919" s="2" t="str">
        <f>IFERROR(__xludf.DUMMYFUNCTION("GOOGLETRANSLATE(B5919, ""auto"",""en"")"),"εcli pazobpatcya vco vozmozhno ispytat doctignut and ponyat β mipe vco this is not tak much clozhno εcli camomu uclozhnyat not my element")</f>
        <v>εcli pazobpatcya vco vozmozhno ispytat doctignut and ponyat β mipe vco this is not tak much clozhno εcli camomu uclozhnyat not my element</v>
      </c>
    </row>
    <row r="5920" ht="15.75" customHeight="1">
      <c r="A5920" s="1">
        <v>6472.0</v>
      </c>
      <c r="B5920" s="2" t="s">
        <v>5432</v>
      </c>
      <c r="C5920" s="2" t="s">
        <v>5441</v>
      </c>
      <c r="D5920" s="2" t="s">
        <v>6</v>
      </c>
      <c r="E5920" s="2" t="str">
        <f>IFERROR(__xludf.DUMMYFUNCTION("GOOGLETRANSLATE(B5920, ""auto"",""en"")"),"its complex nature could only tolerate it")</f>
        <v>its complex nature could only tolerate it</v>
      </c>
    </row>
    <row r="5921" ht="15.75" customHeight="1">
      <c r="A5921" s="1">
        <v>6473.0</v>
      </c>
      <c r="B5921" s="2" t="s">
        <v>5434</v>
      </c>
      <c r="C5921" s="2" t="s">
        <v>5441</v>
      </c>
      <c r="D5921" s="2" t="s">
        <v>6</v>
      </c>
      <c r="E5921" s="2" t="str">
        <f>IFERROR(__xludf.DUMMYFUNCTION("GOOGLETRANSLATE(B5921, ""auto"",""en"")"),"Po Apia glavnoe unto me in life is imet cchastlivuyu cemyu")</f>
        <v>Po Apia glavnoe unto me in life is imet cchastlivuyu cemyu</v>
      </c>
    </row>
    <row r="5922" ht="15.75" customHeight="1">
      <c r="A5922" s="1">
        <v>6474.0</v>
      </c>
      <c r="B5922" s="2" t="s">
        <v>5435</v>
      </c>
      <c r="C5922" s="2" t="s">
        <v>5441</v>
      </c>
      <c r="D5922" s="2" t="s">
        <v>6</v>
      </c>
      <c r="E5922" s="2" t="str">
        <f>IFERROR(__xludf.DUMMYFUNCTION("GOOGLETRANSLATE(B5922, ""auto"",""en"")"),"happy birthday to our favorite boy")</f>
        <v>happy birthday to our favorite boy</v>
      </c>
    </row>
    <row r="5923" ht="15.75" customHeight="1">
      <c r="A5923" s="1">
        <v>6475.0</v>
      </c>
      <c r="B5923" s="2" t="s">
        <v>5436</v>
      </c>
      <c r="C5923" s="2" t="s">
        <v>5441</v>
      </c>
      <c r="D5923" s="2" t="s">
        <v>6</v>
      </c>
      <c r="E5923" s="2" t="str">
        <f>IFERROR(__xludf.DUMMYFUNCTION("GOOGLETRANSLATE(B5923, ""auto"",""en"")"),"family this is something that is worth waking up every day to breathe every second and every moment pray to God that he may protect and defend them")</f>
        <v>family this is something that is worth waking up every day to breathe every second and every moment pray to God that he may protect and defend them</v>
      </c>
    </row>
    <row r="5924" ht="15.75" customHeight="1">
      <c r="A5924" s="1">
        <v>6476.0</v>
      </c>
      <c r="B5924" s="2" t="s">
        <v>5437</v>
      </c>
      <c r="C5924" s="2" t="s">
        <v>5441</v>
      </c>
      <c r="D5924" s="2" t="s">
        <v>6</v>
      </c>
      <c r="E5924" s="2" t="str">
        <f>IFERROR(__xludf.DUMMYFUNCTION("GOOGLETRANSLATE(B5924, ""auto"",""en"")"),"happiness is when you wake up and you realize that you are not one that you've got the very man for whom you are ready to do anything because you're his mom")</f>
        <v>happiness is when you wake up and you realize that you are not one that you've got the very man for whom you are ready to do anything because you're his mom</v>
      </c>
    </row>
    <row r="5925" ht="15.75" customHeight="1">
      <c r="A5925" s="1">
        <v>6477.0</v>
      </c>
      <c r="B5925" s="2" t="s">
        <v>5438</v>
      </c>
      <c r="C5925" s="2" t="s">
        <v>5441</v>
      </c>
      <c r="D5925" s="2" t="s">
        <v>6</v>
      </c>
      <c r="E5925" s="2" t="str">
        <f>IFERROR(__xludf.DUMMYFUNCTION("GOOGLETRANSLATE(B5925, ""auto"",""en"")"),"Camoe pleasant word I've heard that my mother said my little Schastie")</f>
        <v>Camoe pleasant word I've heard that my mother said my little Schastie</v>
      </c>
    </row>
    <row r="5926" ht="15.75" customHeight="1">
      <c r="A5926" s="1">
        <v>6479.0</v>
      </c>
      <c r="B5926" s="2" t="s">
        <v>5439</v>
      </c>
      <c r="C5926" s="2" t="s">
        <v>5441</v>
      </c>
      <c r="D5926" s="2" t="s">
        <v>6</v>
      </c>
      <c r="E5926" s="2" t="str">
        <f>IFERROR(__xludf.DUMMYFUNCTION("GOOGLETRANSLATE(B5926, ""auto"",""en"")"),"dazhe ecli you vco potepyaesh you vcegda I will my element")</f>
        <v>dazhe ecli you vco potepyaesh you vcegda I will my element</v>
      </c>
    </row>
    <row r="5927" ht="15.75" customHeight="1">
      <c r="A5927" s="1">
        <v>6480.0</v>
      </c>
      <c r="B5927" s="2" t="s">
        <v>5440</v>
      </c>
      <c r="C5927" s="2" t="s">
        <v>5441</v>
      </c>
      <c r="D5927" s="2" t="s">
        <v>6</v>
      </c>
      <c r="E5927" s="2" t="str">
        <f>IFERROR(__xludf.DUMMYFUNCTION("GOOGLETRANSLATE(B5927, ""auto"",""en"")"),"εcli pazobpatcya vco vozmozhno ispytat doctignut and ponyat β mipe vco this is not tak much clozhno εcli camomu uclozhnyat not my element")</f>
        <v>εcli pazobpatcya vco vozmozhno ispytat doctignut and ponyat β mipe vco this is not tak much clozhno εcli camomu uclozhnyat not my element</v>
      </c>
    </row>
    <row r="5928" ht="15.75" customHeight="1">
      <c r="A5928" s="1">
        <v>6481.0</v>
      </c>
      <c r="B5928" s="2" t="s">
        <v>5442</v>
      </c>
      <c r="C5928" s="2" t="s">
        <v>5443</v>
      </c>
      <c r="D5928" s="2" t="s">
        <v>6</v>
      </c>
      <c r="E5928" s="2" t="str">
        <f>IFERROR(__xludf.DUMMYFUNCTION("GOOGLETRANSLATE(B5928, ""auto"",""en"")"),"no matter how many days of your life is important as your life in days")</f>
        <v>no matter how many days of your life is important as your life in days</v>
      </c>
    </row>
    <row r="5929" ht="15.75" customHeight="1">
      <c r="A5929" s="1">
        <v>6482.0</v>
      </c>
      <c r="B5929" s="2" t="s">
        <v>5444</v>
      </c>
      <c r="C5929" s="2" t="s">
        <v>5445</v>
      </c>
      <c r="D5929" s="2" t="s">
        <v>6</v>
      </c>
      <c r="E5929" s="2" t="str">
        <f>IFERROR(__xludf.DUMMYFUNCTION("GOOGLETRANSLATE(B5929, ""auto"",""en"")"),"legend")</f>
        <v>legend</v>
      </c>
    </row>
    <row r="5930" ht="15.75" customHeight="1">
      <c r="A5930" s="1">
        <v>6483.0</v>
      </c>
      <c r="B5930" s="2" t="s">
        <v>5446</v>
      </c>
      <c r="C5930" s="2" t="s">
        <v>5445</v>
      </c>
      <c r="D5930" s="2" t="s">
        <v>6</v>
      </c>
      <c r="E5930" s="2" t="str">
        <f>IFERROR(__xludf.DUMMYFUNCTION("GOOGLETRANSLATE(B5930, ""auto"",""en"")"),"bomb")</f>
        <v>bomb</v>
      </c>
    </row>
    <row r="5931" ht="15.75" customHeight="1">
      <c r="A5931" s="1">
        <v>6484.0</v>
      </c>
      <c r="B5931" s="2" t="s">
        <v>5447</v>
      </c>
      <c r="C5931" s="2" t="s">
        <v>5445</v>
      </c>
      <c r="D5931" s="2" t="s">
        <v>6</v>
      </c>
      <c r="E5931" s="2" t="str">
        <f>IFERROR(__xludf.DUMMYFUNCTION("GOOGLETRANSLATE(B5931, ""auto"",""en"")"),"my beloved brother")</f>
        <v>my beloved brother</v>
      </c>
    </row>
    <row r="5932" ht="15.75" customHeight="1">
      <c r="A5932" s="1">
        <v>6485.0</v>
      </c>
      <c r="B5932" s="2" t="s">
        <v>5444</v>
      </c>
      <c r="C5932" s="2" t="s">
        <v>5448</v>
      </c>
      <c r="D5932" s="2" t="s">
        <v>6</v>
      </c>
      <c r="E5932" s="2" t="str">
        <f>IFERROR(__xludf.DUMMYFUNCTION("GOOGLETRANSLATE(B5932, ""auto"",""en"")"),"legend")</f>
        <v>legend</v>
      </c>
    </row>
    <row r="5933" ht="15.75" customHeight="1">
      <c r="A5933" s="1">
        <v>6486.0</v>
      </c>
      <c r="B5933" s="2" t="s">
        <v>5446</v>
      </c>
      <c r="C5933" s="2" t="s">
        <v>5448</v>
      </c>
      <c r="D5933" s="2" t="s">
        <v>6</v>
      </c>
      <c r="E5933" s="2" t="str">
        <f>IFERROR(__xludf.DUMMYFUNCTION("GOOGLETRANSLATE(B5933, ""auto"",""en"")"),"bomb")</f>
        <v>bomb</v>
      </c>
    </row>
    <row r="5934" ht="15.75" customHeight="1">
      <c r="A5934" s="1">
        <v>6487.0</v>
      </c>
      <c r="B5934" s="2" t="s">
        <v>5447</v>
      </c>
      <c r="C5934" s="2" t="s">
        <v>5448</v>
      </c>
      <c r="D5934" s="2" t="s">
        <v>6</v>
      </c>
      <c r="E5934" s="2" t="str">
        <f>IFERROR(__xludf.DUMMYFUNCTION("GOOGLETRANSLATE(B5934, ""auto"",""en"")"),"my beloved brother")</f>
        <v>my beloved brother</v>
      </c>
    </row>
    <row r="5935" ht="15.75" customHeight="1">
      <c r="A5935" s="1">
        <v>6488.0</v>
      </c>
      <c r="B5935" s="2" t="s">
        <v>5449</v>
      </c>
      <c r="C5935" s="2" t="s">
        <v>5450</v>
      </c>
      <c r="D5935" s="2" t="s">
        <v>6</v>
      </c>
      <c r="E5935" s="2" t="str">
        <f>IFERROR(__xludf.DUMMYFUNCTION("GOOGLETRANSLATE(B5935, ""auto"",""en"")"),"I will miss you but I too have honor with nesteyin'm into you")</f>
        <v>I will miss you but I too have honor with nesteyin'm into you</v>
      </c>
    </row>
    <row r="5936" ht="15.75" customHeight="1">
      <c r="A5936" s="1">
        <v>6489.0</v>
      </c>
      <c r="B5936" s="2" t="s">
        <v>5451</v>
      </c>
      <c r="C5936" s="2" t="s">
        <v>5450</v>
      </c>
      <c r="D5936" s="2" t="s">
        <v>6</v>
      </c>
      <c r="E5936" s="2" t="str">
        <f>IFERROR(__xludf.DUMMYFUNCTION("GOOGLETRANSLATE(B5936, ""auto"",""en"")"),"life life life life")</f>
        <v>life life life life</v>
      </c>
    </row>
    <row r="5937" ht="15.75" customHeight="1">
      <c r="A5937" s="1">
        <v>6490.0</v>
      </c>
      <c r="B5937" s="2" t="s">
        <v>5452</v>
      </c>
      <c r="C5937" s="2" t="s">
        <v>5450</v>
      </c>
      <c r="D5937" s="2" t="s">
        <v>6</v>
      </c>
      <c r="E5937" s="2" t="str">
        <f>IFERROR(__xludf.DUMMYFUNCTION("GOOGLETRANSLATE(B5937, ""auto"",""en"")"),"Nevertheless, miss nothing bildirtpeymizğo")</f>
        <v>Nevertheless, miss nothing bildirtpeymizğo</v>
      </c>
    </row>
    <row r="5938" ht="15.75" customHeight="1">
      <c r="A5938" s="1">
        <v>6491.0</v>
      </c>
      <c r="B5938" s="2" t="s">
        <v>5453</v>
      </c>
      <c r="C5938" s="2" t="s">
        <v>5450</v>
      </c>
      <c r="D5938" s="2" t="s">
        <v>6</v>
      </c>
      <c r="E5938" s="2" t="str">
        <f>IFERROR(__xludf.DUMMYFUNCTION("GOOGLETRANSLATE(B5938, ""auto"",""en"")"),"make music that is going on in my heart song")</f>
        <v>make music that is going on in my heart song</v>
      </c>
    </row>
    <row r="5939" ht="15.75" customHeight="1">
      <c r="A5939" s="1">
        <v>6492.0</v>
      </c>
      <c r="B5939" s="2" t="s">
        <v>5454</v>
      </c>
      <c r="C5939" s="2" t="s">
        <v>5450</v>
      </c>
      <c r="D5939" s="2" t="s">
        <v>6</v>
      </c>
      <c r="E5939" s="2" t="str">
        <f>IFERROR(__xludf.DUMMYFUNCTION("GOOGLETRANSLATE(B5939, ""auto"",""en"")"),"others want to be with me if you do not forgotten, and if you do not forget me")</f>
        <v>others want to be with me if you do not forgotten, and if you do not forget me</v>
      </c>
    </row>
    <row r="5940" ht="15.75" customHeight="1">
      <c r="A5940" s="1">
        <v>6493.0</v>
      </c>
      <c r="B5940" s="2" t="s">
        <v>5455</v>
      </c>
      <c r="C5940" s="2" t="s">
        <v>5450</v>
      </c>
      <c r="D5940" s="2" t="s">
        <v>6</v>
      </c>
      <c r="E5940" s="2" t="str">
        <f>IFERROR(__xludf.DUMMYFUNCTION("GOOGLETRANSLATE(B5940, ""auto"",""en"")"),"one girl jılatıp second girl is not negligible tears of the girls can not be happy oylamandar")</f>
        <v>one girl jılatıp second girl is not negligible tears of the girls can not be happy oylamandar</v>
      </c>
    </row>
    <row r="5941" ht="15.75" customHeight="1">
      <c r="A5941" s="1">
        <v>6494.0</v>
      </c>
      <c r="B5941" s="2" t="s">
        <v>5449</v>
      </c>
      <c r="C5941" s="2" t="s">
        <v>5450</v>
      </c>
      <c r="D5941" s="2" t="s">
        <v>6</v>
      </c>
      <c r="E5941" s="2" t="str">
        <f>IFERROR(__xludf.DUMMYFUNCTION("GOOGLETRANSLATE(B5941, ""auto"",""en"")"),"I will miss you but I too have honor with nesteyin'm into you")</f>
        <v>I will miss you but I too have honor with nesteyin'm into you</v>
      </c>
    </row>
    <row r="5942" ht="15.75" customHeight="1">
      <c r="A5942" s="1">
        <v>6495.0</v>
      </c>
      <c r="B5942" s="2" t="s">
        <v>5451</v>
      </c>
      <c r="C5942" s="2" t="s">
        <v>5450</v>
      </c>
      <c r="D5942" s="2" t="s">
        <v>6</v>
      </c>
      <c r="E5942" s="2" t="str">
        <f>IFERROR(__xludf.DUMMYFUNCTION("GOOGLETRANSLATE(B5942, ""auto"",""en"")"),"life life life life")</f>
        <v>life life life life</v>
      </c>
    </row>
    <row r="5943" ht="15.75" customHeight="1">
      <c r="A5943" s="1">
        <v>6496.0</v>
      </c>
      <c r="B5943" s="2" t="s">
        <v>5452</v>
      </c>
      <c r="C5943" s="2" t="s">
        <v>5450</v>
      </c>
      <c r="D5943" s="2" t="s">
        <v>6</v>
      </c>
      <c r="E5943" s="2" t="str">
        <f>IFERROR(__xludf.DUMMYFUNCTION("GOOGLETRANSLATE(B5943, ""auto"",""en"")"),"Nevertheless, miss nothing bildirtpeymizğo")</f>
        <v>Nevertheless, miss nothing bildirtpeymizğo</v>
      </c>
    </row>
    <row r="5944" ht="15.75" customHeight="1">
      <c r="A5944" s="1">
        <v>6497.0</v>
      </c>
      <c r="B5944" s="2" t="s">
        <v>5453</v>
      </c>
      <c r="C5944" s="2" t="s">
        <v>5450</v>
      </c>
      <c r="D5944" s="2" t="s">
        <v>6</v>
      </c>
      <c r="E5944" s="2" t="str">
        <f>IFERROR(__xludf.DUMMYFUNCTION("GOOGLETRANSLATE(B5944, ""auto"",""en"")"),"make music that is going on in my heart song")</f>
        <v>make music that is going on in my heart song</v>
      </c>
    </row>
    <row r="5945" ht="15.75" customHeight="1">
      <c r="A5945" s="1">
        <v>6498.0</v>
      </c>
      <c r="B5945" s="2" t="s">
        <v>5454</v>
      </c>
      <c r="C5945" s="2" t="s">
        <v>5450</v>
      </c>
      <c r="D5945" s="2" t="s">
        <v>6</v>
      </c>
      <c r="E5945" s="2" t="str">
        <f>IFERROR(__xludf.DUMMYFUNCTION("GOOGLETRANSLATE(B5945, ""auto"",""en"")"),"others want to be with me if you do not forgotten, and if you do not forget me")</f>
        <v>others want to be with me if you do not forgotten, and if you do not forget me</v>
      </c>
    </row>
    <row r="5946" ht="15.75" customHeight="1">
      <c r="A5946" s="1">
        <v>6499.0</v>
      </c>
      <c r="B5946" s="2" t="s">
        <v>5455</v>
      </c>
      <c r="C5946" s="2" t="s">
        <v>5450</v>
      </c>
      <c r="D5946" s="2" t="s">
        <v>6</v>
      </c>
      <c r="E5946" s="2" t="str">
        <f>IFERROR(__xludf.DUMMYFUNCTION("GOOGLETRANSLATE(B5946, ""auto"",""en"")"),"one girl jılatıp second girl is not negligible tears of the girls can not be happy oylamandar")</f>
        <v>one girl jılatıp second girl is not negligible tears of the girls can not be happy oylamandar</v>
      </c>
    </row>
    <row r="5947" ht="15.75" customHeight="1">
      <c r="A5947" s="1">
        <v>6500.0</v>
      </c>
      <c r="B5947" s="2" t="s">
        <v>5449</v>
      </c>
      <c r="C5947" s="2" t="s">
        <v>5450</v>
      </c>
      <c r="D5947" s="2" t="s">
        <v>6</v>
      </c>
      <c r="E5947" s="2" t="str">
        <f>IFERROR(__xludf.DUMMYFUNCTION("GOOGLETRANSLATE(B5947, ""auto"",""en"")"),"I will miss you but I too have honor with nesteyin'm into you")</f>
        <v>I will miss you but I too have honor with nesteyin'm into you</v>
      </c>
    </row>
    <row r="5948" ht="15.75" customHeight="1">
      <c r="A5948" s="1">
        <v>6501.0</v>
      </c>
      <c r="B5948" s="2" t="s">
        <v>5451</v>
      </c>
      <c r="C5948" s="2" t="s">
        <v>5450</v>
      </c>
      <c r="D5948" s="2" t="s">
        <v>6</v>
      </c>
      <c r="E5948" s="2" t="str">
        <f>IFERROR(__xludf.DUMMYFUNCTION("GOOGLETRANSLATE(B5948, ""auto"",""en"")"),"life life life life")</f>
        <v>life life life life</v>
      </c>
    </row>
    <row r="5949" ht="15.75" customHeight="1">
      <c r="A5949" s="1">
        <v>6502.0</v>
      </c>
      <c r="B5949" s="2" t="s">
        <v>5452</v>
      </c>
      <c r="C5949" s="2" t="s">
        <v>5450</v>
      </c>
      <c r="D5949" s="2" t="s">
        <v>6</v>
      </c>
      <c r="E5949" s="2" t="str">
        <f>IFERROR(__xludf.DUMMYFUNCTION("GOOGLETRANSLATE(B5949, ""auto"",""en"")"),"Nevertheless, miss nothing bildirtpeymizğo")</f>
        <v>Nevertheless, miss nothing bildirtpeymizğo</v>
      </c>
    </row>
    <row r="5950" ht="15.75" customHeight="1">
      <c r="A5950" s="1">
        <v>6503.0</v>
      </c>
      <c r="B5950" s="2" t="s">
        <v>5453</v>
      </c>
      <c r="C5950" s="2" t="s">
        <v>5450</v>
      </c>
      <c r="D5950" s="2" t="s">
        <v>6</v>
      </c>
      <c r="E5950" s="2" t="str">
        <f>IFERROR(__xludf.DUMMYFUNCTION("GOOGLETRANSLATE(B5950, ""auto"",""en"")"),"make music that is going on in my heart song")</f>
        <v>make music that is going on in my heart song</v>
      </c>
    </row>
    <row r="5951" ht="15.75" customHeight="1">
      <c r="A5951" s="1">
        <v>6504.0</v>
      </c>
      <c r="B5951" s="2" t="s">
        <v>5454</v>
      </c>
      <c r="C5951" s="2" t="s">
        <v>5450</v>
      </c>
      <c r="D5951" s="2" t="s">
        <v>6</v>
      </c>
      <c r="E5951" s="2" t="str">
        <f>IFERROR(__xludf.DUMMYFUNCTION("GOOGLETRANSLATE(B5951, ""auto"",""en"")"),"others want to be with me if you do not forgotten, and if you do not forget me")</f>
        <v>others want to be with me if you do not forgotten, and if you do not forget me</v>
      </c>
    </row>
    <row r="5952" ht="15.75" customHeight="1">
      <c r="A5952" s="1">
        <v>6505.0</v>
      </c>
      <c r="B5952" s="2" t="s">
        <v>5455</v>
      </c>
      <c r="C5952" s="2" t="s">
        <v>5450</v>
      </c>
      <c r="D5952" s="2" t="s">
        <v>6</v>
      </c>
      <c r="E5952" s="2" t="str">
        <f>IFERROR(__xludf.DUMMYFUNCTION("GOOGLETRANSLATE(B5952, ""auto"",""en"")"),"one girl jılatıp second girl is not negligible tears of the girls can not be happy oylamandar")</f>
        <v>one girl jılatıp second girl is not negligible tears of the girls can not be happy oylamandar</v>
      </c>
    </row>
    <row r="5953" ht="15.75" customHeight="1">
      <c r="A5953" s="1">
        <v>6506.0</v>
      </c>
      <c r="B5953" s="2" t="s">
        <v>5456</v>
      </c>
      <c r="C5953" s="2" t="s">
        <v>5457</v>
      </c>
      <c r="D5953" s="2" t="s">
        <v>6</v>
      </c>
      <c r="E5953" s="2" t="str">
        <f>IFERROR(__xludf.DUMMYFUNCTION("GOOGLETRANSLATE(B5953, ""auto"",""en"")"),"miniature postapokalipsis")</f>
        <v>miniature postapokalipsis</v>
      </c>
    </row>
    <row r="5954" ht="15.75" customHeight="1">
      <c r="A5954" s="1">
        <v>6507.0</v>
      </c>
      <c r="B5954" s="2" t="s">
        <v>5458</v>
      </c>
      <c r="C5954" s="2" t="s">
        <v>5457</v>
      </c>
      <c r="D5954" s="2" t="s">
        <v>6</v>
      </c>
      <c r="E5954" s="2" t="str">
        <f>IFERROR(__xludf.DUMMYFUNCTION("GOOGLETRANSLATE(B5954, ""auto"",""en"")"),"vannaya room in which you zahochetsya krichat horror")</f>
        <v>vannaya room in which you zahochetsya krichat horror</v>
      </c>
    </row>
    <row r="5955" ht="15.75" customHeight="1">
      <c r="A5955" s="1">
        <v>6508.0</v>
      </c>
      <c r="B5955" s="2" t="s">
        <v>5459</v>
      </c>
      <c r="C5955" s="2" t="s">
        <v>5457</v>
      </c>
      <c r="D5955" s="2" t="s">
        <v>6</v>
      </c>
      <c r="E5955" s="2" t="str">
        <f>IFERROR(__xludf.DUMMYFUNCTION("GOOGLETRANSLATE(B5955, ""auto"",""en"")"),"art animation")</f>
        <v>art animation</v>
      </c>
    </row>
    <row r="5956" ht="15.75" customHeight="1">
      <c r="A5956" s="1">
        <v>6509.0</v>
      </c>
      <c r="B5956" s="2" t="s">
        <v>5460</v>
      </c>
      <c r="C5956" s="2" t="s">
        <v>5457</v>
      </c>
      <c r="D5956" s="2" t="s">
        <v>6</v>
      </c>
      <c r="E5956" s="2" t="str">
        <f>IFERROR(__xludf.DUMMYFUNCTION("GOOGLETRANSLATE(B5956, ""auto"",""en"")")," c lyubovyu caymon")</f>
        <v> c lyubovyu caymon</v>
      </c>
    </row>
    <row r="5957" ht="15.75" customHeight="1">
      <c r="A5957" s="1">
        <v>6510.0</v>
      </c>
      <c r="B5957" s="2" t="s">
        <v>5461</v>
      </c>
      <c r="C5957" s="2" t="s">
        <v>5457</v>
      </c>
      <c r="D5957" s="2" t="s">
        <v>6</v>
      </c>
      <c r="E5957" s="2" t="str">
        <f>IFERROR(__xludf.DUMMYFUNCTION("GOOGLETRANSLATE(B5957, ""auto"",""en"")")," Wealth concentration affects suppose you earn $ 2,000 per hour and worked full-time since the birth of Christ to the present day and say that you have never paid taxes and saved every penny to date, you have an 8 $ 3 billion in 30 Americans still richer "&amp;"than you")</f>
        <v> Wealth concentration affects suppose you earn $ 2,000 per hour and worked full-time since the birth of Christ to the present day and say that you have never paid taxes and saved every penny to date, you have an 8 $ 3 billion in 30 Americans still richer than you</v>
      </c>
    </row>
    <row r="5958" ht="15.75" customHeight="1">
      <c r="A5958" s="1">
        <v>6511.0</v>
      </c>
      <c r="B5958" s="2" t="s">
        <v>5462</v>
      </c>
      <c r="C5958" s="2" t="s">
        <v>5457</v>
      </c>
      <c r="D5958" s="2" t="s">
        <v>6</v>
      </c>
      <c r="E5958" s="2" t="str">
        <f>IFERROR(__xludf.DUMMYFUNCTION("GOOGLETRANSLATE(B5958, ""auto"",""en"")"),"Lisa Lu is a great strength of will in fact spent on your kitchen project five years all items made of beads")</f>
        <v>Lisa Lu is a great strength of will in fact spent on your kitchen project five years all items made of beads</v>
      </c>
    </row>
    <row r="5959" ht="15.75" customHeight="1">
      <c r="A5959" s="1">
        <v>6512.0</v>
      </c>
      <c r="B5959" s="2" t="s">
        <v>5463</v>
      </c>
      <c r="C5959" s="2" t="s">
        <v>5457</v>
      </c>
      <c r="D5959" s="2" t="s">
        <v>6</v>
      </c>
      <c r="E5959" s="2" t="str">
        <f>IFERROR(__xludf.DUMMYFUNCTION("GOOGLETRANSLATE(B5959, ""auto"",""en"")"),"moo tekyschee coctoyanie")</f>
        <v>moo tekyschee coctoyanie</v>
      </c>
    </row>
    <row r="5960" ht="15.75" customHeight="1">
      <c r="A5960" s="1">
        <v>6513.0</v>
      </c>
      <c r="B5960" s="2" t="s">
        <v>5464</v>
      </c>
      <c r="C5960" s="2" t="s">
        <v>5465</v>
      </c>
      <c r="D5960" s="2" t="s">
        <v>6</v>
      </c>
      <c r="E5960" s="2" t="str">
        <f>IFERROR(__xludf.DUMMYFUNCTION("GOOGLETRANSLATE(B5960, ""auto"",""en"")"),"Show photo somebody who you met today f3 cool arzu15")</f>
        <v>Show photo somebody who you met today f3 cool arzu15</v>
      </c>
    </row>
    <row r="5961" ht="15.75" customHeight="1">
      <c r="A5961" s="1">
        <v>6514.0</v>
      </c>
      <c r="B5961" s="2" t="s">
        <v>5466</v>
      </c>
      <c r="C5961" s="2" t="s">
        <v>5465</v>
      </c>
      <c r="D5961" s="2" t="s">
        <v>6</v>
      </c>
      <c r="E5961" s="2" t="str">
        <f>IFERROR(__xludf.DUMMYFUNCTION("GOOGLETRANSLATE(B5961, ""auto"",""en"")"),"show me your bookshelf f3 cool arzu15")</f>
        <v>show me your bookshelf f3 cool arzu15</v>
      </c>
    </row>
    <row r="5962" ht="15.75" customHeight="1">
      <c r="A5962" s="1">
        <v>6515.0</v>
      </c>
      <c r="B5962" s="2" t="s">
        <v>5467</v>
      </c>
      <c r="C5962" s="2" t="s">
        <v>5465</v>
      </c>
      <c r="D5962" s="2" t="s">
        <v>6</v>
      </c>
      <c r="E5962" s="2" t="str">
        <f>IFERROR(__xludf.DUMMYFUNCTION("GOOGLETRANSLATE(B5962, ""auto"",""en"")"),"which screen saver on your phone f3 cool arzu15")</f>
        <v>which screen saver on your phone f3 cool arzu15</v>
      </c>
    </row>
    <row r="5963" ht="15.75" customHeight="1">
      <c r="A5963" s="1">
        <v>6516.0</v>
      </c>
      <c r="B5963" s="2" t="s">
        <v>5464</v>
      </c>
      <c r="C5963" s="2" t="s">
        <v>5468</v>
      </c>
      <c r="D5963" s="2" t="s">
        <v>6</v>
      </c>
      <c r="E5963" s="2" t="str">
        <f>IFERROR(__xludf.DUMMYFUNCTION("GOOGLETRANSLATE(B5963, ""auto"",""en"")"),"Show photo somebody who you met today f3 cool arzu15")</f>
        <v>Show photo somebody who you met today f3 cool arzu15</v>
      </c>
    </row>
    <row r="5964" ht="15.75" customHeight="1">
      <c r="A5964" s="1">
        <v>6517.0</v>
      </c>
      <c r="B5964" s="2" t="s">
        <v>5466</v>
      </c>
      <c r="C5964" s="2" t="s">
        <v>5468</v>
      </c>
      <c r="D5964" s="2" t="s">
        <v>6</v>
      </c>
      <c r="E5964" s="2" t="str">
        <f>IFERROR(__xludf.DUMMYFUNCTION("GOOGLETRANSLATE(B5964, ""auto"",""en"")"),"show me your bookshelf f3 cool arzu15")</f>
        <v>show me your bookshelf f3 cool arzu15</v>
      </c>
    </row>
    <row r="5965" ht="15.75" customHeight="1">
      <c r="A5965" s="1">
        <v>6518.0</v>
      </c>
      <c r="B5965" s="2" t="s">
        <v>5467</v>
      </c>
      <c r="C5965" s="2" t="s">
        <v>5468</v>
      </c>
      <c r="D5965" s="2" t="s">
        <v>6</v>
      </c>
      <c r="E5965" s="2" t="str">
        <f>IFERROR(__xludf.DUMMYFUNCTION("GOOGLETRANSLATE(B5965, ""auto"",""en"")"),"which screen saver on your phone f3 cool arzu15")</f>
        <v>which screen saver on your phone f3 cool arzu15</v>
      </c>
    </row>
    <row r="5966" ht="15.75" customHeight="1">
      <c r="A5966" s="1">
        <v>6519.0</v>
      </c>
      <c r="B5966" s="2" t="s">
        <v>5464</v>
      </c>
      <c r="C5966" s="2" t="s">
        <v>5468</v>
      </c>
      <c r="D5966" s="2" t="s">
        <v>6</v>
      </c>
      <c r="E5966" s="2" t="str">
        <f>IFERROR(__xludf.DUMMYFUNCTION("GOOGLETRANSLATE(B5966, ""auto"",""en"")"),"Show photo somebody who you met today f3 cool arzu15")</f>
        <v>Show photo somebody who you met today f3 cool arzu15</v>
      </c>
    </row>
    <row r="5967" ht="15.75" customHeight="1">
      <c r="A5967" s="1">
        <v>6520.0</v>
      </c>
      <c r="B5967" s="2" t="s">
        <v>5466</v>
      </c>
      <c r="C5967" s="2" t="s">
        <v>5468</v>
      </c>
      <c r="D5967" s="2" t="s">
        <v>6</v>
      </c>
      <c r="E5967" s="2" t="str">
        <f>IFERROR(__xludf.DUMMYFUNCTION("GOOGLETRANSLATE(B5967, ""auto"",""en"")"),"show me your bookshelf f3 cool arzu15")</f>
        <v>show me your bookshelf f3 cool arzu15</v>
      </c>
    </row>
    <row r="5968" ht="15.75" customHeight="1">
      <c r="A5968" s="1">
        <v>6521.0</v>
      </c>
      <c r="B5968" s="2" t="s">
        <v>5467</v>
      </c>
      <c r="C5968" s="2" t="s">
        <v>5468</v>
      </c>
      <c r="D5968" s="2" t="s">
        <v>6</v>
      </c>
      <c r="E5968" s="2" t="str">
        <f>IFERROR(__xludf.DUMMYFUNCTION("GOOGLETRANSLATE(B5968, ""auto"",""en"")"),"which screen saver on your phone f3 cool arzu15")</f>
        <v>which screen saver on your phone f3 cool arzu15</v>
      </c>
    </row>
    <row r="5969" ht="15.75" customHeight="1">
      <c r="A5969" s="1">
        <v>6522.0</v>
      </c>
      <c r="B5969" s="2" t="s">
        <v>5469</v>
      </c>
      <c r="C5969" s="2" t="s">
        <v>5470</v>
      </c>
      <c r="D5969" s="2" t="s">
        <v>6</v>
      </c>
      <c r="E5969" s="2" t="str">
        <f>IFERROR(__xludf.DUMMYFUNCTION("GOOGLETRANSLATE(B5969, ""auto"",""en"")"),"https youtu be v0jt5fzeqfm follow the link and watch the video filmed on a rather interesting topic Like and subscribe welcome")</f>
        <v>https youtu be v0jt5fzeqfm follow the link and watch the video filmed on a rather interesting topic Like and subscribe welcome</v>
      </c>
    </row>
    <row r="5970" ht="15.75" customHeight="1">
      <c r="A5970" s="1">
        <v>6523.0</v>
      </c>
      <c r="B5970" s="2" t="s">
        <v>5471</v>
      </c>
      <c r="C5970" s="2" t="s">
        <v>5470</v>
      </c>
      <c r="D5970" s="2" t="s">
        <v>6</v>
      </c>
      <c r="E5970" s="2" t="str">
        <f>IFERROR(__xludf.DUMMYFUNCTION("GOOGLETRANSLATE(B5970, ""auto"",""en"")"),"and then 20 times on his birthday")</f>
        <v>and then 20 times on his birthday</v>
      </c>
    </row>
    <row r="5971" ht="15.75" customHeight="1">
      <c r="A5971" s="1">
        <v>6524.0</v>
      </c>
      <c r="B5971" s="2" t="s">
        <v>5472</v>
      </c>
      <c r="C5971" s="2" t="s">
        <v>5470</v>
      </c>
      <c r="D5971" s="2" t="s">
        <v>6</v>
      </c>
      <c r="E5971" s="2" t="str">
        <f>IFERROR(__xludf.DUMMYFUNCTION("GOOGLETRANSLATE(B5971, ""auto"",""en"")"),"This year it will be 5 years")</f>
        <v>This year it will be 5 years</v>
      </c>
    </row>
    <row r="5972" ht="15.75" customHeight="1">
      <c r="A5972" s="1">
        <v>6525.0</v>
      </c>
      <c r="B5972" s="2" t="s">
        <v>5473</v>
      </c>
      <c r="C5972" s="2" t="s">
        <v>5470</v>
      </c>
      <c r="D5972" s="2" t="s">
        <v>6</v>
      </c>
      <c r="E5972" s="2" t="str">
        <f>IFERROR(__xludf.DUMMYFUNCTION("GOOGLETRANSLATE(B5972, ""auto"",""en"")"),"18 is just the beginning")</f>
        <v>18 is just the beginning</v>
      </c>
    </row>
    <row r="5973" ht="15.75" customHeight="1">
      <c r="A5973" s="1">
        <v>6526.0</v>
      </c>
      <c r="B5973" s="2" t="s">
        <v>5474</v>
      </c>
      <c r="C5973" s="2" t="s">
        <v>5470</v>
      </c>
      <c r="D5973" s="2" t="s">
        <v>6</v>
      </c>
      <c r="E5973" s="2" t="str">
        <f>IFERROR(__xludf.DUMMYFUNCTION("GOOGLETRANSLATE(B5973, ""auto"",""en"")"),"I love you happy birthday")</f>
        <v>I love you happy birthday</v>
      </c>
    </row>
    <row r="5974" ht="15.75" customHeight="1">
      <c r="A5974" s="1">
        <v>6527.0</v>
      </c>
      <c r="B5974" s="2" t="s">
        <v>5475</v>
      </c>
      <c r="C5974" s="2" t="s">
        <v>5470</v>
      </c>
      <c r="D5974" s="2" t="s">
        <v>6</v>
      </c>
      <c r="E5974" s="2" t="str">
        <f>IFERROR(__xludf.DUMMYFUNCTION("GOOGLETRANSLATE(B5974, ""auto"",""en"")"),"itaaaak we nachinaeeeem")</f>
        <v>itaaaak we nachinaeeeem</v>
      </c>
    </row>
    <row r="5975" ht="15.75" customHeight="1">
      <c r="A5975" s="1">
        <v>6528.0</v>
      </c>
      <c r="B5975" s="2" t="s">
        <v>5476</v>
      </c>
      <c r="C5975" s="2" t="s">
        <v>5470</v>
      </c>
      <c r="D5975" s="2" t="s">
        <v>6</v>
      </c>
      <c r="E5975" s="2" t="str">
        <f>IFERROR(__xludf.DUMMYFUNCTION("GOOGLETRANSLATE(B5975, ""auto"",""en"")"),"and that was something to remember")</f>
        <v>and that was something to remember</v>
      </c>
    </row>
    <row r="5976" ht="15.75" customHeight="1">
      <c r="A5976" s="1">
        <v>6529.0</v>
      </c>
      <c r="B5976" s="2" t="s">
        <v>5477</v>
      </c>
      <c r="C5976" s="2" t="s">
        <v>5470</v>
      </c>
      <c r="D5976" s="2" t="s">
        <v>6</v>
      </c>
      <c r="E5976" s="2" t="str">
        <f>IFERROR(__xludf.DUMMYFUNCTION("GOOGLETRANSLATE(B5976, ""auto"",""en"")"),"Now to break off 738 times in the evening to sit in the CFS and wait to escape to a stop that does not exist and dance not telochi not here it's all")</f>
        <v>Now to break off 738 times in the evening to sit in the CFS and wait to escape to a stop that does not exist and dance not telochi not here it's all</v>
      </c>
    </row>
    <row r="5977" ht="15.75" customHeight="1">
      <c r="A5977" s="1">
        <v>6530.0</v>
      </c>
      <c r="B5977" s="2" t="s">
        <v>5478</v>
      </c>
      <c r="C5977" s="2" t="s">
        <v>5470</v>
      </c>
      <c r="D5977" s="2" t="s">
        <v>6</v>
      </c>
      <c r="E5977" s="2" t="str">
        <f>IFERROR(__xludf.DUMMYFUNCTION("GOOGLETRANSLATE(B5977, ""auto"",""en"")"),"how you're doing in relation to others will come back to you sooner or later, it is the law of the final return, he has nothing to do with punishment or reward the way the world you get what you send is inevitable Neale Donald Walsch")</f>
        <v>how you're doing in relation to others will come back to you sooner or later, it is the law of the final return, he has nothing to do with punishment or reward the way the world you get what you send is inevitable Neale Donald Walsch</v>
      </c>
    </row>
    <row r="5978" ht="15.75" customHeight="1">
      <c r="A5978" s="1">
        <v>6531.0</v>
      </c>
      <c r="B5978" s="2" t="s">
        <v>5479</v>
      </c>
      <c r="C5978" s="2" t="s">
        <v>5470</v>
      </c>
      <c r="D5978" s="2" t="s">
        <v>6</v>
      </c>
      <c r="E5978" s="2" t="str">
        <f>IFERROR(__xludf.DUMMYFUNCTION("GOOGLETRANSLATE(B5978, ""auto"",""en"")"),"smile with your eyes")</f>
        <v>smile with your eyes</v>
      </c>
    </row>
    <row r="5979" ht="15.75" customHeight="1">
      <c r="A5979" s="1">
        <v>6532.0</v>
      </c>
      <c r="B5979" s="2" t="s">
        <v>5480</v>
      </c>
      <c r="C5979" s="2" t="s">
        <v>5470</v>
      </c>
      <c r="D5979" s="2" t="s">
        <v>6</v>
      </c>
      <c r="E5979" s="2" t="str">
        <f>IFERROR(__xludf.DUMMYFUNCTION("GOOGLETRANSLATE(B5979, ""auto"",""en"")"),"you feel the need to talk and e Safarli")</f>
        <v>you feel the need to talk and e Safarli</v>
      </c>
    </row>
    <row r="5980" ht="15.75" customHeight="1">
      <c r="A5980" s="1">
        <v>6533.0</v>
      </c>
      <c r="B5980" s="2" t="s">
        <v>5469</v>
      </c>
      <c r="C5980" s="2" t="s">
        <v>5470</v>
      </c>
      <c r="D5980" s="2" t="s">
        <v>6</v>
      </c>
      <c r="E5980" s="2" t="str">
        <f>IFERROR(__xludf.DUMMYFUNCTION("GOOGLETRANSLATE(B5980, ""auto"",""en"")"),"https youtu be v0jt5fzeqfm follow the link and watch the video filmed on a rather interesting topic Like and subscribe welcome")</f>
        <v>https youtu be v0jt5fzeqfm follow the link and watch the video filmed on a rather interesting topic Like and subscribe welcome</v>
      </c>
    </row>
    <row r="5981" ht="15.75" customHeight="1">
      <c r="A5981" s="1">
        <v>6534.0</v>
      </c>
      <c r="B5981" s="2" t="s">
        <v>5471</v>
      </c>
      <c r="C5981" s="2" t="s">
        <v>5470</v>
      </c>
      <c r="D5981" s="2" t="s">
        <v>6</v>
      </c>
      <c r="E5981" s="2" t="str">
        <f>IFERROR(__xludf.DUMMYFUNCTION("GOOGLETRANSLATE(B5981, ""auto"",""en"")"),"and then 20 times on his birthday")</f>
        <v>and then 20 times on his birthday</v>
      </c>
    </row>
    <row r="5982" ht="15.75" customHeight="1">
      <c r="A5982" s="1">
        <v>6535.0</v>
      </c>
      <c r="B5982" s="2" t="s">
        <v>5472</v>
      </c>
      <c r="C5982" s="2" t="s">
        <v>5470</v>
      </c>
      <c r="D5982" s="2" t="s">
        <v>6</v>
      </c>
      <c r="E5982" s="2" t="str">
        <f>IFERROR(__xludf.DUMMYFUNCTION("GOOGLETRANSLATE(B5982, ""auto"",""en"")"),"This year it will be 5 years")</f>
        <v>This year it will be 5 years</v>
      </c>
    </row>
    <row r="5983" ht="15.75" customHeight="1">
      <c r="A5983" s="1">
        <v>6536.0</v>
      </c>
      <c r="B5983" s="2" t="s">
        <v>5473</v>
      </c>
      <c r="C5983" s="2" t="s">
        <v>5470</v>
      </c>
      <c r="D5983" s="2" t="s">
        <v>6</v>
      </c>
      <c r="E5983" s="2" t="str">
        <f>IFERROR(__xludf.DUMMYFUNCTION("GOOGLETRANSLATE(B5983, ""auto"",""en"")"),"18 is just the beginning")</f>
        <v>18 is just the beginning</v>
      </c>
    </row>
    <row r="5984" ht="15.75" customHeight="1">
      <c r="A5984" s="1">
        <v>6537.0</v>
      </c>
      <c r="B5984" s="2" t="s">
        <v>5474</v>
      </c>
      <c r="C5984" s="2" t="s">
        <v>5470</v>
      </c>
      <c r="D5984" s="2" t="s">
        <v>6</v>
      </c>
      <c r="E5984" s="2" t="str">
        <f>IFERROR(__xludf.DUMMYFUNCTION("GOOGLETRANSLATE(B5984, ""auto"",""en"")"),"I love you happy birthday")</f>
        <v>I love you happy birthday</v>
      </c>
    </row>
    <row r="5985" ht="15.75" customHeight="1">
      <c r="A5985" s="1">
        <v>6538.0</v>
      </c>
      <c r="B5985" s="2" t="s">
        <v>5475</v>
      </c>
      <c r="C5985" s="2" t="s">
        <v>5470</v>
      </c>
      <c r="D5985" s="2" t="s">
        <v>6</v>
      </c>
      <c r="E5985" s="2" t="str">
        <f>IFERROR(__xludf.DUMMYFUNCTION("GOOGLETRANSLATE(B5985, ""auto"",""en"")"),"itaaaak we nachinaeeeem")</f>
        <v>itaaaak we nachinaeeeem</v>
      </c>
    </row>
    <row r="5986" ht="15.75" customHeight="1">
      <c r="A5986" s="1">
        <v>6539.0</v>
      </c>
      <c r="B5986" s="2" t="s">
        <v>5476</v>
      </c>
      <c r="C5986" s="2" t="s">
        <v>5470</v>
      </c>
      <c r="D5986" s="2" t="s">
        <v>6</v>
      </c>
      <c r="E5986" s="2" t="str">
        <f>IFERROR(__xludf.DUMMYFUNCTION("GOOGLETRANSLATE(B5986, ""auto"",""en"")"),"and that was something to remember")</f>
        <v>and that was something to remember</v>
      </c>
    </row>
    <row r="5987" ht="15.75" customHeight="1">
      <c r="A5987" s="1">
        <v>6540.0</v>
      </c>
      <c r="B5987" s="2" t="s">
        <v>5477</v>
      </c>
      <c r="C5987" s="2" t="s">
        <v>5470</v>
      </c>
      <c r="D5987" s="2" t="s">
        <v>6</v>
      </c>
      <c r="E5987" s="2" t="str">
        <f>IFERROR(__xludf.DUMMYFUNCTION("GOOGLETRANSLATE(B5987, ""auto"",""en"")"),"Now to break off 738 times in the evening to sit in the CFS and wait to escape to a stop that does not exist and dance not telochi not here it's all")</f>
        <v>Now to break off 738 times in the evening to sit in the CFS and wait to escape to a stop that does not exist and dance not telochi not here it's all</v>
      </c>
    </row>
    <row r="5988" ht="15.75" customHeight="1">
      <c r="A5988" s="1">
        <v>6541.0</v>
      </c>
      <c r="B5988" s="2" t="s">
        <v>5478</v>
      </c>
      <c r="C5988" s="2" t="s">
        <v>5470</v>
      </c>
      <c r="D5988" s="2" t="s">
        <v>6</v>
      </c>
      <c r="E5988" s="2" t="str">
        <f>IFERROR(__xludf.DUMMYFUNCTION("GOOGLETRANSLATE(B5988, ""auto"",""en"")"),"how you're doing in relation to others will come back to you sooner or later, it is the law of the final return, he has nothing to do with punishment or reward the way the world you get what you send is inevitable Neale Donald Walsch")</f>
        <v>how you're doing in relation to others will come back to you sooner or later, it is the law of the final return, he has nothing to do with punishment or reward the way the world you get what you send is inevitable Neale Donald Walsch</v>
      </c>
    </row>
    <row r="5989" ht="15.75" customHeight="1">
      <c r="A5989" s="1">
        <v>6542.0</v>
      </c>
      <c r="B5989" s="2" t="s">
        <v>5479</v>
      </c>
      <c r="C5989" s="2" t="s">
        <v>5470</v>
      </c>
      <c r="D5989" s="2" t="s">
        <v>6</v>
      </c>
      <c r="E5989" s="2" t="str">
        <f>IFERROR(__xludf.DUMMYFUNCTION("GOOGLETRANSLATE(B5989, ""auto"",""en"")"),"smile with your eyes")</f>
        <v>smile with your eyes</v>
      </c>
    </row>
    <row r="5990" ht="15.75" customHeight="1">
      <c r="A5990" s="1">
        <v>6543.0</v>
      </c>
      <c r="B5990" s="2" t="s">
        <v>5480</v>
      </c>
      <c r="C5990" s="2" t="s">
        <v>5470</v>
      </c>
      <c r="D5990" s="2" t="s">
        <v>6</v>
      </c>
      <c r="E5990" s="2" t="str">
        <f>IFERROR(__xludf.DUMMYFUNCTION("GOOGLETRANSLATE(B5990, ""auto"",""en"")"),"you feel the need to talk and e Safarli")</f>
        <v>you feel the need to talk and e Safarli</v>
      </c>
    </row>
    <row r="5991" ht="15.75" customHeight="1">
      <c r="A5991" s="1">
        <v>6544.0</v>
      </c>
      <c r="B5991" s="2" t="s">
        <v>5481</v>
      </c>
      <c r="C5991" s="2" t="s">
        <v>5482</v>
      </c>
      <c r="D5991" s="2" t="s">
        <v>6</v>
      </c>
      <c r="E5991" s="2" t="str">
        <f>IFERROR(__xludf.DUMMYFUNCTION("GOOGLETRANSLATE(B5991, ""auto"",""en"")"),"there are moments that no longer wants to be sad at these moments you laugh laugh loudest at this moment you are the happiest person in the world with you a pleasure to watch and you take the example of more smiles and joy to friends and family around the"&amp;" world and the good")</f>
        <v>there are moments that no longer wants to be sad at these moments you laugh laugh loudest at this moment you are the happiest person in the world with you a pleasure to watch and you take the example of more smiles and joy to friends and family around the world and the good</v>
      </c>
    </row>
    <row r="5992" ht="15.75" customHeight="1">
      <c r="A5992" s="1">
        <v>6545.0</v>
      </c>
      <c r="B5992" s="2" t="s">
        <v>5483</v>
      </c>
      <c r="C5992" s="2" t="s">
        <v>5482</v>
      </c>
      <c r="D5992" s="2" t="s">
        <v>6</v>
      </c>
      <c r="E5992" s="2" t="str">
        <f>IFERROR(__xludf.DUMMYFUNCTION("GOOGLETRANSLATE(B5992, ""auto"",""en"")"),"smile, even if you are very badly hurt, and I want to cry and smile in the present with sincere joy squared his shoulders and straightening as if you're happy and proud and want to sing with joy the body believe and rejoice can not immediately but very qu"&amp;"ickly it simply is not able at present to suffer when you sincere smile and after the body again rejoice soul")</f>
        <v>smile, even if you are very badly hurt, and I want to cry and smile in the present with sincere joy squared his shoulders and straightening as if you're happy and proud and want to sing with joy the body believe and rejoice can not immediately but very quickly it simply is not able at present to suffer when you sincere smile and after the body again rejoice soul</v>
      </c>
    </row>
    <row r="5993" ht="15.75" customHeight="1">
      <c r="A5993" s="1">
        <v>6546.0</v>
      </c>
      <c r="B5993" s="2" t="s">
        <v>5484</v>
      </c>
      <c r="C5993" s="2" t="s">
        <v>5485</v>
      </c>
      <c r="D5993" s="2" t="s">
        <v>6</v>
      </c>
      <c r="E5993" s="2" t="str">
        <f>IFERROR(__xludf.DUMMYFUNCTION("GOOGLETRANSLATE(B5993, ""auto"",""en"")"),"I yctal and gpyctno unto me and I also really miss you")</f>
        <v>I yctal and gpyctno unto me and I also really miss you</v>
      </c>
    </row>
    <row r="5994" ht="15.75" customHeight="1">
      <c r="A5994" s="1">
        <v>6547.0</v>
      </c>
      <c r="B5994" s="2" t="s">
        <v>5486</v>
      </c>
      <c r="C5994" s="2" t="s">
        <v>5485</v>
      </c>
      <c r="D5994" s="2" t="s">
        <v>6</v>
      </c>
      <c r="E5994" s="2" t="str">
        <f>IFERROR(__xludf.DUMMYFUNCTION("GOOGLETRANSLATE(B5994, ""auto"",""en"")"),"Only you know how to drive me crazy")</f>
        <v>Only you know how to drive me crazy</v>
      </c>
    </row>
    <row r="5995" ht="15.75" customHeight="1">
      <c r="A5995" s="1">
        <v>6548.0</v>
      </c>
      <c r="B5995" s="2" t="s">
        <v>5487</v>
      </c>
      <c r="C5995" s="2" t="s">
        <v>5485</v>
      </c>
      <c r="D5995" s="2" t="s">
        <v>6</v>
      </c>
      <c r="E5995" s="2" t="str">
        <f>IFERROR(__xludf.DUMMYFUNCTION("GOOGLETRANSLATE(B5995, ""auto"",""en"")"),"Do you do not have enough breath petroleum air")</f>
        <v>Do you do not have enough breath petroleum air</v>
      </c>
    </row>
    <row r="5996" ht="15.75" customHeight="1">
      <c r="A5996" s="1">
        <v>6549.0</v>
      </c>
      <c r="B5996" s="2" t="s">
        <v>5488</v>
      </c>
      <c r="C5996" s="2" t="s">
        <v>5485</v>
      </c>
      <c r="D5996" s="2" t="s">
        <v>6</v>
      </c>
      <c r="E5996" s="2" t="str">
        <f>IFERROR(__xludf.DUMMYFUNCTION("GOOGLETRANSLATE(B5996, ""auto"",""en"")"),"do not trust anyone ever trust their")</f>
        <v>do not trust anyone ever trust their</v>
      </c>
    </row>
    <row r="5997" ht="15.75" customHeight="1">
      <c r="A5997" s="1">
        <v>6550.0</v>
      </c>
      <c r="B5997" s="2" t="s">
        <v>5489</v>
      </c>
      <c r="C5997" s="2" t="s">
        <v>5485</v>
      </c>
      <c r="D5997" s="2" t="s">
        <v>6</v>
      </c>
      <c r="E5997" s="2" t="str">
        <f>IFERROR(__xludf.DUMMYFUNCTION("GOOGLETRANSLATE(B5997, ""auto"",""en"")"),"good people think before you say anything that one girl that you called a slut she is a virgin 2 girl that you call a fat starving himself fully show")</f>
        <v>good people think before you say anything that one girl that you called a slut she is a virgin 2 girl that you call a fat starving himself fully show</v>
      </c>
    </row>
    <row r="5998" ht="15.75" customHeight="1">
      <c r="A5998" s="1">
        <v>6551.0</v>
      </c>
      <c r="B5998" s="2" t="s">
        <v>5490</v>
      </c>
      <c r="C5998" s="2" t="s">
        <v>5485</v>
      </c>
      <c r="D5998" s="2" t="s">
        <v>6</v>
      </c>
      <c r="E5998" s="2" t="str">
        <f>IFERROR(__xludf.DUMMYFUNCTION("GOOGLETRANSLATE(B5998, ""auto"",""en"")"),"In recent times, I do not know why I am silent no more külmeytin mood became a man")</f>
        <v>In recent times, I do not know why I am silent no more külmeytin mood became a man</v>
      </c>
    </row>
    <row r="5999" ht="15.75" customHeight="1">
      <c r="A5999" s="1">
        <v>6552.0</v>
      </c>
      <c r="B5999" s="2" t="s">
        <v>5484</v>
      </c>
      <c r="C5999" s="2" t="s">
        <v>5491</v>
      </c>
      <c r="D5999" s="2" t="s">
        <v>6</v>
      </c>
      <c r="E5999" s="2" t="str">
        <f>IFERROR(__xludf.DUMMYFUNCTION("GOOGLETRANSLATE(B5999, ""auto"",""en"")"),"I yctal and gpyctno unto me and I also really miss you")</f>
        <v>I yctal and gpyctno unto me and I also really miss you</v>
      </c>
    </row>
    <row r="6000" ht="15.75" customHeight="1">
      <c r="A6000" s="1">
        <v>6553.0</v>
      </c>
      <c r="B6000" s="2" t="s">
        <v>5486</v>
      </c>
      <c r="C6000" s="2" t="s">
        <v>5491</v>
      </c>
      <c r="D6000" s="2" t="s">
        <v>6</v>
      </c>
      <c r="E6000" s="2" t="str">
        <f>IFERROR(__xludf.DUMMYFUNCTION("GOOGLETRANSLATE(B6000, ""auto"",""en"")"),"Only you know how to drive me crazy")</f>
        <v>Only you know how to drive me crazy</v>
      </c>
    </row>
    <row r="6001" ht="15.75" customHeight="1">
      <c r="A6001" s="1">
        <v>6554.0</v>
      </c>
      <c r="B6001" s="2" t="s">
        <v>5487</v>
      </c>
      <c r="C6001" s="2" t="s">
        <v>5491</v>
      </c>
      <c r="D6001" s="2" t="s">
        <v>6</v>
      </c>
      <c r="E6001" s="2" t="str">
        <f>IFERROR(__xludf.DUMMYFUNCTION("GOOGLETRANSLATE(B6001, ""auto"",""en"")"),"Do you do not have enough breath petroleum air")</f>
        <v>Do you do not have enough breath petroleum air</v>
      </c>
    </row>
    <row r="6002" ht="15.75" customHeight="1">
      <c r="A6002" s="1">
        <v>6555.0</v>
      </c>
      <c r="B6002" s="2" t="s">
        <v>5488</v>
      </c>
      <c r="C6002" s="2" t="s">
        <v>5491</v>
      </c>
      <c r="D6002" s="2" t="s">
        <v>6</v>
      </c>
      <c r="E6002" s="2" t="str">
        <f>IFERROR(__xludf.DUMMYFUNCTION("GOOGLETRANSLATE(B6002, ""auto"",""en"")"),"do not trust anyone ever trust their")</f>
        <v>do not trust anyone ever trust their</v>
      </c>
    </row>
    <row r="6003" ht="15.75" customHeight="1">
      <c r="A6003" s="1">
        <v>6556.0</v>
      </c>
      <c r="B6003" s="2" t="s">
        <v>5489</v>
      </c>
      <c r="C6003" s="2" t="s">
        <v>5491</v>
      </c>
      <c r="D6003" s="2" t="s">
        <v>6</v>
      </c>
      <c r="E6003" s="2" t="str">
        <f>IFERROR(__xludf.DUMMYFUNCTION("GOOGLETRANSLATE(B6003, ""auto"",""en"")"),"good people think before you say anything that one girl that you called a slut she is a virgin 2 girl that you call a fat starving himself fully show")</f>
        <v>good people think before you say anything that one girl that you called a slut she is a virgin 2 girl that you call a fat starving himself fully show</v>
      </c>
    </row>
    <row r="6004" ht="15.75" customHeight="1">
      <c r="A6004" s="1">
        <v>6557.0</v>
      </c>
      <c r="B6004" s="2" t="s">
        <v>5490</v>
      </c>
      <c r="C6004" s="2" t="s">
        <v>5491</v>
      </c>
      <c r="D6004" s="2" t="s">
        <v>6</v>
      </c>
      <c r="E6004" s="2" t="str">
        <f>IFERROR(__xludf.DUMMYFUNCTION("GOOGLETRANSLATE(B6004, ""auto"",""en"")"),"In recent times, I do not know why I am silent no more külmeytin mood became a man")</f>
        <v>In recent times, I do not know why I am silent no more külmeytin mood became a man</v>
      </c>
    </row>
    <row r="6005" ht="15.75" customHeight="1">
      <c r="A6005" s="1">
        <v>6558.0</v>
      </c>
      <c r="B6005" s="2" t="s">
        <v>5484</v>
      </c>
      <c r="C6005" s="2" t="s">
        <v>5485</v>
      </c>
      <c r="D6005" s="2" t="s">
        <v>6</v>
      </c>
      <c r="E6005" s="2" t="str">
        <f>IFERROR(__xludf.DUMMYFUNCTION("GOOGLETRANSLATE(B6005, ""auto"",""en"")"),"I yctal and gpyctno unto me and I also really miss you")</f>
        <v>I yctal and gpyctno unto me and I also really miss you</v>
      </c>
    </row>
    <row r="6006" ht="15.75" customHeight="1">
      <c r="A6006" s="1">
        <v>6559.0</v>
      </c>
      <c r="B6006" s="2" t="s">
        <v>5486</v>
      </c>
      <c r="C6006" s="2" t="s">
        <v>5485</v>
      </c>
      <c r="D6006" s="2" t="s">
        <v>6</v>
      </c>
      <c r="E6006" s="2" t="str">
        <f>IFERROR(__xludf.DUMMYFUNCTION("GOOGLETRANSLATE(B6006, ""auto"",""en"")"),"Only you know how to drive me crazy")</f>
        <v>Only you know how to drive me crazy</v>
      </c>
    </row>
    <row r="6007" ht="15.75" customHeight="1">
      <c r="A6007" s="1">
        <v>6560.0</v>
      </c>
      <c r="B6007" s="2" t="s">
        <v>5487</v>
      </c>
      <c r="C6007" s="2" t="s">
        <v>5485</v>
      </c>
      <c r="D6007" s="2" t="s">
        <v>6</v>
      </c>
      <c r="E6007" s="2" t="str">
        <f>IFERROR(__xludf.DUMMYFUNCTION("GOOGLETRANSLATE(B6007, ""auto"",""en"")"),"Do you do not have enough breath petroleum air")</f>
        <v>Do you do not have enough breath petroleum air</v>
      </c>
    </row>
    <row r="6008" ht="15.75" customHeight="1">
      <c r="A6008" s="1">
        <v>6561.0</v>
      </c>
      <c r="B6008" s="2" t="s">
        <v>5488</v>
      </c>
      <c r="C6008" s="2" t="s">
        <v>5485</v>
      </c>
      <c r="D6008" s="2" t="s">
        <v>6</v>
      </c>
      <c r="E6008" s="2" t="str">
        <f>IFERROR(__xludf.DUMMYFUNCTION("GOOGLETRANSLATE(B6008, ""auto"",""en"")"),"do not trust anyone ever trust their")</f>
        <v>do not trust anyone ever trust their</v>
      </c>
    </row>
    <row r="6009" ht="15.75" customHeight="1">
      <c r="A6009" s="1">
        <v>6562.0</v>
      </c>
      <c r="B6009" s="2" t="s">
        <v>5489</v>
      </c>
      <c r="C6009" s="2" t="s">
        <v>5485</v>
      </c>
      <c r="D6009" s="2" t="s">
        <v>6</v>
      </c>
      <c r="E6009" s="2" t="str">
        <f>IFERROR(__xludf.DUMMYFUNCTION("GOOGLETRANSLATE(B6009, ""auto"",""en"")"),"good people think before you say anything that one girl that you called a slut she is a virgin 2 girl that you call a fat starving himself fully show")</f>
        <v>good people think before you say anything that one girl that you called a slut she is a virgin 2 girl that you call a fat starving himself fully show</v>
      </c>
    </row>
    <row r="6010" ht="15.75" customHeight="1">
      <c r="A6010" s="1">
        <v>6563.0</v>
      </c>
      <c r="B6010" s="2" t="s">
        <v>5490</v>
      </c>
      <c r="C6010" s="2" t="s">
        <v>5485</v>
      </c>
      <c r="D6010" s="2" t="s">
        <v>6</v>
      </c>
      <c r="E6010" s="2" t="str">
        <f>IFERROR(__xludf.DUMMYFUNCTION("GOOGLETRANSLATE(B6010, ""auto"",""en"")"),"In recent times, I do not know why I am silent no more külmeytin mood became a man")</f>
        <v>In recent times, I do not know why I am silent no more külmeytin mood became a man</v>
      </c>
    </row>
    <row r="6011" ht="15.75" customHeight="1">
      <c r="A6011" s="1">
        <v>6564.0</v>
      </c>
      <c r="B6011" s="2" t="s">
        <v>5492</v>
      </c>
      <c r="C6011" s="2" t="s">
        <v>5493</v>
      </c>
      <c r="D6011" s="2" t="s">
        <v>6</v>
      </c>
      <c r="E6011" s="2" t="str">
        <f>IFERROR(__xludf.DUMMYFUNCTION("GOOGLETRANSLATE(B6011, ""auto"",""en"")"),"someone accidentally thrown together cover his diploma")</f>
        <v>someone accidentally thrown together cover his diploma</v>
      </c>
    </row>
    <row r="6012" ht="15.75" customHeight="1">
      <c r="A6012" s="1">
        <v>6565.0</v>
      </c>
      <c r="B6012" s="2" t="s">
        <v>5494</v>
      </c>
      <c r="C6012" s="2" t="s">
        <v>5493</v>
      </c>
      <c r="D6012" s="2" t="s">
        <v>6</v>
      </c>
      <c r="E6012" s="2" t="str">
        <f>IFERROR(__xludf.DUMMYFUNCTION("GOOGLETRANSLATE(B6012, ""auto"",""en"")"),"I vec den how hochetsya cpat would poskopee in kpovat I chas nochi")</f>
        <v>I vec den how hochetsya cpat would poskopee in kpovat I chas nochi</v>
      </c>
    </row>
    <row r="6013" ht="15.75" customHeight="1">
      <c r="A6013" s="1">
        <v>6566.0</v>
      </c>
      <c r="B6013" s="2" t="s">
        <v>5495</v>
      </c>
      <c r="C6013" s="2" t="s">
        <v>5493</v>
      </c>
      <c r="D6013" s="2" t="s">
        <v>6</v>
      </c>
      <c r="E6013" s="2" t="str">
        <f>IFERROR(__xludf.DUMMYFUNCTION("GOOGLETRANSLATE(B6013, ""auto"",""en"")"),"mr freeman part 08 to insult me ​​fun and safe")</f>
        <v>mr freeman part 08 to insult me ​​fun and safe</v>
      </c>
    </row>
    <row r="6014" ht="15.75" customHeight="1">
      <c r="A6014" s="1">
        <v>6567.0</v>
      </c>
      <c r="B6014" s="2" t="s">
        <v>5496</v>
      </c>
      <c r="C6014" s="2" t="s">
        <v>5493</v>
      </c>
      <c r="D6014" s="2" t="s">
        <v>6</v>
      </c>
      <c r="E6014" s="2" t="str">
        <f>IFERROR(__xludf.DUMMYFUNCTION("GOOGLETRANSLATE(B6014, ""auto"",""en"")"),"dobepmany HOW separate species ickycstva")</f>
        <v>dobepmany HOW separate species ickycstva</v>
      </c>
    </row>
    <row r="6015" ht="15.75" customHeight="1">
      <c r="A6015" s="1">
        <v>6568.0</v>
      </c>
      <c r="B6015" s="2" t="s">
        <v>5497</v>
      </c>
      <c r="C6015" s="2" t="s">
        <v>5493</v>
      </c>
      <c r="D6015" s="2" t="s">
        <v>6</v>
      </c>
      <c r="E6015" s="2" t="str">
        <f>IFERROR(__xludf.DUMMYFUNCTION("GOOGLETRANSLATE(B6015, ""auto"",""en"")"),"dobro pozhalovat in kanadu")</f>
        <v>dobro pozhalovat in kanadu</v>
      </c>
    </row>
    <row r="6016" ht="15.75" customHeight="1">
      <c r="A6016" s="1">
        <v>6569.0</v>
      </c>
      <c r="B6016" s="2" t="s">
        <v>5498</v>
      </c>
      <c r="C6016" s="2" t="s">
        <v>5493</v>
      </c>
      <c r="D6016" s="2" t="s">
        <v>6</v>
      </c>
      <c r="E6016" s="2" t="str">
        <f>IFERROR(__xludf.DUMMYFUNCTION("GOOGLETRANSLATE(B6016, ""auto"",""en"")"),"the first time for the last time")</f>
        <v>the first time for the last time</v>
      </c>
    </row>
    <row r="6017" ht="15.75" customHeight="1">
      <c r="A6017" s="1">
        <v>6570.0</v>
      </c>
      <c r="B6017" s="2" t="s">
        <v>5499</v>
      </c>
      <c r="C6017" s="2" t="s">
        <v>5493</v>
      </c>
      <c r="D6017" s="2" t="s">
        <v>6</v>
      </c>
      <c r="E6017" s="2" t="str">
        <f>IFERROR(__xludf.DUMMYFUNCTION("GOOGLETRANSLATE(B6017, ""auto"",""en"")"),"Batumi has experienced a five-point storm sea returned to people the fact that they were presented to him")</f>
        <v>Batumi has experienced a five-point storm sea returned to people the fact that they were presented to him</v>
      </c>
    </row>
    <row r="6018" ht="15.75" customHeight="1">
      <c r="A6018" s="1">
        <v>6571.0</v>
      </c>
      <c r="B6018" s="2" t="s">
        <v>5500</v>
      </c>
      <c r="C6018" s="2" t="s">
        <v>5493</v>
      </c>
      <c r="D6018" s="2" t="s">
        <v>6</v>
      </c>
      <c r="E6018" s="2" t="str">
        <f>IFERROR(__xludf.DUMMYFUNCTION("GOOGLETRANSLATE(B6018, ""auto"",""en"")")," mip ppinadlezhit tomy who emy pad malenkomu slonenku vpepvye showed mope")</f>
        <v> mip ppinadlezhit tomy who emy pad malenkomu slonenku vpepvye showed mope</v>
      </c>
    </row>
    <row r="6019" ht="15.75" customHeight="1">
      <c r="A6019" s="1">
        <v>6572.0</v>
      </c>
      <c r="B6019" s="2" t="s">
        <v>5492</v>
      </c>
      <c r="C6019" s="2" t="s">
        <v>5501</v>
      </c>
      <c r="D6019" s="2" t="s">
        <v>6</v>
      </c>
      <c r="E6019" s="2" t="str">
        <f>IFERROR(__xludf.DUMMYFUNCTION("GOOGLETRANSLATE(B6019, ""auto"",""en"")"),"someone accidentally thrown together cover his diploma")</f>
        <v>someone accidentally thrown together cover his diploma</v>
      </c>
    </row>
    <row r="6020" ht="15.75" customHeight="1">
      <c r="A6020" s="1">
        <v>6573.0</v>
      </c>
      <c r="B6020" s="2" t="s">
        <v>5494</v>
      </c>
      <c r="C6020" s="2" t="s">
        <v>5501</v>
      </c>
      <c r="D6020" s="2" t="s">
        <v>6</v>
      </c>
      <c r="E6020" s="2" t="str">
        <f>IFERROR(__xludf.DUMMYFUNCTION("GOOGLETRANSLATE(B6020, ""auto"",""en"")"),"I vec den how hochetsya cpat would poskopee in kpovat I chas nochi")</f>
        <v>I vec den how hochetsya cpat would poskopee in kpovat I chas nochi</v>
      </c>
    </row>
    <row r="6021" ht="15.75" customHeight="1">
      <c r="A6021" s="1">
        <v>6574.0</v>
      </c>
      <c r="B6021" s="2" t="s">
        <v>5495</v>
      </c>
      <c r="C6021" s="2" t="s">
        <v>5501</v>
      </c>
      <c r="D6021" s="2" t="s">
        <v>6</v>
      </c>
      <c r="E6021" s="2" t="str">
        <f>IFERROR(__xludf.DUMMYFUNCTION("GOOGLETRANSLATE(B6021, ""auto"",""en"")"),"mr freeman part 08 to insult me ​​fun and safe")</f>
        <v>mr freeman part 08 to insult me ​​fun and safe</v>
      </c>
    </row>
    <row r="6022" ht="15.75" customHeight="1">
      <c r="A6022" s="1">
        <v>6575.0</v>
      </c>
      <c r="B6022" s="2" t="s">
        <v>5496</v>
      </c>
      <c r="C6022" s="2" t="s">
        <v>5501</v>
      </c>
      <c r="D6022" s="2" t="s">
        <v>6</v>
      </c>
      <c r="E6022" s="2" t="str">
        <f>IFERROR(__xludf.DUMMYFUNCTION("GOOGLETRANSLATE(B6022, ""auto"",""en"")"),"dobepmany HOW separate species ickycstva")</f>
        <v>dobepmany HOW separate species ickycstva</v>
      </c>
    </row>
    <row r="6023" ht="15.75" customHeight="1">
      <c r="A6023" s="1">
        <v>6576.0</v>
      </c>
      <c r="B6023" s="2" t="s">
        <v>5497</v>
      </c>
      <c r="C6023" s="2" t="s">
        <v>5501</v>
      </c>
      <c r="D6023" s="2" t="s">
        <v>6</v>
      </c>
      <c r="E6023" s="2" t="str">
        <f>IFERROR(__xludf.DUMMYFUNCTION("GOOGLETRANSLATE(B6023, ""auto"",""en"")"),"dobro pozhalovat in kanadu")</f>
        <v>dobro pozhalovat in kanadu</v>
      </c>
    </row>
    <row r="6024" ht="15.75" customHeight="1">
      <c r="A6024" s="1">
        <v>6577.0</v>
      </c>
      <c r="B6024" s="2" t="s">
        <v>5498</v>
      </c>
      <c r="C6024" s="2" t="s">
        <v>5501</v>
      </c>
      <c r="D6024" s="2" t="s">
        <v>6</v>
      </c>
      <c r="E6024" s="2" t="str">
        <f>IFERROR(__xludf.DUMMYFUNCTION("GOOGLETRANSLATE(B6024, ""auto"",""en"")"),"the first time for the last time")</f>
        <v>the first time for the last time</v>
      </c>
    </row>
    <row r="6025" ht="15.75" customHeight="1">
      <c r="A6025" s="1">
        <v>6578.0</v>
      </c>
      <c r="B6025" s="2" t="s">
        <v>5499</v>
      </c>
      <c r="C6025" s="2" t="s">
        <v>5501</v>
      </c>
      <c r="D6025" s="2" t="s">
        <v>6</v>
      </c>
      <c r="E6025" s="2" t="str">
        <f>IFERROR(__xludf.DUMMYFUNCTION("GOOGLETRANSLATE(B6025, ""auto"",""en"")"),"Batumi has experienced a five-point storm sea returned to people the fact that they were presented to him")</f>
        <v>Batumi has experienced a five-point storm sea returned to people the fact that they were presented to him</v>
      </c>
    </row>
    <row r="6026" ht="15.75" customHeight="1">
      <c r="A6026" s="1">
        <v>6579.0</v>
      </c>
      <c r="B6026" s="2" t="s">
        <v>5500</v>
      </c>
      <c r="C6026" s="2" t="s">
        <v>5501</v>
      </c>
      <c r="D6026" s="2" t="s">
        <v>6</v>
      </c>
      <c r="E6026" s="2" t="str">
        <f>IFERROR(__xludf.DUMMYFUNCTION("GOOGLETRANSLATE(B6026, ""auto"",""en"")")," mip ppinadlezhit tomy who emy pad malenkomu slonenku vpepvye showed mope")</f>
        <v> mip ppinadlezhit tomy who emy pad malenkomu slonenku vpepvye showed mope</v>
      </c>
    </row>
    <row r="6027" ht="15.75" customHeight="1">
      <c r="A6027" s="1">
        <v>6580.0</v>
      </c>
      <c r="B6027" s="2" t="s">
        <v>5492</v>
      </c>
      <c r="C6027" s="2" t="s">
        <v>5501</v>
      </c>
      <c r="D6027" s="2" t="s">
        <v>6</v>
      </c>
      <c r="E6027" s="2" t="str">
        <f>IFERROR(__xludf.DUMMYFUNCTION("GOOGLETRANSLATE(B6027, ""auto"",""en"")"),"someone accidentally thrown together cover his diploma")</f>
        <v>someone accidentally thrown together cover his diploma</v>
      </c>
    </row>
    <row r="6028" ht="15.75" customHeight="1">
      <c r="A6028" s="1">
        <v>6581.0</v>
      </c>
      <c r="B6028" s="2" t="s">
        <v>5494</v>
      </c>
      <c r="C6028" s="2" t="s">
        <v>5501</v>
      </c>
      <c r="D6028" s="2" t="s">
        <v>6</v>
      </c>
      <c r="E6028" s="2" t="str">
        <f>IFERROR(__xludf.DUMMYFUNCTION("GOOGLETRANSLATE(B6028, ""auto"",""en"")"),"I vec den how hochetsya cpat would poskopee in kpovat I chas nochi")</f>
        <v>I vec den how hochetsya cpat would poskopee in kpovat I chas nochi</v>
      </c>
    </row>
    <row r="6029" ht="15.75" customHeight="1">
      <c r="A6029" s="1">
        <v>6582.0</v>
      </c>
      <c r="B6029" s="2" t="s">
        <v>5495</v>
      </c>
      <c r="C6029" s="2" t="s">
        <v>5501</v>
      </c>
      <c r="D6029" s="2" t="s">
        <v>6</v>
      </c>
      <c r="E6029" s="2" t="str">
        <f>IFERROR(__xludf.DUMMYFUNCTION("GOOGLETRANSLATE(B6029, ""auto"",""en"")"),"mr freeman part 08 to insult me ​​fun and safe")</f>
        <v>mr freeman part 08 to insult me ​​fun and safe</v>
      </c>
    </row>
    <row r="6030" ht="15.75" customHeight="1">
      <c r="A6030" s="1">
        <v>6583.0</v>
      </c>
      <c r="B6030" s="2" t="s">
        <v>5496</v>
      </c>
      <c r="C6030" s="2" t="s">
        <v>5501</v>
      </c>
      <c r="D6030" s="2" t="s">
        <v>6</v>
      </c>
      <c r="E6030" s="2" t="str">
        <f>IFERROR(__xludf.DUMMYFUNCTION("GOOGLETRANSLATE(B6030, ""auto"",""en"")"),"dobepmany HOW separate species ickycstva")</f>
        <v>dobepmany HOW separate species ickycstva</v>
      </c>
    </row>
    <row r="6031" ht="15.75" customHeight="1">
      <c r="A6031" s="1">
        <v>6584.0</v>
      </c>
      <c r="B6031" s="2" t="s">
        <v>5497</v>
      </c>
      <c r="C6031" s="2" t="s">
        <v>5501</v>
      </c>
      <c r="D6031" s="2" t="s">
        <v>6</v>
      </c>
      <c r="E6031" s="2" t="str">
        <f>IFERROR(__xludf.DUMMYFUNCTION("GOOGLETRANSLATE(B6031, ""auto"",""en"")"),"dobro pozhalovat in kanadu")</f>
        <v>dobro pozhalovat in kanadu</v>
      </c>
    </row>
    <row r="6032" ht="15.75" customHeight="1">
      <c r="A6032" s="1">
        <v>6585.0</v>
      </c>
      <c r="B6032" s="2" t="s">
        <v>5498</v>
      </c>
      <c r="C6032" s="2" t="s">
        <v>5501</v>
      </c>
      <c r="D6032" s="2" t="s">
        <v>6</v>
      </c>
      <c r="E6032" s="2" t="str">
        <f>IFERROR(__xludf.DUMMYFUNCTION("GOOGLETRANSLATE(B6032, ""auto"",""en"")"),"the first time for the last time")</f>
        <v>the first time for the last time</v>
      </c>
    </row>
    <row r="6033" ht="15.75" customHeight="1">
      <c r="A6033" s="1">
        <v>6586.0</v>
      </c>
      <c r="B6033" s="2" t="s">
        <v>5499</v>
      </c>
      <c r="C6033" s="2" t="s">
        <v>5501</v>
      </c>
      <c r="D6033" s="2" t="s">
        <v>6</v>
      </c>
      <c r="E6033" s="2" t="str">
        <f>IFERROR(__xludf.DUMMYFUNCTION("GOOGLETRANSLATE(B6033, ""auto"",""en"")"),"Batumi has experienced a five-point storm sea returned to people the fact that they were presented to him")</f>
        <v>Batumi has experienced a five-point storm sea returned to people the fact that they were presented to him</v>
      </c>
    </row>
    <row r="6034" ht="15.75" customHeight="1">
      <c r="A6034" s="1">
        <v>6587.0</v>
      </c>
      <c r="B6034" s="2" t="s">
        <v>5500</v>
      </c>
      <c r="C6034" s="2" t="s">
        <v>5501</v>
      </c>
      <c r="D6034" s="2" t="s">
        <v>6</v>
      </c>
      <c r="E6034" s="2" t="str">
        <f>IFERROR(__xludf.DUMMYFUNCTION("GOOGLETRANSLATE(B6034, ""auto"",""en"")")," mip ppinadlezhit tomy who emy pad malenkomu slonenku vpepvye showed mope")</f>
        <v> mip ppinadlezhit tomy who emy pad malenkomu slonenku vpepvye showed mope</v>
      </c>
    </row>
    <row r="6035" ht="15.75" customHeight="1">
      <c r="A6035" s="1">
        <v>6588.0</v>
      </c>
      <c r="B6035" s="2" t="s">
        <v>5502</v>
      </c>
      <c r="C6035" s="2" t="s">
        <v>5503</v>
      </c>
      <c r="D6035" s="2" t="s">
        <v>6</v>
      </c>
      <c r="E6035" s="2" t="str">
        <f>IFERROR(__xludf.DUMMYFUNCTION("GOOGLETRANSLATE(B6035, ""auto"",""en"")"),"itself the force itself fortress itself support")</f>
        <v>itself the force itself fortress itself support</v>
      </c>
    </row>
    <row r="6036" ht="15.75" customHeight="1">
      <c r="A6036" s="1">
        <v>6591.0</v>
      </c>
      <c r="B6036" s="2" t="s">
        <v>5504</v>
      </c>
      <c r="C6036" s="2" t="s">
        <v>5505</v>
      </c>
      <c r="D6036" s="2" t="s">
        <v>6</v>
      </c>
      <c r="E6036" s="2" t="str">
        <f>IFERROR(__xludf.DUMMYFUNCTION("GOOGLETRANSLATE(B6036, ""auto"",""en"")")," The property is property, consisting of thirty verse of the Quran Surah there who read it with the sins of his Resurrection, he will continue to be intercede keşirilmeyinşe property Surah Surah Abu Dawud property of the recipient and qutqartwşısı gain th"&amp;"at set Europe protects us from the punishment of the grave")</f>
        <v> The property is property, consisting of thirty verse of the Quran Surah there who read it with the sins of his Resurrection, he will continue to be intercede keşirilmeyinşe property Surah Surah Abu Dawud property of the recipient and qutqartwşısı gain that set Europe protects us from the punishment of the grave</v>
      </c>
    </row>
    <row r="6037" ht="15.75" customHeight="1">
      <c r="A6037" s="1">
        <v>6592.0</v>
      </c>
      <c r="B6037" s="2" t="s">
        <v>5504</v>
      </c>
      <c r="C6037" s="2" t="s">
        <v>5506</v>
      </c>
      <c r="D6037" s="2" t="s">
        <v>6</v>
      </c>
      <c r="E6037" s="2" t="str">
        <f>IFERROR(__xludf.DUMMYFUNCTION("GOOGLETRANSLATE(B6037, ""auto"",""en"")")," The property is property, consisting of thirty verse of the Quran Surah there who read it with the sins of his Resurrection, he will continue to be intercede keşirilmeyinşe property Surah Surah Abu Dawud property of the recipient and qutqartwşısı gain th"&amp;"at set Europe protects us from the punishment of the grave")</f>
        <v> The property is property, consisting of thirty verse of the Quran Surah there who read it with the sins of his Resurrection, he will continue to be intercede keşirilmeyinşe property Surah Surah Abu Dawud property of the recipient and qutqartwşısı gain that set Europe protects us from the punishment of the grave</v>
      </c>
    </row>
    <row r="6038" ht="15.75" customHeight="1">
      <c r="A6038" s="1">
        <v>6593.0</v>
      </c>
      <c r="B6038" s="2" t="s">
        <v>5504</v>
      </c>
      <c r="C6038" s="2" t="s">
        <v>5505</v>
      </c>
      <c r="D6038" s="2" t="s">
        <v>6</v>
      </c>
      <c r="E6038" s="2" t="str">
        <f>IFERROR(__xludf.DUMMYFUNCTION("GOOGLETRANSLATE(B6038, ""auto"",""en"")")," The property is property, consisting of thirty verse of the Quran Surah there who read it with the sins of his Resurrection, he will continue to be intercede keşirilmeyinşe property Surah Surah Abu Dawud property of the recipient and qutqartwşısı gain th"&amp;"at set Europe protects us from the punishment of the grave")</f>
        <v> The property is property, consisting of thirty verse of the Quran Surah there who read it with the sins of his Resurrection, he will continue to be intercede keşirilmeyinşe property Surah Surah Abu Dawud property of the recipient and qutqartwşısı gain that set Europe protects us from the punishment of the grave</v>
      </c>
    </row>
    <row r="6039" ht="15.75" customHeight="1">
      <c r="A6039" s="1">
        <v>6594.0</v>
      </c>
      <c r="B6039" s="2" t="s">
        <v>5507</v>
      </c>
      <c r="C6039" s="2" t="s">
        <v>2153</v>
      </c>
      <c r="D6039" s="2" t="s">
        <v>6</v>
      </c>
      <c r="E6039" s="2" t="str">
        <f>IFERROR(__xludf.DUMMYFUNCTION("GOOGLETRANSLATE(B6039, ""auto"",""en"")"),"megatest who you are from the universe of Middle-earth 28 results know the results a little but this is my first such test test here vk com megatest 57ac7213e4b0a7461a41557e")</f>
        <v>megatest who you are from the universe of Middle-earth 28 results know the results a little but this is my first such test test here vk com megatest 57ac7213e4b0a7461a41557e</v>
      </c>
    </row>
    <row r="6040" ht="15.75" customHeight="1">
      <c r="A6040" s="1">
        <v>6595.0</v>
      </c>
      <c r="B6040" s="2" t="s">
        <v>5508</v>
      </c>
      <c r="C6040" s="2" t="s">
        <v>2153</v>
      </c>
      <c r="D6040" s="2" t="s">
        <v>6</v>
      </c>
      <c r="E6040" s="2" t="str">
        <f>IFERROR(__xludf.DUMMYFUNCTION("GOOGLETRANSLATE(B6040, ""auto"",""en"")"),"megatest test on the film X-Men, X-Men Apocalypse apocalypse fiction thriller tells of the adventures of the eponymous superhero team comic book marvel test pass only those who watched this movie test here vk com megatest 57431cd5e4b0147b8a63e459")</f>
        <v>megatest test on the film X-Men, X-Men Apocalypse apocalypse fiction thriller tells of the adventures of the eponymous superhero team comic book marvel test pass only those who watched this movie test here vk com megatest 57431cd5e4b0147b8a63e459</v>
      </c>
    </row>
    <row r="6041" ht="15.75" customHeight="1">
      <c r="A6041" s="1">
        <v>6596.0</v>
      </c>
      <c r="B6041" s="2" t="s">
        <v>5509</v>
      </c>
      <c r="C6041" s="2" t="s">
        <v>2153</v>
      </c>
      <c r="D6041" s="2" t="s">
        <v>6</v>
      </c>
      <c r="E6041" s="2" t="str">
        <f>IFERROR(__xludf.DUMMYFUNCTION("GOOGLETRANSLATE(B6041, ""auto"",""en"")"),"megatest what you look like in the world of dragons 2 today part 2 tests about dragons test is more interesting and better test results here vk com megatest 55a3a2b6e4b029a18655c08b")</f>
        <v>megatest what you look like in the world of dragons 2 today part 2 tests about dragons test is more interesting and better test results here vk com megatest 55a3a2b6e4b029a18655c08b</v>
      </c>
    </row>
    <row r="6042" ht="15.75" customHeight="1">
      <c r="A6042" s="1">
        <v>6597.0</v>
      </c>
      <c r="B6042" s="2" t="s">
        <v>5510</v>
      </c>
      <c r="C6042" s="2" t="s">
        <v>2153</v>
      </c>
      <c r="D6042" s="2" t="s">
        <v>6</v>
      </c>
      <c r="E6042" s="2" t="str">
        <f>IFERROR(__xludf.DUMMYFUNCTION("GOOGLETRANSLATE(B6042, ""auto"",""en"")"),"megatest which you Dragon 2 let you know what kind of dragon test here vk com megatest 56029e7be4b00623b3edb7af")</f>
        <v>megatest which you Dragon 2 let you know what kind of dragon test here vk com megatest 56029e7be4b00623b3edb7af</v>
      </c>
    </row>
    <row r="6043" ht="15.75" customHeight="1">
      <c r="A6043" s="1">
        <v>6598.0</v>
      </c>
      <c r="B6043" s="2" t="s">
        <v>5511</v>
      </c>
      <c r="C6043" s="2" t="s">
        <v>2153</v>
      </c>
      <c r="D6043" s="2" t="s">
        <v>6</v>
      </c>
      <c r="E6043" s="2" t="str">
        <f>IFERROR(__xludf.DUMMYFUNCTION("GOOGLETRANSLATE(B6043, ""auto"",""en"")"),"Aruzhan baygushikova minitest what image below shows the result of a lot of other tests here vk com minitest for you")</f>
        <v>Aruzhan baygushikova minitest what image below shows the result of a lot of other tests here vk com minitest for you</v>
      </c>
    </row>
    <row r="6044" ht="15.75" customHeight="1">
      <c r="A6044" s="1">
        <v>6599.0</v>
      </c>
      <c r="B6044" s="2" t="s">
        <v>5512</v>
      </c>
      <c r="C6044" s="2" t="s">
        <v>2153</v>
      </c>
      <c r="D6044" s="2" t="s">
        <v>6</v>
      </c>
      <c r="E6044" s="2" t="str">
        <f>IFERROR(__xludf.DUMMYFUNCTION("GOOGLETRANSLATE(B6044, ""auto"",""en"")"),"Aruzhan baygushikova minitest what color hair suits you below shows the result of a lot of other tests here vk com minitest")</f>
        <v>Aruzhan baygushikova minitest what color hair suits you below shows the result of a lot of other tests here vk com minitest</v>
      </c>
    </row>
    <row r="6045" ht="15.75" customHeight="1">
      <c r="A6045" s="1">
        <v>6600.0</v>
      </c>
      <c r="B6045" s="2" t="s">
        <v>5513</v>
      </c>
      <c r="C6045" s="2" t="s">
        <v>2153</v>
      </c>
      <c r="D6045" s="2" t="s">
        <v>6</v>
      </c>
      <c r="E6045" s="2" t="str">
        <f>IFERROR(__xludf.DUMMYFUNCTION("GOOGLETRANSLATE(B6045, ""auto"",""en"")"),"megatest the most difficult test of minecraft Find out in this test, as you well know minecraft test here vk com megatest 559989fbe4b029a1865596eb")</f>
        <v>megatest the most difficult test of minecraft Find out in this test, as you well know minecraft test here vk com megatest 559989fbe4b029a1865596eb</v>
      </c>
    </row>
    <row r="6046" ht="15.75" customHeight="1">
      <c r="A6046" s="1">
        <v>6601.0</v>
      </c>
      <c r="B6046" s="2" t="s">
        <v>5514</v>
      </c>
      <c r="C6046" s="2" t="s">
        <v>2153</v>
      </c>
      <c r="D6046" s="2" t="s">
        <v>6</v>
      </c>
      <c r="E6046" s="2" t="str">
        <f>IFERROR(__xludf.DUMMYFUNCTION("GOOGLETRANSLATE(B6046, ""auto"",""en"")"),"hi find out how attractive your page in the application http vk com app2289330")</f>
        <v>hi find out how attractive your page in the application http vk com app2289330</v>
      </c>
    </row>
    <row r="6047" ht="15.75" customHeight="1">
      <c r="A6047" s="1">
        <v>6602.0</v>
      </c>
      <c r="B6047" s="2" t="s">
        <v>5515</v>
      </c>
      <c r="C6047" s="2" t="s">
        <v>2153</v>
      </c>
      <c r="D6047" s="2" t="s">
        <v>6</v>
      </c>
      <c r="E6047" s="2" t="str">
        <f>IFERROR(__xludf.DUMMYFUNCTION("GOOGLETRANSLATE(B6047, ""auto"",""en"")"),"I VKontakte 2 years 1 month 11 days and you https vk com app640450")</f>
        <v>I VKontakte 2 years 1 month 11 days and you https vk com app640450</v>
      </c>
    </row>
    <row r="6048" ht="15.75" customHeight="1">
      <c r="A6048" s="1">
        <v>6603.0</v>
      </c>
      <c r="B6048" s="2" t="s">
        <v>5516</v>
      </c>
      <c r="C6048" s="2" t="s">
        <v>2153</v>
      </c>
      <c r="D6048" s="2" t="s">
        <v>6</v>
      </c>
      <c r="E6048" s="2" t="str">
        <f>IFERROR(__xludf.DUMMYFUNCTION("GOOGLETRANSLATE(B6048, ""auto"",""en"")"),"how to make a luminous fluid you need water, hydrogen peroxide 3 soluksusi Shake all very, very much")</f>
        <v>how to make a luminous fluid you need water, hydrogen peroxide 3 soluksusi Shake all very, very much</v>
      </c>
    </row>
    <row r="6049" ht="15.75" customHeight="1">
      <c r="A6049" s="1">
        <v>6604.0</v>
      </c>
      <c r="B6049" s="2" t="s">
        <v>5517</v>
      </c>
      <c r="C6049" s="2" t="s">
        <v>2153</v>
      </c>
      <c r="D6049" s="2" t="s">
        <v>6</v>
      </c>
      <c r="E6049" s="2" t="str">
        <f>IFERROR(__xludf.DUMMYFUNCTION("GOOGLETRANSLATE(B6049, ""auto"",""en"")"),"the world is beautiful if one snacks at home does not end 2 wi fi everywhere open 3 can sleep as many 4 eat and not get fat in 5 messages immediately respond 6 7 eternal summer happy family and friends")</f>
        <v>the world is beautiful if one snacks at home does not end 2 wi fi everywhere open 3 can sleep as many 4 eat and not get fat in 5 messages immediately respond 6 7 eternal summer happy family and friends</v>
      </c>
    </row>
    <row r="6050" ht="15.75" customHeight="1">
      <c r="A6050" s="1">
        <v>6605.0</v>
      </c>
      <c r="B6050" s="2" t="s">
        <v>5518</v>
      </c>
      <c r="C6050" s="2" t="s">
        <v>2153</v>
      </c>
      <c r="D6050" s="2" t="s">
        <v>6</v>
      </c>
      <c r="E6050" s="2" t="str">
        <f>IFERROR(__xludf.DUMMYFUNCTION("GOOGLETRANSLATE(B6050, ""auto"",""en"")"),"Take yourself on the wall so as not to lose the dreams one day of the month the dreams of the day are executed exactly and portend good show full 2 ​​day of the month dreams empty and meaningless 3 of the month dreams quickly executable 4 th day of the mo"&amp;"nth dreams come true not soon 5e the number of months the dreams of good value 6 of the month dreams come true but not soon 7 th of the month of dreams happy but should not be anyone of them to tell 8 th day of the month dreams lead to the fulfillment of "&amp;"desires 9 th day of the month dreams come true but lead to trouble the 10 th day of the month dreams never to there are 11 of the month of dreams come true in 11 days and lead to the delight of 12 th of the month of dreams quickly and favorably performed "&amp;"13 th of the month of dreams lead to trouble 14 th of the month of dreams unlucky 15 th of the month, the dreams will come true soon, and very favorably 16 th number mepsyatsa dreams do not come true, and no value has 17 of the month of dreams promise suc"&amp;"cess and are executed within 20 days, 18 of the month of dreams lead to profits and new clothes 19 th of the month of dreams lead to family troubles 20th day of the month dreams soon turn 21 of the month of dreams ICs suppl not soon but lead to wealth 22 "&amp;"th of the month of dreams warn of troubles 23 th of the month, the dreams will be fulfilled very soon, 24 of the month of dreams happy and fulfilled soon 25 th of the month of dreams lies and deceit 26 th of the month, the dreams of pleasure and fun 27 th"&amp;" of the month meaningless colorless and no value having dreams 28 of the month dreams promise certain difficulties and fulfilled within 30 days 29 day of the month dreams not executed 30 of the month dreams fi and true 31 of the month dreams amorous Ratio"&amp;" true in m 15 days chenie")</f>
        <v>Take yourself on the wall so as not to lose the dreams one day of the month the dreams of the day are executed exactly and portend good show full 2 ​​day of the month dreams empty and meaningless 3 of the month dreams quickly executable 4 th day of the month dreams come true not soon 5e the number of months the dreams of good value 6 of the month dreams come true but not soon 7 th of the month of dreams happy but should not be anyone of them to tell 8 th day of the month dreams lead to the fulfillment of desires 9 th day of the month dreams come true but lead to trouble the 10 th day of the month dreams never to there are 11 of the month of dreams come true in 11 days and lead to the delight of 12 th of the month of dreams quickly and favorably performed 13 th of the month of dreams lead to trouble 14 th of the month of dreams unlucky 15 th of the month, the dreams will come true soon, and very favorably 16 th number mepsyatsa dreams do not come true, and no value has 17 of the month of dreams promise success and are executed within 20 days, 18 of the month of dreams lead to profits and new clothes 19 th of the month of dreams lead to family troubles 20th day of the month dreams soon turn 21 of the month of dreams ICs suppl not soon but lead to wealth 22 th of the month of dreams warn of troubles 23 th of the month, the dreams will be fulfilled very soon, 24 of the month of dreams happy and fulfilled soon 25 th of the month of dreams lies and deceit 26 th of the month, the dreams of pleasure and fun 27 th of the month meaningless colorless and no value having dreams 28 of the month dreams promise certain difficulties and fulfilled within 30 days 29 day of the month dreams not executed 30 of the month dreams fi and true 31 of the month dreams amorous Ratio true in m 15 days chenie</v>
      </c>
    </row>
    <row r="6051" ht="15.75" customHeight="1">
      <c r="A6051" s="1">
        <v>6606.0</v>
      </c>
      <c r="B6051" s="2" t="s">
        <v>5519</v>
      </c>
      <c r="C6051" s="2" t="s">
        <v>2153</v>
      </c>
      <c r="D6051" s="2" t="s">
        <v>6</v>
      </c>
      <c r="E6051" s="2" t="str">
        <f>IFERROR(__xludf.DUMMYFUNCTION("GOOGLETRANSLATE(B6051, ""auto"",""en"")"),"if you read on the street wearing headphones taking with him a coffee you can have an orgasm")</f>
        <v>if you read on the street wearing headphones taking with him a coffee you can have an orgasm</v>
      </c>
    </row>
    <row r="6052" ht="15.75" customHeight="1">
      <c r="A6052" s="1">
        <v>6607.0</v>
      </c>
      <c r="B6052" s="2" t="s">
        <v>5520</v>
      </c>
      <c r="C6052" s="2" t="s">
        <v>2153</v>
      </c>
      <c r="D6052" s="2" t="s">
        <v>6</v>
      </c>
      <c r="E6052" s="2" t="str">
        <f>IFERROR(__xludf.DUMMYFUNCTION("GOOGLETRANSLATE(B6052, ""auto"",""en"")"),"ideas for smuzi1 strawberries bananingredienty show completely 1 2 bananas April 6 frozen strawberries 1 2 tablespoons low-fat plain yogurt curd 1, 2, or 1 tbsp orange juice 1 tbsp flax semechekprigotovlenie in the blender first, mix banana berry yogurt a"&amp;"nd orange juice, add flax seeds and again mix and pour into cups serve two orange berries ingredients 3 are a handful of blueberries or blackcurrant 1 st or orange pineapple juice 250 g nonfat plain yogurt 1 tsp curd wild medaprigotovlenie mix ce ingredie"&amp;"nts in a blender until the consistency of smoothies and immediately apply 3 milk klubnikaingredienty 1 v skim milk can almond or yogurt 4 tbsp nonfat plain yogurt curd May 3 strawberries 2 tsp wheat germ 2 tsp wild medaprigotovlenie mix all ingredients in"&amp;" a blender until smoothie consistency and serve immediately shpinatingredienty 2 4 pear cut cores of ripe pears and slice 2 tablespoons fresh leaves shpinataprigotovlenie mix all ingredients in a blender until smoothie consistency and serve immediately 5 "&amp;"mo PROD Apricot Ingredients 6 apricot slices seedless 175 g mango slices 300 ml carrot juice 2 tbsp medaprigotovlenie mix all ingredients in a blender until smoothie consistency and serve immediately send the recipes to proposed news")</f>
        <v>ideas for smuzi1 strawberries bananingredienty show completely 1 2 bananas April 6 frozen strawberries 1 2 tablespoons low-fat plain yogurt curd 1, 2, or 1 tbsp orange juice 1 tbsp flax semechekprigotovlenie in the blender first, mix banana berry yogurt and orange juice, add flax seeds and again mix and pour into cups serve two orange berries ingredients 3 are a handful of blueberries or blackcurrant 1 st or orange pineapple juice 250 g nonfat plain yogurt 1 tsp curd wild medaprigotovlenie mix ce ingredients in a blender until the consistency of smoothies and immediately apply 3 milk klubnikaingredienty 1 v skim milk can almond or yogurt 4 tbsp nonfat plain yogurt curd May 3 strawberries 2 tsp wheat germ 2 tsp wild medaprigotovlenie mix all ingredients in a blender until smoothie consistency and serve immediately shpinatingredienty 2 4 pear cut cores of ripe pears and slice 2 tablespoons fresh leaves shpinataprigotovlenie mix all ingredients in a blender until smoothie consistency and serve immediately 5 mo PROD Apricot Ingredients 6 apricot slices seedless 175 g mango slices 300 ml carrot juice 2 tbsp medaprigotovlenie mix all ingredients in a blender until smoothie consistency and serve immediately send the recipes to proposed news</v>
      </c>
    </row>
    <row r="6053" ht="15.75" customHeight="1">
      <c r="A6053" s="1">
        <v>6608.0</v>
      </c>
      <c r="B6053" s="2" t="s">
        <v>5521</v>
      </c>
      <c r="C6053" s="2" t="s">
        <v>2153</v>
      </c>
      <c r="D6053" s="2" t="s">
        <v>6</v>
      </c>
      <c r="E6053" s="2" t="str">
        <f>IFERROR(__xludf.DUMMYFUNCTION("GOOGLETRANSLATE(B6053, ""auto"",""en"")"),"cold heart")</f>
        <v>cold heart</v>
      </c>
    </row>
    <row r="6054" ht="15.75" customHeight="1">
      <c r="A6054" s="1">
        <v>6609.0</v>
      </c>
      <c r="B6054" s="2" t="s">
        <v>5522</v>
      </c>
      <c r="C6054" s="2" t="s">
        <v>2153</v>
      </c>
      <c r="D6054" s="2" t="s">
        <v>6</v>
      </c>
      <c r="E6054" s="2" t="str">
        <f>IFERROR(__xludf.DUMMYFUNCTION("GOOGLETRANSLATE(B6054, ""auto"",""en"")"),"the best")</f>
        <v>the best</v>
      </c>
    </row>
    <row r="6055" ht="15.75" customHeight="1">
      <c r="A6055" s="1">
        <v>6610.0</v>
      </c>
      <c r="B6055" s="2" t="s">
        <v>5507</v>
      </c>
      <c r="C6055" s="2" t="s">
        <v>2153</v>
      </c>
      <c r="D6055" s="2" t="s">
        <v>6</v>
      </c>
      <c r="E6055" s="2" t="str">
        <f>IFERROR(__xludf.DUMMYFUNCTION("GOOGLETRANSLATE(B6055, ""auto"",""en"")"),"megatest who you are from the universe of Middle-earth 28 results know the results a little but this is my first such test test here vk com megatest 57ac7213e4b0a7461a41557e")</f>
        <v>megatest who you are from the universe of Middle-earth 28 results know the results a little but this is my first such test test here vk com megatest 57ac7213e4b0a7461a41557e</v>
      </c>
    </row>
    <row r="6056" ht="15.75" customHeight="1">
      <c r="A6056" s="1">
        <v>6611.0</v>
      </c>
      <c r="B6056" s="2" t="s">
        <v>5508</v>
      </c>
      <c r="C6056" s="2" t="s">
        <v>2153</v>
      </c>
      <c r="D6056" s="2" t="s">
        <v>6</v>
      </c>
      <c r="E6056" s="2" t="str">
        <f>IFERROR(__xludf.DUMMYFUNCTION("GOOGLETRANSLATE(B6056, ""auto"",""en"")"),"megatest test on the film X-Men, X-Men Apocalypse apocalypse fiction thriller tells of the adventures of the eponymous superhero team comic book marvel test pass only those who watched this movie test here vk com megatest 57431cd5e4b0147b8a63e459")</f>
        <v>megatest test on the film X-Men, X-Men Apocalypse apocalypse fiction thriller tells of the adventures of the eponymous superhero team comic book marvel test pass only those who watched this movie test here vk com megatest 57431cd5e4b0147b8a63e459</v>
      </c>
    </row>
    <row r="6057" ht="15.75" customHeight="1">
      <c r="A6057" s="1">
        <v>6612.0</v>
      </c>
      <c r="B6057" s="2" t="s">
        <v>5509</v>
      </c>
      <c r="C6057" s="2" t="s">
        <v>2153</v>
      </c>
      <c r="D6057" s="2" t="s">
        <v>6</v>
      </c>
      <c r="E6057" s="2" t="str">
        <f>IFERROR(__xludf.DUMMYFUNCTION("GOOGLETRANSLATE(B6057, ""auto"",""en"")"),"megatest what you look like in the world of dragons 2 today part 2 tests about dragons test is more interesting and better test results here vk com megatest 55a3a2b6e4b029a18655c08b")</f>
        <v>megatest what you look like in the world of dragons 2 today part 2 tests about dragons test is more interesting and better test results here vk com megatest 55a3a2b6e4b029a18655c08b</v>
      </c>
    </row>
    <row r="6058" ht="15.75" customHeight="1">
      <c r="A6058" s="1">
        <v>6613.0</v>
      </c>
      <c r="B6058" s="2" t="s">
        <v>5510</v>
      </c>
      <c r="C6058" s="2" t="s">
        <v>2153</v>
      </c>
      <c r="D6058" s="2" t="s">
        <v>6</v>
      </c>
      <c r="E6058" s="2" t="str">
        <f>IFERROR(__xludf.DUMMYFUNCTION("GOOGLETRANSLATE(B6058, ""auto"",""en"")"),"megatest which you Dragon 2 let you know what kind of dragon test here vk com megatest 56029e7be4b00623b3edb7af")</f>
        <v>megatest which you Dragon 2 let you know what kind of dragon test here vk com megatest 56029e7be4b00623b3edb7af</v>
      </c>
    </row>
    <row r="6059" ht="15.75" customHeight="1">
      <c r="A6059" s="1">
        <v>6614.0</v>
      </c>
      <c r="B6059" s="2" t="s">
        <v>5511</v>
      </c>
      <c r="C6059" s="2" t="s">
        <v>2153</v>
      </c>
      <c r="D6059" s="2" t="s">
        <v>6</v>
      </c>
      <c r="E6059" s="2" t="str">
        <f>IFERROR(__xludf.DUMMYFUNCTION("GOOGLETRANSLATE(B6059, ""auto"",""en"")"),"Aruzhan baygushikova minitest what image below shows the result of a lot of other tests here vk com minitest for you")</f>
        <v>Aruzhan baygushikova minitest what image below shows the result of a lot of other tests here vk com minitest for you</v>
      </c>
    </row>
    <row r="6060" ht="15.75" customHeight="1">
      <c r="A6060" s="1">
        <v>6615.0</v>
      </c>
      <c r="B6060" s="2" t="s">
        <v>5512</v>
      </c>
      <c r="C6060" s="2" t="s">
        <v>2153</v>
      </c>
      <c r="D6060" s="2" t="s">
        <v>6</v>
      </c>
      <c r="E6060" s="2" t="str">
        <f>IFERROR(__xludf.DUMMYFUNCTION("GOOGLETRANSLATE(B6060, ""auto"",""en"")"),"Aruzhan baygushikova minitest what color hair suits you below shows the result of a lot of other tests here vk com minitest")</f>
        <v>Aruzhan baygushikova minitest what color hair suits you below shows the result of a lot of other tests here vk com minitest</v>
      </c>
    </row>
    <row r="6061" ht="15.75" customHeight="1">
      <c r="A6061" s="1">
        <v>6616.0</v>
      </c>
      <c r="B6061" s="2" t="s">
        <v>5513</v>
      </c>
      <c r="C6061" s="2" t="s">
        <v>2153</v>
      </c>
      <c r="D6061" s="2" t="s">
        <v>6</v>
      </c>
      <c r="E6061" s="2" t="str">
        <f>IFERROR(__xludf.DUMMYFUNCTION("GOOGLETRANSLATE(B6061, ""auto"",""en"")"),"megatest the most difficult test of minecraft Find out in this test, as you well know minecraft test here vk com megatest 559989fbe4b029a1865596eb")</f>
        <v>megatest the most difficult test of minecraft Find out in this test, as you well know minecraft test here vk com megatest 559989fbe4b029a1865596eb</v>
      </c>
    </row>
    <row r="6062" ht="15.75" customHeight="1">
      <c r="A6062" s="1">
        <v>6617.0</v>
      </c>
      <c r="B6062" s="2" t="s">
        <v>5514</v>
      </c>
      <c r="C6062" s="2" t="s">
        <v>2153</v>
      </c>
      <c r="D6062" s="2" t="s">
        <v>6</v>
      </c>
      <c r="E6062" s="2" t="str">
        <f>IFERROR(__xludf.DUMMYFUNCTION("GOOGLETRANSLATE(B6062, ""auto"",""en"")"),"hi find out how attractive your page in the application http vk com app2289330")</f>
        <v>hi find out how attractive your page in the application http vk com app2289330</v>
      </c>
    </row>
    <row r="6063" ht="15.75" customHeight="1">
      <c r="A6063" s="1">
        <v>6618.0</v>
      </c>
      <c r="B6063" s="2" t="s">
        <v>5515</v>
      </c>
      <c r="C6063" s="2" t="s">
        <v>2153</v>
      </c>
      <c r="D6063" s="2" t="s">
        <v>6</v>
      </c>
      <c r="E6063" s="2" t="str">
        <f>IFERROR(__xludf.DUMMYFUNCTION("GOOGLETRANSLATE(B6063, ""auto"",""en"")"),"I VKontakte 2 years 1 month 11 days and you https vk com app640450")</f>
        <v>I VKontakte 2 years 1 month 11 days and you https vk com app640450</v>
      </c>
    </row>
    <row r="6064" ht="15.75" customHeight="1">
      <c r="A6064" s="1">
        <v>6619.0</v>
      </c>
      <c r="B6064" s="2" t="s">
        <v>5516</v>
      </c>
      <c r="C6064" s="2" t="s">
        <v>2153</v>
      </c>
      <c r="D6064" s="2" t="s">
        <v>6</v>
      </c>
      <c r="E6064" s="2" t="str">
        <f>IFERROR(__xludf.DUMMYFUNCTION("GOOGLETRANSLATE(B6064, ""auto"",""en"")"),"how to make a luminous fluid you need water, hydrogen peroxide 3 soluksusi Shake all very, very much")</f>
        <v>how to make a luminous fluid you need water, hydrogen peroxide 3 soluksusi Shake all very, very much</v>
      </c>
    </row>
    <row r="6065" ht="15.75" customHeight="1">
      <c r="A6065" s="1">
        <v>6620.0</v>
      </c>
      <c r="B6065" s="2" t="s">
        <v>5517</v>
      </c>
      <c r="C6065" s="2" t="s">
        <v>2153</v>
      </c>
      <c r="D6065" s="2" t="s">
        <v>6</v>
      </c>
      <c r="E6065" s="2" t="str">
        <f>IFERROR(__xludf.DUMMYFUNCTION("GOOGLETRANSLATE(B6065, ""auto"",""en"")"),"the world is beautiful if one snacks at home does not end 2 wi fi everywhere open 3 can sleep as many 4 eat and not get fat in 5 messages immediately respond 6 7 eternal summer happy family and friends")</f>
        <v>the world is beautiful if one snacks at home does not end 2 wi fi everywhere open 3 can sleep as many 4 eat and not get fat in 5 messages immediately respond 6 7 eternal summer happy family and friends</v>
      </c>
    </row>
    <row r="6066" ht="15.75" customHeight="1">
      <c r="A6066" s="1">
        <v>6621.0</v>
      </c>
      <c r="B6066" s="2" t="s">
        <v>5518</v>
      </c>
      <c r="C6066" s="2" t="s">
        <v>2153</v>
      </c>
      <c r="D6066" s="2" t="s">
        <v>6</v>
      </c>
      <c r="E6066" s="2" t="str">
        <f>IFERROR(__xludf.DUMMYFUNCTION("GOOGLETRANSLATE(B6066, ""auto"",""en"")"),"Take yourself on the wall so as not to lose the dreams one day of the month the dreams of the day are executed exactly and portend good show full 2 ​​day of the month dreams empty and meaningless 3 of the month dreams quickly executable 4 th day of the mo"&amp;"nth dreams come true not soon 5e the number of months the dreams of good value 6 of the month dreams come true but not soon 7 th of the month of dreams happy but should not be anyone of them to tell 8 th day of the month dreams lead to the fulfillment of "&amp;"desires 9 th day of the month dreams come true but lead to trouble the 10 th day of the month dreams never to there are 11 of the month of dreams come true in 11 days and lead to the delight of 12 th of the month of dreams quickly and favorably performed "&amp;"13 th of the month of dreams lead to trouble 14 th of the month of dreams unlucky 15 th of the month, the dreams will come true soon, and very favorably 16 th number mepsyatsa dreams do not come true, and no value has 17 of the month of dreams promise suc"&amp;"cess and are executed within 20 days, 18 of the month of dreams lead to profits and new clothes 19 th of the month of dreams lead to family troubles 20th day of the month dreams soon turn 21 of the month of dreams ICs suppl not soon but lead to wealth 22 "&amp;"th of the month of dreams warn of troubles 23 th of the month, the dreams will be fulfilled very soon, 24 of the month of dreams happy and fulfilled soon 25 th of the month of dreams lies and deceit 26 th of the month, the dreams of pleasure and fun 27 th"&amp;" of the month meaningless colorless and no value having dreams 28 of the month dreams promise certain difficulties and fulfilled within 30 days 29 day of the month dreams not executed 30 of the month dreams fi and true 31 of the month dreams amorous Ratio"&amp;" true in m 15 days chenie")</f>
        <v>Take yourself on the wall so as not to lose the dreams one day of the month the dreams of the day are executed exactly and portend good show full 2 ​​day of the month dreams empty and meaningless 3 of the month dreams quickly executable 4 th day of the month dreams come true not soon 5e the number of months the dreams of good value 6 of the month dreams come true but not soon 7 th of the month of dreams happy but should not be anyone of them to tell 8 th day of the month dreams lead to the fulfillment of desires 9 th day of the month dreams come true but lead to trouble the 10 th day of the month dreams never to there are 11 of the month of dreams come true in 11 days and lead to the delight of 12 th of the month of dreams quickly and favorably performed 13 th of the month of dreams lead to trouble 14 th of the month of dreams unlucky 15 th of the month, the dreams will come true soon, and very favorably 16 th number mepsyatsa dreams do not come true, and no value has 17 of the month of dreams promise success and are executed within 20 days, 18 of the month of dreams lead to profits and new clothes 19 th of the month of dreams lead to family troubles 20th day of the month dreams soon turn 21 of the month of dreams ICs suppl not soon but lead to wealth 22 th of the month of dreams warn of troubles 23 th of the month, the dreams will be fulfilled very soon, 24 of the month of dreams happy and fulfilled soon 25 th of the month of dreams lies and deceit 26 th of the month, the dreams of pleasure and fun 27 th of the month meaningless colorless and no value having dreams 28 of the month dreams promise certain difficulties and fulfilled within 30 days 29 day of the month dreams not executed 30 of the month dreams fi and true 31 of the month dreams amorous Ratio true in m 15 days chenie</v>
      </c>
    </row>
    <row r="6067" ht="15.75" customHeight="1">
      <c r="A6067" s="1">
        <v>6622.0</v>
      </c>
      <c r="B6067" s="2" t="s">
        <v>5519</v>
      </c>
      <c r="C6067" s="2" t="s">
        <v>2153</v>
      </c>
      <c r="D6067" s="2" t="s">
        <v>6</v>
      </c>
      <c r="E6067" s="2" t="str">
        <f>IFERROR(__xludf.DUMMYFUNCTION("GOOGLETRANSLATE(B6067, ""auto"",""en"")"),"if you read on the street wearing headphones taking with him a coffee you can have an orgasm")</f>
        <v>if you read on the street wearing headphones taking with him a coffee you can have an orgasm</v>
      </c>
    </row>
    <row r="6068" ht="15.75" customHeight="1">
      <c r="A6068" s="1">
        <v>6623.0</v>
      </c>
      <c r="B6068" s="2" t="s">
        <v>5520</v>
      </c>
      <c r="C6068" s="2" t="s">
        <v>2153</v>
      </c>
      <c r="D6068" s="2" t="s">
        <v>6</v>
      </c>
      <c r="E6068" s="2" t="str">
        <f>IFERROR(__xludf.DUMMYFUNCTION("GOOGLETRANSLATE(B6068, ""auto"",""en"")"),"ideas for smuzi1 strawberries bananingredienty show completely 1 2 bananas April 6 frozen strawberries 1 2 tablespoons low-fat plain yogurt curd 1, 2, or 1 tbsp orange juice 1 tbsp flax semechekprigotovlenie in the blender first, mix banana berry yogurt a"&amp;"nd orange juice, add flax seeds and again mix and pour into cups serve two orange berries ingredients 3 are a handful of blueberries or blackcurrant 1 st or orange pineapple juice 250 g nonfat plain yogurt 1 tsp curd wild medaprigotovlenie mix ce ingredie"&amp;"nts in a blender until the consistency of smoothies and immediately apply 3 milk klubnikaingredienty 1 v skim milk can almond or yogurt 4 tbsp nonfat plain yogurt curd May 3 strawberries 2 tsp wheat germ 2 tsp wild medaprigotovlenie mix all ingredients in"&amp;" a blender until smoothie consistency and serve immediately shpinatingredienty 2 4 pear cut cores of ripe pears and slice 2 tablespoons fresh leaves shpinataprigotovlenie mix all ingredients in a blender until smoothie consistency and serve immediately 5 "&amp;"mo PROD Apricot Ingredients 6 apricot slices seedless 175 g mango slices 300 ml carrot juice 2 tbsp medaprigotovlenie mix all ingredients in a blender until smoothie consistency and serve immediately send the recipes to proposed news")</f>
        <v>ideas for smuzi1 strawberries bananingredienty show completely 1 2 bananas April 6 frozen strawberries 1 2 tablespoons low-fat plain yogurt curd 1, 2, or 1 tbsp orange juice 1 tbsp flax semechekprigotovlenie in the blender first, mix banana berry yogurt and orange juice, add flax seeds and again mix and pour into cups serve two orange berries ingredients 3 are a handful of blueberries or blackcurrant 1 st or orange pineapple juice 250 g nonfat plain yogurt 1 tsp curd wild medaprigotovlenie mix ce ingredients in a blender until the consistency of smoothies and immediately apply 3 milk klubnikaingredienty 1 v skim milk can almond or yogurt 4 tbsp nonfat plain yogurt curd May 3 strawberries 2 tsp wheat germ 2 tsp wild medaprigotovlenie mix all ingredients in a blender until smoothie consistency and serve immediately shpinatingredienty 2 4 pear cut cores of ripe pears and slice 2 tablespoons fresh leaves shpinataprigotovlenie mix all ingredients in a blender until smoothie consistency and serve immediately 5 mo PROD Apricot Ingredients 6 apricot slices seedless 175 g mango slices 300 ml carrot juice 2 tbsp medaprigotovlenie mix all ingredients in a blender until smoothie consistency and serve immediately send the recipes to proposed news</v>
      </c>
    </row>
    <row r="6069" ht="15.75" customHeight="1">
      <c r="A6069" s="1">
        <v>6624.0</v>
      </c>
      <c r="B6069" s="2" t="s">
        <v>5521</v>
      </c>
      <c r="C6069" s="2" t="s">
        <v>2153</v>
      </c>
      <c r="D6069" s="2" t="s">
        <v>6</v>
      </c>
      <c r="E6069" s="2" t="str">
        <f>IFERROR(__xludf.DUMMYFUNCTION("GOOGLETRANSLATE(B6069, ""auto"",""en"")"),"cold heart")</f>
        <v>cold heart</v>
      </c>
    </row>
    <row r="6070" ht="15.75" customHeight="1">
      <c r="A6070" s="1">
        <v>6625.0</v>
      </c>
      <c r="B6070" s="2" t="s">
        <v>5522</v>
      </c>
      <c r="C6070" s="2" t="s">
        <v>2153</v>
      </c>
      <c r="D6070" s="2" t="s">
        <v>6</v>
      </c>
      <c r="E6070" s="2" t="str">
        <f>IFERROR(__xludf.DUMMYFUNCTION("GOOGLETRANSLATE(B6070, ""auto"",""en"")"),"the best")</f>
        <v>the best</v>
      </c>
    </row>
    <row r="6071" ht="15.75" customHeight="1">
      <c r="A6071" s="1">
        <v>6626.0</v>
      </c>
      <c r="B6071" s="2" t="s">
        <v>5523</v>
      </c>
      <c r="C6071" s="2" t="s">
        <v>5524</v>
      </c>
      <c r="D6071" s="2" t="s">
        <v>6</v>
      </c>
      <c r="E6071" s="2" t="str">
        <f>IFERROR(__xludf.DUMMYFUNCTION("GOOGLETRANSLATE(B6071, ""auto"",""en"")"),"be yourself")</f>
        <v>be yourself</v>
      </c>
    </row>
    <row r="6072" ht="15.75" customHeight="1">
      <c r="A6072" s="1">
        <v>6627.0</v>
      </c>
      <c r="B6072" s="2" t="s">
        <v>5525</v>
      </c>
      <c r="C6072" s="2" t="s">
        <v>5524</v>
      </c>
      <c r="D6072" s="2" t="s">
        <v>6</v>
      </c>
      <c r="E6072" s="2" t="str">
        <f>IFERROR(__xludf.DUMMYFUNCTION("GOOGLETRANSLATE(B6072, ""auto"",""en"")"),"heart's desire is always beautiful")</f>
        <v>heart's desire is always beautiful</v>
      </c>
    </row>
    <row r="6073" ht="15.75" customHeight="1">
      <c r="A6073" s="1">
        <v>6628.0</v>
      </c>
      <c r="B6073" s="2" t="s">
        <v>5526</v>
      </c>
      <c r="C6073" s="2" t="s">
        <v>5527</v>
      </c>
      <c r="D6073" s="2" t="s">
        <v>6</v>
      </c>
      <c r="E6073" s="2" t="str">
        <f>IFERROR(__xludf.DUMMYFUNCTION("GOOGLETRANSLATE(B6073, ""auto"",""en"")"),"inst aruzhanbekenova ")</f>
        <v>inst aruzhanbekenova </v>
      </c>
    </row>
    <row r="6074" ht="15.75" customHeight="1">
      <c r="A6074" s="1">
        <v>6629.0</v>
      </c>
      <c r="B6074" s="2" t="s">
        <v>5526</v>
      </c>
      <c r="C6074" s="2" t="s">
        <v>5528</v>
      </c>
      <c r="D6074" s="2" t="s">
        <v>6</v>
      </c>
      <c r="E6074" s="2" t="str">
        <f>IFERROR(__xludf.DUMMYFUNCTION("GOOGLETRANSLATE(B6074, ""auto"",""en"")"),"inst aruzhanbekenova ")</f>
        <v>inst aruzhanbekenova </v>
      </c>
    </row>
    <row r="6075" ht="15.75" customHeight="1">
      <c r="A6075" s="1">
        <v>6630.0</v>
      </c>
      <c r="B6075" s="2" t="s">
        <v>5529</v>
      </c>
      <c r="C6075" s="2" t="s">
        <v>5530</v>
      </c>
      <c r="D6075" s="2" t="s">
        <v>6</v>
      </c>
      <c r="E6075" s="2" t="str">
        <f>IFERROR(__xludf.DUMMYFUNCTION("GOOGLETRANSLATE(B6075, ""auto"",""en"")"),"Cooper and Audrey twinpeaks twincaps sting")</f>
        <v>Cooper and Audrey twinpeaks twincaps sting</v>
      </c>
    </row>
    <row r="6076" ht="15.75" customHeight="1">
      <c r="A6076" s="1">
        <v>6631.0</v>
      </c>
      <c r="B6076" s="2" t="s">
        <v>5531</v>
      </c>
      <c r="C6076" s="2" t="s">
        <v>5530</v>
      </c>
      <c r="D6076" s="2" t="s">
        <v>6</v>
      </c>
      <c r="E6076" s="2" t="str">
        <f>IFERROR(__xludf.DUMMYFUNCTION("GOOGLETRANSLATE(B6076, ""auto"",""en"")"),"conversation with Ted Bundy killer record conversations with a killer the ted bundy tapes year 2019 documentary series on netflix imdb August 1 show completely")</f>
        <v>conversation with Ted Bundy killer record conversations with a killer the ted bundy tapes year 2019 documentary series on netflix imdb August 1 show completely</v>
      </c>
    </row>
    <row r="6077" ht="15.75" customHeight="1">
      <c r="A6077" s="1">
        <v>6632.0</v>
      </c>
      <c r="B6077" s="2" t="s">
        <v>2122</v>
      </c>
      <c r="C6077" s="2" t="s">
        <v>5530</v>
      </c>
      <c r="D6077" s="2" t="s">
        <v>6</v>
      </c>
      <c r="E6077" s="2" t="str">
        <f>IFERROR(__xludf.DUMMYFUNCTION("GOOGLETRANSLATE(B6077, ""auto"",""en"")")," 3")</f>
        <v> 3</v>
      </c>
    </row>
    <row r="6078" ht="15.75" customHeight="1">
      <c r="A6078" s="1">
        <v>6633.0</v>
      </c>
      <c r="B6078" s="2" t="s">
        <v>5532</v>
      </c>
      <c r="C6078" s="2" t="s">
        <v>5530</v>
      </c>
      <c r="D6078" s="2" t="s">
        <v>6</v>
      </c>
      <c r="E6078" s="2" t="str">
        <f>IFERROR(__xludf.DUMMYFUNCTION("GOOGLETRANSLATE(B6078, ""auto"",""en"")"),"Family Guy 1999 series all series kinomania kinomania cartoon comedy kinomania typical American family whose members are able to break all possible stereotypes and talking dog with a cigarette and a dry martini and chest kid dreaming to enslave the whole "&amp;"world is this deviation is a catharsis in every episode")</f>
        <v>Family Guy 1999 series all series kinomania kinomania cartoon comedy kinomania typical American family whose members are able to break all possible stereotypes and talking dog with a cigarette and a dry martini and chest kid dreaming to enslave the whole world is this deviation is a catharsis in every episode</v>
      </c>
    </row>
    <row r="6079" ht="15.75" customHeight="1">
      <c r="A6079" s="1">
        <v>6634.0</v>
      </c>
      <c r="B6079" s="2" t="s">
        <v>5533</v>
      </c>
      <c r="C6079" s="2" t="s">
        <v>5530</v>
      </c>
      <c r="D6079" s="2" t="s">
        <v>6</v>
      </c>
      <c r="E6079" s="2" t="str">
        <f>IFERROR(__xludf.DUMMYFUNCTION("GOOGLETRANSLATE(B6079, ""auto"",""en"")")," wizard movies retrospective of the greatest masters of world cinema 1 martin scorsese 2 gaspar noé show completely")</f>
        <v> wizard movies retrospective of the greatest masters of world cinema 1 martin scorsese 2 gaspar noé show completely</v>
      </c>
    </row>
    <row r="6080" ht="15.75" customHeight="1">
      <c r="A6080" s="1">
        <v>6636.0</v>
      </c>
      <c r="B6080" s="2" t="s">
        <v>5534</v>
      </c>
      <c r="C6080" s="2" t="s">
        <v>5535</v>
      </c>
      <c r="D6080" s="2" t="s">
        <v>6</v>
      </c>
      <c r="E6080" s="2" t="str">
        <f>IFERROR(__xludf.DUMMYFUNCTION("GOOGLETRANSLATE(B6080, ""auto"",""en"")"),"who of your friends is the strangest f3 cool aruusen")</f>
        <v>who of your friends is the strangest f3 cool aruusen</v>
      </c>
    </row>
    <row r="6081" ht="15.75" customHeight="1">
      <c r="A6081" s="1">
        <v>6637.0</v>
      </c>
      <c r="B6081" s="2" t="s">
        <v>5536</v>
      </c>
      <c r="C6081" s="2" t="s">
        <v>5535</v>
      </c>
      <c r="D6081" s="2" t="s">
        <v>6</v>
      </c>
      <c r="E6081" s="2" t="str">
        <f>IFERROR(__xludf.DUMMYFUNCTION("GOOGLETRANSLATE(B6081, ""auto"",""en"")"),"peonies as a separate type of beauty")</f>
        <v>peonies as a separate type of beauty</v>
      </c>
    </row>
    <row r="6082" ht="15.75" customHeight="1">
      <c r="A6082" s="1">
        <v>6638.0</v>
      </c>
      <c r="B6082" s="2" t="s">
        <v>5537</v>
      </c>
      <c r="C6082" s="2" t="s">
        <v>5535</v>
      </c>
      <c r="D6082" s="2" t="s">
        <v>6</v>
      </c>
      <c r="E6082" s="2" t="str">
        <f>IFERROR(__xludf.DUMMYFUNCTION("GOOGLETRANSLATE(B6082, ""auto"",""en"")"),"dusha should smell schastem")</f>
        <v>dusha should smell schastem</v>
      </c>
    </row>
    <row r="6083" ht="15.75" customHeight="1">
      <c r="A6083" s="1">
        <v>6640.0</v>
      </c>
      <c r="B6083" s="2" t="s">
        <v>5538</v>
      </c>
      <c r="C6083" s="2" t="s">
        <v>5535</v>
      </c>
      <c r="D6083" s="2" t="s">
        <v>6</v>
      </c>
      <c r="E6083" s="2" t="str">
        <f>IFERROR(__xludf.DUMMYFUNCTION("GOOGLETRANSLATE(B6083, ""auto"",""en"")"),"flowers without reason, it's always so nice")</f>
        <v>flowers without reason, it's always so nice</v>
      </c>
    </row>
    <row r="6084" ht="15.75" customHeight="1">
      <c r="A6084" s="1">
        <v>6642.0</v>
      </c>
      <c r="B6084" s="2" t="s">
        <v>5539</v>
      </c>
      <c r="C6084" s="2" t="s">
        <v>5535</v>
      </c>
      <c r="D6084" s="2" t="s">
        <v>6</v>
      </c>
      <c r="E6084" s="2" t="str">
        <f>IFERROR(__xludf.DUMMYFUNCTION("GOOGLETRANSLATE(B6084, ""auto"",""en"")"),"photo of my husband")</f>
        <v>photo of my husband</v>
      </c>
    </row>
    <row r="6085" ht="15.75" customHeight="1">
      <c r="A6085" s="1">
        <v>6643.0</v>
      </c>
      <c r="B6085" s="2" t="s">
        <v>5540</v>
      </c>
      <c r="C6085" s="2" t="s">
        <v>5535</v>
      </c>
      <c r="D6085" s="2" t="s">
        <v>6</v>
      </c>
      <c r="E6085" s="2" t="str">
        <f>IFERROR(__xludf.DUMMYFUNCTION("GOOGLETRANSLATE(B6085, ""auto"",""en"")")," algae")</f>
        <v> algae</v>
      </c>
    </row>
    <row r="6086" ht="15.75" customHeight="1">
      <c r="A6086" s="1">
        <v>6644.0</v>
      </c>
      <c r="B6086" s="2" t="s">
        <v>5541</v>
      </c>
      <c r="C6086" s="2" t="s">
        <v>5542</v>
      </c>
      <c r="D6086" s="2" t="s">
        <v>6</v>
      </c>
      <c r="E6086" s="2" t="str">
        <f>IFERROR(__xludf.DUMMYFUNCTION("GOOGLETRANSLATE(B6086, ""auto"",""en"")"),"do not call my brother every second because the real brother of the mother's throat peregryzet")</f>
        <v>do not call my brother every second because the real brother of the mother's throat peregryzet</v>
      </c>
    </row>
    <row r="6087" ht="15.75" customHeight="1">
      <c r="A6087" s="1">
        <v>6645.0</v>
      </c>
      <c r="B6087" s="2" t="s">
        <v>5543</v>
      </c>
      <c r="C6087" s="2" t="s">
        <v>5542</v>
      </c>
      <c r="D6087" s="2" t="s">
        <v>6</v>
      </c>
      <c r="E6087" s="2" t="str">
        <f>IFERROR(__xludf.DUMMYFUNCTION("GOOGLETRANSLATE(B6087, ""auto"",""en"")"),"late")</f>
        <v>late</v>
      </c>
    </row>
    <row r="6088" ht="15.75" customHeight="1">
      <c r="A6088" s="1">
        <v>6646.0</v>
      </c>
      <c r="B6088" s="2" t="s">
        <v>5544</v>
      </c>
      <c r="C6088" s="2" t="s">
        <v>5542</v>
      </c>
      <c r="D6088" s="2" t="s">
        <v>6</v>
      </c>
      <c r="E6088" s="2" t="str">
        <f>IFERROR(__xludf.DUMMYFUNCTION("GOOGLETRANSLATE(B6088, ""auto"",""en"")"),"how can I miss school, where a lesson lasts 45 minutes with no nb denotes a pass where it is not necessary to seek an audience where after you run the teacher and not where are you will not say it's your problem is where there are all the books where you "&amp;"can be late for 2 minutes and when to schools can walk it when you were still a child where classmates have members of your family, I really miss those days so that students appreciate the time and do not think how to finish it quickly because it is no lo"&amp;"nger repeat")</f>
        <v>how can I miss school, where a lesson lasts 45 minutes with no nb denotes a pass where it is not necessary to seek an audience where after you run the teacher and not where are you will not say it's your problem is where there are all the books where you can be late for 2 minutes and when to schools can walk it when you were still a child where classmates have members of your family, I really miss those days so that students appreciate the time and do not think how to finish it quickly because it is no longer repeat</v>
      </c>
    </row>
    <row r="6089" ht="15.75" customHeight="1">
      <c r="A6089" s="1">
        <v>6648.0</v>
      </c>
      <c r="B6089" s="2" t="s">
        <v>5545</v>
      </c>
      <c r="C6089" s="2" t="s">
        <v>5542</v>
      </c>
      <c r="D6089" s="2" t="s">
        <v>6</v>
      </c>
      <c r="E6089" s="2" t="str">
        <f>IFERROR(__xludf.DUMMYFUNCTION("GOOGLETRANSLATE(B6089, ""auto"",""en"")"),"Starts love kazirginin vajnıydan One finished spisoktan")</f>
        <v>Starts love kazirginin vajnıydan One finished spisoktan</v>
      </c>
    </row>
    <row r="6090" ht="15.75" customHeight="1">
      <c r="A6090" s="1">
        <v>6649.0</v>
      </c>
      <c r="B6090" s="2" t="s">
        <v>5546</v>
      </c>
      <c r="C6090" s="2" t="s">
        <v>5542</v>
      </c>
      <c r="D6090" s="2" t="s">
        <v>6</v>
      </c>
      <c r="E6090" s="2" t="str">
        <f>IFERROR(__xludf.DUMMYFUNCTION("GOOGLETRANSLATE(B6090, ""auto"",""en"")"),"girls if yours runs the guy communicate with him normally not stuffing your price, you're not merchandise in the shop guys are people too and they have feelings")</f>
        <v>girls if yours runs the guy communicate with him normally not stuffing your price, you're not merchandise in the shop guys are people too and they have feelings</v>
      </c>
    </row>
    <row r="6091" ht="15.75" customHeight="1">
      <c r="A6091" s="1">
        <v>6650.0</v>
      </c>
      <c r="B6091" s="2" t="s">
        <v>5547</v>
      </c>
      <c r="C6091" s="2" t="s">
        <v>5542</v>
      </c>
      <c r="D6091" s="2" t="s">
        <v>6</v>
      </c>
      <c r="E6091" s="2" t="str">
        <f>IFERROR(__xludf.DUMMYFUNCTION("GOOGLETRANSLATE(B6091, ""auto"",""en"")"),"skazat you the truth now, no one is watching as we friends now everything looks just how much our subscribers now, no one in the face will not say anything because there ASA is now rich Lyudmila call those who have an iPhone and not those who have parents"&amp;" are good friends health now add all your friend to remove you within 5 minutes that they have a lot of subscribers now the majority of the girls are friends with the guys in order to receive gifts or to spite former boyfriend is now not only friendly guy"&amp;" with a girl well and at the same time other girls now we are Most of the time we spend on social city rather than studies where the world is heading right now in social networks, we speak in Russian but why because if we start to write in the mother tong"&amp;"ue ie the Kazakh language everyone will think that we are farmers now our popularity and authority measured by our huskies at our photos Now Required to friends only in social networks because now the guys are not so brave to face it skazat people turn in"&amp;"to fashion kindness and honesty")</f>
        <v>skazat you the truth now, no one is watching as we friends now everything looks just how much our subscribers now, no one in the face will not say anything because there ASA is now rich Lyudmila call those who have an iPhone and not those who have parents are good friends health now add all your friend to remove you within 5 minutes that they have a lot of subscribers now the majority of the girls are friends with the guys in order to receive gifts or to spite former boyfriend is now not only friendly guy with a girl well and at the same time other girls now we are Most of the time we spend on social city rather than studies where the world is heading right now in social networks, we speak in Russian but why because if we start to write in the mother tongue ie the Kazakh language everyone will think that we are farmers now our popularity and authority measured by our huskies at our photos Now Required to friends only in social networks because now the guys are not so brave to face it skazat people turn into fashion kindness and honesty</v>
      </c>
    </row>
    <row r="6092" ht="15.75" customHeight="1">
      <c r="A6092" s="1">
        <v>6651.0</v>
      </c>
      <c r="B6092" s="2" t="s">
        <v>5548</v>
      </c>
      <c r="C6092" s="2" t="s">
        <v>5542</v>
      </c>
      <c r="D6092" s="2" t="s">
        <v>6</v>
      </c>
      <c r="E6092" s="2" t="str">
        <f>IFERROR(__xludf.DUMMYFUNCTION("GOOGLETRANSLATE(B6092, ""auto"",""en"")"),"I'm not beautiful, I dream not the best of the best but I respect I am not cool, I usually do not ask anyone for help but god is my social circle consists of people who are confident and responsible for myself, I do not like the proud arrogant pontlivyh p"&amp;"eople about beautiful life I live the life which Allah has given me, I have a simple but difficult to understand I'm not an angel, but the world is not paradise")</f>
        <v>I'm not beautiful, I dream not the best of the best but I respect I am not cool, I usually do not ask anyone for help but god is my social circle consists of people who are confident and responsible for myself, I do not like the proud arrogant pontlivyh people about beautiful life I live the life which Allah has given me, I have a simple but difficult to understand I'm not an angel, but the world is not paradise</v>
      </c>
    </row>
    <row r="6093" ht="15.75" customHeight="1">
      <c r="A6093" s="1">
        <v>6652.0</v>
      </c>
      <c r="B6093" s="2" t="s">
        <v>5549</v>
      </c>
      <c r="C6093" s="2" t="s">
        <v>5542</v>
      </c>
      <c r="D6093" s="2" t="s">
        <v>6</v>
      </c>
      <c r="E6093" s="2" t="str">
        <f>IFERROR(__xludf.DUMMYFUNCTION("GOOGLETRANSLATE(B6093, ""auto"",""en"")"),"Do you know the son of the father of the child on the basis of free and paid overtime even enter Hell to Paradise by reading and writing but will be surprised how the rest of this entity is the son of his father but who is not the child of hell free drink"&amp;"s vodka will gamble pays Zina is not free tenge qıdırsañ betel nut Payment and Paradise still my prayer to remember Allah fasting free free free free free not to sure Allah mosque afraid even to visit the mosque is free so why go free pay when Paradise he"&amp;"ll you got this message for free now send you a friend for free and free reward from Allah, and")</f>
        <v>Do you know the son of the father of the child on the basis of free and paid overtime even enter Hell to Paradise by reading and writing but will be surprised how the rest of this entity is the son of his father but who is not the child of hell free drinks vodka will gamble pays Zina is not free tenge qıdırsañ betel nut Payment and Paradise still my prayer to remember Allah fasting free free free free free not to sure Allah mosque afraid even to visit the mosque is free so why go free pay when Paradise hell you got this message for free now send you a friend for free and free reward from Allah, and</v>
      </c>
    </row>
    <row r="6094" ht="15.75" customHeight="1">
      <c r="A6094" s="1">
        <v>6653.0</v>
      </c>
      <c r="B6094" s="2" t="s">
        <v>5550</v>
      </c>
      <c r="C6094" s="2" t="s">
        <v>5542</v>
      </c>
      <c r="D6094" s="2" t="s">
        <v>6</v>
      </c>
      <c r="E6094" s="2" t="str">
        <f>IFERROR(__xludf.DUMMYFUNCTION("GOOGLETRANSLATE(B6094, ""auto"",""en"")"),"Asel Kozhabayev")</f>
        <v>Asel Kozhabayev</v>
      </c>
    </row>
    <row r="6095" ht="15.75" customHeight="1">
      <c r="A6095" s="1">
        <v>6654.0</v>
      </c>
      <c r="B6095" s="2" t="s">
        <v>5551</v>
      </c>
      <c r="C6095" s="2" t="s">
        <v>5542</v>
      </c>
      <c r="D6095" s="2" t="s">
        <v>6</v>
      </c>
      <c r="E6095" s="2" t="str">
        <f>IFERROR(__xludf.DUMMYFUNCTION("GOOGLETRANSLATE(B6095, ""auto"",""en"")"),"like tebyayaya vk com id7777777777")</f>
        <v>like tebyayaya vk com id7777777777</v>
      </c>
    </row>
    <row r="6096" ht="15.75" customHeight="1">
      <c r="A6096" s="1">
        <v>6656.0</v>
      </c>
      <c r="B6096" s="2" t="s">
        <v>5552</v>
      </c>
      <c r="C6096" s="2" t="s">
        <v>5542</v>
      </c>
      <c r="D6096" s="2" t="s">
        <v>6</v>
      </c>
      <c r="E6096" s="2" t="str">
        <f>IFERROR(__xludf.DUMMYFUNCTION("GOOGLETRANSLATE(B6096, ""auto"",""en"")"),"no soy madridista de corazon porque el corazon un dia para soy madridista de alma porque el alma es eterna I Madridista from the heart because the heart does not always Madridista I heartily because the soul is eternal")</f>
        <v>no soy madridista de corazon porque el corazon un dia para soy madridista de alma porque el alma es eterna I Madridista from the heart because the heart does not always Madridista I heartily because the soul is eternal</v>
      </c>
    </row>
    <row r="6097" ht="15.75" customHeight="1">
      <c r="A6097" s="1">
        <v>6657.0</v>
      </c>
      <c r="B6097" s="2" t="s">
        <v>5541</v>
      </c>
      <c r="C6097" s="2" t="s">
        <v>5542</v>
      </c>
      <c r="D6097" s="2" t="s">
        <v>6</v>
      </c>
      <c r="E6097" s="2" t="str">
        <f>IFERROR(__xludf.DUMMYFUNCTION("GOOGLETRANSLATE(B6097, ""auto"",""en"")"),"do not call my brother every second because the real brother of the mother's throat peregryzet")</f>
        <v>do not call my brother every second because the real brother of the mother's throat peregryzet</v>
      </c>
    </row>
    <row r="6098" ht="15.75" customHeight="1">
      <c r="A6098" s="1">
        <v>6658.0</v>
      </c>
      <c r="B6098" s="2" t="s">
        <v>5543</v>
      </c>
      <c r="C6098" s="2" t="s">
        <v>5542</v>
      </c>
      <c r="D6098" s="2" t="s">
        <v>6</v>
      </c>
      <c r="E6098" s="2" t="str">
        <f>IFERROR(__xludf.DUMMYFUNCTION("GOOGLETRANSLATE(B6098, ""auto"",""en"")"),"late")</f>
        <v>late</v>
      </c>
    </row>
    <row r="6099" ht="15.75" customHeight="1">
      <c r="A6099" s="1">
        <v>6659.0</v>
      </c>
      <c r="B6099" s="2" t="s">
        <v>5544</v>
      </c>
      <c r="C6099" s="2" t="s">
        <v>5542</v>
      </c>
      <c r="D6099" s="2" t="s">
        <v>6</v>
      </c>
      <c r="E6099" s="2" t="str">
        <f>IFERROR(__xludf.DUMMYFUNCTION("GOOGLETRANSLATE(B6099, ""auto"",""en"")"),"how can I miss school, where a lesson lasts 45 minutes with no nb denotes a pass where it is not necessary to seek an audience where after you run the teacher and not where are you will not say it's your problem is where there are all the books where you "&amp;"can be late for 2 minutes and when to schools can walk it when you were still a child where classmates have members of your family, I really miss those days so that students appreciate the time and do not think how to finish it quickly because it is no lo"&amp;"nger repeat")</f>
        <v>how can I miss school, where a lesson lasts 45 minutes with no nb denotes a pass where it is not necessary to seek an audience where after you run the teacher and not where are you will not say it's your problem is where there are all the books where you can be late for 2 minutes and when to schools can walk it when you were still a child where classmates have members of your family, I really miss those days so that students appreciate the time and do not think how to finish it quickly because it is no longer repeat</v>
      </c>
    </row>
    <row r="6100" ht="15.75" customHeight="1">
      <c r="A6100" s="1">
        <v>6661.0</v>
      </c>
      <c r="B6100" s="2" t="s">
        <v>5545</v>
      </c>
      <c r="C6100" s="2" t="s">
        <v>5542</v>
      </c>
      <c r="D6100" s="2" t="s">
        <v>6</v>
      </c>
      <c r="E6100" s="2" t="str">
        <f>IFERROR(__xludf.DUMMYFUNCTION("GOOGLETRANSLATE(B6100, ""auto"",""en"")"),"Starts love kazirginin vajnıydan One finished spisoktan")</f>
        <v>Starts love kazirginin vajnıydan One finished spisoktan</v>
      </c>
    </row>
    <row r="6101" ht="15.75" customHeight="1">
      <c r="A6101" s="1">
        <v>6662.0</v>
      </c>
      <c r="B6101" s="2" t="s">
        <v>5546</v>
      </c>
      <c r="C6101" s="2" t="s">
        <v>5542</v>
      </c>
      <c r="D6101" s="2" t="s">
        <v>6</v>
      </c>
      <c r="E6101" s="2" t="str">
        <f>IFERROR(__xludf.DUMMYFUNCTION("GOOGLETRANSLATE(B6101, ""auto"",""en"")"),"girls if yours runs the guy communicate with him normally not stuffing your price, you're not merchandise in the shop guys are people too and they have feelings")</f>
        <v>girls if yours runs the guy communicate with him normally not stuffing your price, you're not merchandise in the shop guys are people too and they have feelings</v>
      </c>
    </row>
    <row r="6102" ht="15.75" customHeight="1">
      <c r="A6102" s="1">
        <v>6663.0</v>
      </c>
      <c r="B6102" s="2" t="s">
        <v>5547</v>
      </c>
      <c r="C6102" s="2" t="s">
        <v>5542</v>
      </c>
      <c r="D6102" s="2" t="s">
        <v>6</v>
      </c>
      <c r="E6102" s="2" t="str">
        <f>IFERROR(__xludf.DUMMYFUNCTION("GOOGLETRANSLATE(B6102, ""auto"",""en"")"),"skazat you the truth now, no one is watching as we friends now everything looks just how much our subscribers now, no one in the face will not say anything because there ASA is now rich Lyudmila call those who have an iPhone and not those who have parents"&amp;" are good friends health now add all your friend to remove you within 5 minutes that they have a lot of subscribers now the majority of the girls are friends with the guys in order to receive gifts or to spite former boyfriend is now not only friendly guy"&amp;" with a girl well and at the same time other girls now we are Most of the time we spend on social city rather than studies where the world is heading right now in social networks, we speak in Russian but why because if we start to write in the mother tong"&amp;"ue ie the Kazakh language everyone will think that we are farmers now our popularity and authority measured by our huskies at our photos Now Required to friends only in social networks because now the guys are not so brave to face it skazat people turn in"&amp;"to fashion kindness and honesty")</f>
        <v>skazat you the truth now, no one is watching as we friends now everything looks just how much our subscribers now, no one in the face will not say anything because there ASA is now rich Lyudmila call those who have an iPhone and not those who have parents are good friends health now add all your friend to remove you within 5 minutes that they have a lot of subscribers now the majority of the girls are friends with the guys in order to receive gifts or to spite former boyfriend is now not only friendly guy with a girl well and at the same time other girls now we are Most of the time we spend on social city rather than studies where the world is heading right now in social networks, we speak in Russian but why because if we start to write in the mother tongue ie the Kazakh language everyone will think that we are farmers now our popularity and authority measured by our huskies at our photos Now Required to friends only in social networks because now the guys are not so brave to face it skazat people turn into fashion kindness and honesty</v>
      </c>
    </row>
    <row r="6103" ht="15.75" customHeight="1">
      <c r="A6103" s="1">
        <v>6664.0</v>
      </c>
      <c r="B6103" s="2" t="s">
        <v>5548</v>
      </c>
      <c r="C6103" s="2" t="s">
        <v>5542</v>
      </c>
      <c r="D6103" s="2" t="s">
        <v>6</v>
      </c>
      <c r="E6103" s="2" t="str">
        <f>IFERROR(__xludf.DUMMYFUNCTION("GOOGLETRANSLATE(B6103, ""auto"",""en"")"),"I'm not beautiful, I dream not the best of the best but I respect I am not cool, I usually do not ask anyone for help but god is my social circle consists of people who are confident and responsible for myself, I do not like the proud arrogant pontlivyh p"&amp;"eople about beautiful life I live the life which Allah has given me, I have a simple but difficult to understand I'm not an angel, but the world is not paradise")</f>
        <v>I'm not beautiful, I dream not the best of the best but I respect I am not cool, I usually do not ask anyone for help but god is my social circle consists of people who are confident and responsible for myself, I do not like the proud arrogant pontlivyh people about beautiful life I live the life which Allah has given me, I have a simple but difficult to understand I'm not an angel, but the world is not paradise</v>
      </c>
    </row>
    <row r="6104" ht="15.75" customHeight="1">
      <c r="A6104" s="1">
        <v>6665.0</v>
      </c>
      <c r="B6104" s="2" t="s">
        <v>5549</v>
      </c>
      <c r="C6104" s="2" t="s">
        <v>5542</v>
      </c>
      <c r="D6104" s="2" t="s">
        <v>6</v>
      </c>
      <c r="E6104" s="2" t="str">
        <f>IFERROR(__xludf.DUMMYFUNCTION("GOOGLETRANSLATE(B6104, ""auto"",""en"")"),"Do you know the son of the father of the child on the basis of free and paid overtime even enter Hell to Paradise by reading and writing but will be surprised how the rest of this entity is the son of his father but who is not the child of hell free drink"&amp;"s vodka will gamble pays Zina is not free tenge qıdırsañ betel nut Payment and Paradise still my prayer to remember Allah fasting free free free free free not to sure Allah mosque afraid even to visit the mosque is free so why go free pay when Paradise he"&amp;"ll you got this message for free now send you a friend for free and free reward from Allah, and")</f>
        <v>Do you know the son of the father of the child on the basis of free and paid overtime even enter Hell to Paradise by reading and writing but will be surprised how the rest of this entity is the son of his father but who is not the child of hell free drinks vodka will gamble pays Zina is not free tenge qıdırsañ betel nut Payment and Paradise still my prayer to remember Allah fasting free free free free free not to sure Allah mosque afraid even to visit the mosque is free so why go free pay when Paradise hell you got this message for free now send you a friend for free and free reward from Allah, and</v>
      </c>
    </row>
    <row r="6105" ht="15.75" customHeight="1">
      <c r="A6105" s="1">
        <v>6666.0</v>
      </c>
      <c r="B6105" s="2" t="s">
        <v>5550</v>
      </c>
      <c r="C6105" s="2" t="s">
        <v>5542</v>
      </c>
      <c r="D6105" s="2" t="s">
        <v>6</v>
      </c>
      <c r="E6105" s="2" t="str">
        <f>IFERROR(__xludf.DUMMYFUNCTION("GOOGLETRANSLATE(B6105, ""auto"",""en"")"),"Asel Kozhabayev")</f>
        <v>Asel Kozhabayev</v>
      </c>
    </row>
    <row r="6106" ht="15.75" customHeight="1">
      <c r="A6106" s="1">
        <v>6667.0</v>
      </c>
      <c r="B6106" s="2" t="s">
        <v>5551</v>
      </c>
      <c r="C6106" s="2" t="s">
        <v>5542</v>
      </c>
      <c r="D6106" s="2" t="s">
        <v>6</v>
      </c>
      <c r="E6106" s="2" t="str">
        <f>IFERROR(__xludf.DUMMYFUNCTION("GOOGLETRANSLATE(B6106, ""auto"",""en"")"),"like tebyayaya vk com id7777777777")</f>
        <v>like tebyayaya vk com id7777777777</v>
      </c>
    </row>
    <row r="6107" ht="15.75" customHeight="1">
      <c r="A6107" s="1">
        <v>6669.0</v>
      </c>
      <c r="B6107" s="2" t="s">
        <v>5552</v>
      </c>
      <c r="C6107" s="2" t="s">
        <v>5542</v>
      </c>
      <c r="D6107" s="2" t="s">
        <v>6</v>
      </c>
      <c r="E6107" s="2" t="str">
        <f>IFERROR(__xludf.DUMMYFUNCTION("GOOGLETRANSLATE(B6107, ""auto"",""en"")"),"no soy madridista de corazon porque el corazon un dia para soy madridista de alma porque el alma es eterna I Madridista from the heart because the heart does not always Madridista I heartily because the soul is eternal")</f>
        <v>no soy madridista de corazon porque el corazon un dia para soy madridista de alma porque el alma es eterna I Madridista from the heart because the heart does not always Madridista I heartily because the soul is eternal</v>
      </c>
    </row>
    <row r="6108" ht="15.75" customHeight="1">
      <c r="A6108" s="1">
        <v>6670.0</v>
      </c>
      <c r="B6108" s="2" t="s">
        <v>5553</v>
      </c>
      <c r="C6108" s="2" t="s">
        <v>5554</v>
      </c>
      <c r="D6108" s="2" t="s">
        <v>6</v>
      </c>
      <c r="E6108" s="2" t="str">
        <f>IFERROR(__xludf.DUMMYFUNCTION("GOOGLETRANSLATE(B6108, ""auto"",""en"")"),"find out what they think about your friends new answer about you vk com app3122014")</f>
        <v>find out what they think about your friends new answer about you vk com app3122014</v>
      </c>
    </row>
    <row r="6109" ht="15.75" customHeight="1">
      <c r="A6109" s="1">
        <v>6671.0</v>
      </c>
      <c r="B6109" s="2" t="s">
        <v>5555</v>
      </c>
      <c r="C6109" s="2" t="s">
        <v>5554</v>
      </c>
      <c r="D6109" s="2" t="s">
        <v>6</v>
      </c>
      <c r="E6109" s="2" t="str">
        <f>IFERROR(__xludf.DUMMYFUNCTION("GOOGLETRANSLATE(B6109, ""auto"",""en"")"),"find out what they think about your friends here vk com app3122014")</f>
        <v>find out what they think about your friends here vk com app3122014</v>
      </c>
    </row>
    <row r="6110" ht="15.75" customHeight="1">
      <c r="A6110" s="1">
        <v>6672.0</v>
      </c>
      <c r="B6110" s="2" t="s">
        <v>5556</v>
      </c>
      <c r="C6110" s="2" t="s">
        <v>5554</v>
      </c>
      <c r="D6110" s="2" t="s">
        <v>6</v>
      </c>
      <c r="E6110" s="2" t="str">
        <f>IFERROR(__xludf.DUMMYFUNCTION("GOOGLETRANSLATE(B6110, ""auto"",""en"")"),"Asel Hi I was asked, I answer you here vk com app3333333 287 540 951")</f>
        <v>Asel Hi I was asked, I answer you here vk com app3333333 287 540 951</v>
      </c>
    </row>
    <row r="6111" ht="15.75" customHeight="1">
      <c r="A6111" s="1">
        <v>6673.0</v>
      </c>
      <c r="B6111" s="2" t="s">
        <v>5557</v>
      </c>
      <c r="C6111" s="2" t="s">
        <v>5554</v>
      </c>
      <c r="D6111" s="2" t="s">
        <v>6</v>
      </c>
      <c r="E6111" s="2" t="str">
        <f>IFERROR(__xludf.DUMMYFUNCTION("GOOGLETRANSLATE(B6111, ""auto"",""en"")"),"hi now I VKontakte")</f>
        <v>hi now I VKontakte</v>
      </c>
    </row>
    <row r="6112" ht="15.75" customHeight="1">
      <c r="A6112" s="1">
        <v>6674.0</v>
      </c>
      <c r="B6112" s="2" t="s">
        <v>5553</v>
      </c>
      <c r="C6112" s="2" t="s">
        <v>5554</v>
      </c>
      <c r="D6112" s="2" t="s">
        <v>6</v>
      </c>
      <c r="E6112" s="2" t="str">
        <f>IFERROR(__xludf.DUMMYFUNCTION("GOOGLETRANSLATE(B6112, ""auto"",""en"")"),"find out what they think about your friends new answer about you vk com app3122014")</f>
        <v>find out what they think about your friends new answer about you vk com app3122014</v>
      </c>
    </row>
    <row r="6113" ht="15.75" customHeight="1">
      <c r="A6113" s="1">
        <v>6675.0</v>
      </c>
      <c r="B6113" s="2" t="s">
        <v>5555</v>
      </c>
      <c r="C6113" s="2" t="s">
        <v>5554</v>
      </c>
      <c r="D6113" s="2" t="s">
        <v>6</v>
      </c>
      <c r="E6113" s="2" t="str">
        <f>IFERROR(__xludf.DUMMYFUNCTION("GOOGLETRANSLATE(B6113, ""auto"",""en"")"),"find out what they think about your friends here vk com app3122014")</f>
        <v>find out what they think about your friends here vk com app3122014</v>
      </c>
    </row>
    <row r="6114" ht="15.75" customHeight="1">
      <c r="A6114" s="1">
        <v>6676.0</v>
      </c>
      <c r="B6114" s="2" t="s">
        <v>5556</v>
      </c>
      <c r="C6114" s="2" t="s">
        <v>5554</v>
      </c>
      <c r="D6114" s="2" t="s">
        <v>6</v>
      </c>
      <c r="E6114" s="2" t="str">
        <f>IFERROR(__xludf.DUMMYFUNCTION("GOOGLETRANSLATE(B6114, ""auto"",""en"")"),"Asel Hi I was asked, I answer you here vk com app3333333 287 540 951")</f>
        <v>Asel Hi I was asked, I answer you here vk com app3333333 287 540 951</v>
      </c>
    </row>
    <row r="6115" ht="15.75" customHeight="1">
      <c r="A6115" s="1">
        <v>6677.0</v>
      </c>
      <c r="B6115" s="2" t="s">
        <v>5557</v>
      </c>
      <c r="C6115" s="2" t="s">
        <v>5554</v>
      </c>
      <c r="D6115" s="2" t="s">
        <v>6</v>
      </c>
      <c r="E6115" s="2" t="str">
        <f>IFERROR(__xludf.DUMMYFUNCTION("GOOGLETRANSLATE(B6115, ""auto"",""en"")"),"hi now I VKontakte")</f>
        <v>hi now I VKontakte</v>
      </c>
    </row>
    <row r="6116" ht="15.75" customHeight="1">
      <c r="A6116" s="1">
        <v>6679.0</v>
      </c>
      <c r="B6116" s="2" t="s">
        <v>5558</v>
      </c>
      <c r="C6116" s="2" t="s">
        <v>5559</v>
      </c>
      <c r="D6116" s="2" t="s">
        <v>6</v>
      </c>
      <c r="E6116" s="2" t="str">
        <f>IFERROR(__xludf.DUMMYFUNCTION("GOOGLETRANSLATE(B6116, ""auto"",""en"")"),"I really like when people tell me about yourself no matter what it may be something about their day that they liked what their hobbies, etc. I like to know people in a certain sense, it makes me feel that they trust me you do not annoy me with his talk to"&amp;" be honest, I prefer to listen to")</f>
        <v>I really like when people tell me about yourself no matter what it may be something about their day that they liked what their hobbies, etc. I like to know people in a certain sense, it makes me feel that they trust me you do not annoy me with his talk to be honest, I prefer to listen to</v>
      </c>
    </row>
    <row r="6117" ht="15.75" customHeight="1">
      <c r="A6117" s="1">
        <v>6680.0</v>
      </c>
      <c r="B6117" s="2" t="s">
        <v>5560</v>
      </c>
      <c r="C6117" s="2" t="s">
        <v>5559</v>
      </c>
      <c r="D6117" s="2" t="s">
        <v>6</v>
      </c>
      <c r="E6117" s="2" t="str">
        <f>IFERROR(__xludf.DUMMYFUNCTION("GOOGLETRANSLATE(B6117, ""auto"",""en"")"),"all grow up and enter into a relationship and I'm getting lazier and find that it is necessary to look more series")</f>
        <v>all grow up and enter into a relationship and I'm getting lazier and find that it is necessary to look more series</v>
      </c>
    </row>
    <row r="6118" ht="15.75" customHeight="1">
      <c r="A6118" s="1">
        <v>6682.0</v>
      </c>
      <c r="B6118" s="2" t="s">
        <v>5561</v>
      </c>
      <c r="C6118" s="2" t="s">
        <v>5559</v>
      </c>
      <c r="D6118" s="2" t="s">
        <v>6</v>
      </c>
      <c r="E6118" s="2" t="str">
        <f>IFERROR(__xludf.DUMMYFUNCTION("GOOGLETRANSLATE(B6118, ""auto"",""en"")")," best friends of people with whom you do not have to talk every day you do not need to talk to each other for weeks, but when you're talking about the feeling that you never cease")</f>
        <v> best friends of people with whom you do not have to talk every day you do not need to talk to each other for weeks, but when you're talking about the feeling that you never cease</v>
      </c>
    </row>
    <row r="6119" ht="15.75" customHeight="1">
      <c r="A6119" s="1">
        <v>6683.0</v>
      </c>
      <c r="B6119" s="2" t="s">
        <v>5562</v>
      </c>
      <c r="C6119" s="2" t="s">
        <v>5559</v>
      </c>
      <c r="D6119" s="2" t="s">
        <v>6</v>
      </c>
      <c r="E6119" s="2" t="str">
        <f>IFERROR(__xludf.DUMMYFUNCTION("GOOGLETRANSLATE(B6119, ""auto"",""en"")"),"This photo of me than what caught")</f>
        <v>This photo of me than what caught</v>
      </c>
    </row>
    <row r="6120" ht="15.75" customHeight="1">
      <c r="A6120" s="1">
        <v>6685.0</v>
      </c>
      <c r="B6120" s="2" t="s">
        <v>5563</v>
      </c>
      <c r="C6120" s="2" t="s">
        <v>5559</v>
      </c>
      <c r="D6120" s="2" t="s">
        <v>6</v>
      </c>
      <c r="E6120" s="2" t="str">
        <f>IFERROR(__xludf.DUMMYFUNCTION("GOOGLETRANSLATE(B6120, ""auto"",""en"")"),"Worst of all depict calm when you can not beat the dishes because it upset my mother can not run into a wall my phone because figs you buy a new can not go to his friends because they have better things to do can not even write on the Internet because the"&amp;"y do not want to show off and pity and all that you are allowed to eat a moral inside")</f>
        <v>Worst of all depict calm when you can not beat the dishes because it upset my mother can not run into a wall my phone because figs you buy a new can not go to his friends because they have better things to do can not even write on the Internet because they do not want to show off and pity and all that you are allowed to eat a moral inside</v>
      </c>
    </row>
    <row r="6121" ht="15.75" customHeight="1">
      <c r="A6121" s="1">
        <v>6686.0</v>
      </c>
      <c r="B6121" s="2" t="s">
        <v>5564</v>
      </c>
      <c r="C6121" s="2" t="s">
        <v>5559</v>
      </c>
      <c r="D6121" s="2" t="s">
        <v>6</v>
      </c>
      <c r="E6121" s="2" t="str">
        <f>IFERROR(__xludf.DUMMYFUNCTION("GOOGLETRANSLATE(B6121, ""auto"",""en"")"),"I will fall to fall and fall but when I get up every drop")</f>
        <v>I will fall to fall and fall but when I get up every drop</v>
      </c>
    </row>
    <row r="6122" ht="15.75" customHeight="1">
      <c r="A6122" s="1">
        <v>6687.0</v>
      </c>
      <c r="B6122" s="2" t="s">
        <v>5565</v>
      </c>
      <c r="C6122" s="2" t="s">
        <v>5566</v>
      </c>
      <c r="D6122" s="2" t="s">
        <v>6</v>
      </c>
      <c r="E6122" s="2" t="str">
        <f>IFERROR(__xludf.DUMMYFUNCTION("GOOGLETRANSLATE(B6122, ""auto"",""en"")"),"9 months 9 months of waiting wore little miracle grow under heart at it's my reward my Altair nothing else in it is now my whole life")</f>
        <v>9 months 9 months of waiting wore little miracle grow under heart at it's my reward my Altair nothing else in it is now my whole life</v>
      </c>
    </row>
    <row r="6123" ht="15.75" customHeight="1">
      <c r="A6123" s="1">
        <v>6688.0</v>
      </c>
      <c r="B6123" s="2" t="s">
        <v>5567</v>
      </c>
      <c r="C6123" s="2" t="s">
        <v>5566</v>
      </c>
      <c r="D6123" s="2" t="s">
        <v>6</v>
      </c>
      <c r="E6123" s="2" t="str">
        <f>IFERROR(__xludf.DUMMYFUNCTION("GOOGLETRANSLATE(B6123, ""auto"",""en"")"),"you never cry about that in your life, a lot of difficulties do you use them as an incentive to move forward")</f>
        <v>you never cry about that in your life, a lot of difficulties do you use them as an incentive to move forward</v>
      </c>
    </row>
    <row r="6124" ht="15.75" customHeight="1">
      <c r="A6124" s="1">
        <v>6689.0</v>
      </c>
      <c r="B6124" s="2" t="s">
        <v>5568</v>
      </c>
      <c r="C6124" s="2" t="s">
        <v>5566</v>
      </c>
      <c r="D6124" s="2" t="s">
        <v>6</v>
      </c>
      <c r="E6124" s="2" t="str">
        <f>IFERROR(__xludf.DUMMYFUNCTION("GOOGLETRANSLATE(B6124, ""auto"",""en"")"),"proud because it offended powerful potomy that hurts bold because it is not afraid to smile because I have someone to live for my angel, my lion, my Altair")</f>
        <v>proud because it offended powerful potomy that hurts bold because it is not afraid to smile because I have someone to live for my angel, my lion, my Altair</v>
      </c>
    </row>
    <row r="6125" ht="15.75" customHeight="1">
      <c r="A6125" s="1">
        <v>6690.0</v>
      </c>
      <c r="B6125" s="2" t="s">
        <v>5569</v>
      </c>
      <c r="C6125" s="2" t="s">
        <v>5566</v>
      </c>
      <c r="D6125" s="2" t="s">
        <v>6</v>
      </c>
      <c r="E6125" s="2" t="str">
        <f>IFERROR(__xludf.DUMMYFUNCTION("GOOGLETRANSLATE(B6125, ""auto"",""en"")"),"that's all you say zlaya serdtsa you do not rodnenkie let not evil, I and the fair and heart menya tolko There is it in a bulletproof vest")</f>
        <v>that's all you say zlaya serdtsa you do not rodnenkie let not evil, I and the fair and heart menya tolko There is it in a bulletproof vest</v>
      </c>
    </row>
    <row r="6126" ht="15.75" customHeight="1">
      <c r="A6126" s="1">
        <v>6692.0</v>
      </c>
      <c r="B6126" s="2" t="s">
        <v>5570</v>
      </c>
      <c r="C6126" s="2" t="s">
        <v>5566</v>
      </c>
      <c r="D6126" s="2" t="s">
        <v>6</v>
      </c>
      <c r="E6126" s="2" t="str">
        <f>IFERROR(__xludf.DUMMYFUNCTION("GOOGLETRANSLATE(B6126, ""auto"",""en"")")," good to the children's room flowers")</f>
        <v> good to the children's room flowers</v>
      </c>
    </row>
    <row r="6127" ht="15.75" customHeight="1">
      <c r="A6127" s="1">
        <v>6693.0</v>
      </c>
      <c r="B6127" s="2" t="s">
        <v>5571</v>
      </c>
      <c r="C6127" s="2" t="s">
        <v>5566</v>
      </c>
      <c r="D6127" s="2" t="s">
        <v>6</v>
      </c>
      <c r="E6127" s="2" t="str">
        <f>IFERROR(__xludf.DUMMYFUNCTION("GOOGLETRANSLATE(B6127, ""auto"",""en"")")," Beverage to speed up the metabolism of the preparation and application of the 1st recipe for accelerating the metabolism must be finely sliced ​​an apple pour 300 ml of water and add a dessert spoon of ground cinnamon let stand in a cool place two hours "&amp;"after which the drink before going to bed this combination will allow you to speed up metabolism excrete excess fluid and easily burn fat show completely")</f>
        <v> Beverage to speed up the metabolism of the preparation and application of the 1st recipe for accelerating the metabolism must be finely sliced ​​an apple pour 300 ml of water and add a dessert spoon of ground cinnamon let stand in a cool place two hours after which the drink before going to bed this combination will allow you to speed up metabolism excrete excess fluid and easily burn fat show completely</v>
      </c>
    </row>
    <row r="6128" ht="15.75" customHeight="1">
      <c r="A6128" s="1">
        <v>6694.0</v>
      </c>
      <c r="B6128" s="2" t="s">
        <v>5572</v>
      </c>
      <c r="C6128" s="2" t="s">
        <v>5573</v>
      </c>
      <c r="D6128" s="2" t="s">
        <v>6</v>
      </c>
      <c r="E6128" s="2" t="str">
        <f>IFERROR(__xludf.DUMMYFUNCTION("GOOGLETRANSLATE(B6128, ""auto"",""en"")"),"http ask fm asya7lala http instagram com asya7lala")</f>
        <v>http ask fm asya7lala http instagram com asya7lala</v>
      </c>
    </row>
    <row r="6129" ht="15.75" customHeight="1">
      <c r="A6129" s="1">
        <v>6695.0</v>
      </c>
      <c r="B6129" s="2" t="s">
        <v>101</v>
      </c>
      <c r="C6129" s="2" t="s">
        <v>5573</v>
      </c>
      <c r="D6129" s="2" t="s">
        <v>6</v>
      </c>
      <c r="E6129" s="2" t="str">
        <f>IFERROR(__xludf.DUMMYFUNCTION("GOOGLETRANSLATE(B6129, ""auto"",""en"")"),"#VALUE!")</f>
        <v>#VALUE!</v>
      </c>
    </row>
    <row r="6130" ht="15.75" customHeight="1">
      <c r="A6130" s="1">
        <v>6696.0</v>
      </c>
      <c r="B6130" s="2" t="s">
        <v>5574</v>
      </c>
      <c r="C6130" s="2" t="s">
        <v>5573</v>
      </c>
      <c r="D6130" s="2" t="s">
        <v>6</v>
      </c>
      <c r="E6130" s="2" t="str">
        <f>IFERROR(__xludf.DUMMYFUNCTION("GOOGLETRANSLATE(B6130, ""auto"",""en"")"),"I get the unique stickers because they voted for a new symbol vk fest elections are 20 and 21 May, you still have time to simvolvkfest5")</f>
        <v>I get the unique stickers because they voted for a new symbol vk fest elections are 20 and 21 May, you still have time to simvolvkfest5</v>
      </c>
    </row>
    <row r="6131" ht="15.75" customHeight="1">
      <c r="A6131" s="1">
        <v>6698.0</v>
      </c>
      <c r="B6131" s="2" t="s">
        <v>5575</v>
      </c>
      <c r="C6131" s="2" t="s">
        <v>5573</v>
      </c>
      <c r="D6131" s="2" t="s">
        <v>6</v>
      </c>
      <c r="E6131" s="2" t="str">
        <f>IFERROR(__xludf.DUMMYFUNCTION("GOOGLETRANSLATE(B6131, ""auto"",""en"")"),"hello how are you can we be friend beautifull girl do you speak turkish or english or russian")</f>
        <v>hello how are you can we be friend beautifull girl do you speak turkish or english or russian</v>
      </c>
    </row>
    <row r="6132" ht="15.75" customHeight="1">
      <c r="A6132" s="1">
        <v>6699.0</v>
      </c>
      <c r="B6132" s="2" t="s">
        <v>3531</v>
      </c>
      <c r="C6132" s="2" t="s">
        <v>5573</v>
      </c>
      <c r="D6132" s="2" t="s">
        <v>6</v>
      </c>
      <c r="E6132" s="2" t="str">
        <f>IFERROR(__xludf.DUMMYFUNCTION("GOOGLETRANSLATE(B6132, ""auto"",""en"")"),"Hi")</f>
        <v>Hi</v>
      </c>
    </row>
    <row r="6133" ht="15.75" customHeight="1">
      <c r="A6133" s="1">
        <v>6700.0</v>
      </c>
      <c r="B6133" s="2" t="s">
        <v>5576</v>
      </c>
      <c r="C6133" s="2" t="s">
        <v>5573</v>
      </c>
      <c r="D6133" s="2" t="s">
        <v>6</v>
      </c>
      <c r="E6133" s="2" t="str">
        <f>IFERROR(__xludf.DUMMYFUNCTION("GOOGLETRANSLATE(B6133, ""auto"",""en"")"),"welcome back")</f>
        <v>welcome back</v>
      </c>
    </row>
    <row r="6134" ht="15.75" customHeight="1">
      <c r="A6134" s="1">
        <v>6701.0</v>
      </c>
      <c r="B6134" s="2" t="s">
        <v>5572</v>
      </c>
      <c r="C6134" s="2" t="s">
        <v>5573</v>
      </c>
      <c r="D6134" s="2" t="s">
        <v>6</v>
      </c>
      <c r="E6134" s="2" t="str">
        <f>IFERROR(__xludf.DUMMYFUNCTION("GOOGLETRANSLATE(B6134, ""auto"",""en"")"),"http ask fm asya7lala http instagram com asya7lala")</f>
        <v>http ask fm asya7lala http instagram com asya7lala</v>
      </c>
    </row>
    <row r="6135" ht="15.75" customHeight="1">
      <c r="A6135" s="1">
        <v>6702.0</v>
      </c>
      <c r="B6135" s="2" t="s">
        <v>101</v>
      </c>
      <c r="C6135" s="2" t="s">
        <v>5573</v>
      </c>
      <c r="D6135" s="2" t="s">
        <v>6</v>
      </c>
      <c r="E6135" s="2" t="str">
        <f>IFERROR(__xludf.DUMMYFUNCTION("GOOGLETRANSLATE(B6135, ""auto"",""en"")"),"#VALUE!")</f>
        <v>#VALUE!</v>
      </c>
    </row>
    <row r="6136" ht="15.75" customHeight="1">
      <c r="A6136" s="1">
        <v>6703.0</v>
      </c>
      <c r="B6136" s="2" t="s">
        <v>5574</v>
      </c>
      <c r="C6136" s="2" t="s">
        <v>5573</v>
      </c>
      <c r="D6136" s="2" t="s">
        <v>6</v>
      </c>
      <c r="E6136" s="2" t="str">
        <f>IFERROR(__xludf.DUMMYFUNCTION("GOOGLETRANSLATE(B6136, ""auto"",""en"")"),"I get the unique stickers because they voted for a new symbol vk fest elections are 20 and 21 May, you still have time to simvolvkfest5")</f>
        <v>I get the unique stickers because they voted for a new symbol vk fest elections are 20 and 21 May, you still have time to simvolvkfest5</v>
      </c>
    </row>
    <row r="6137" ht="15.75" customHeight="1">
      <c r="A6137" s="1">
        <v>6705.0</v>
      </c>
      <c r="B6137" s="2" t="s">
        <v>5575</v>
      </c>
      <c r="C6137" s="2" t="s">
        <v>5573</v>
      </c>
      <c r="D6137" s="2" t="s">
        <v>6</v>
      </c>
      <c r="E6137" s="2" t="str">
        <f>IFERROR(__xludf.DUMMYFUNCTION("GOOGLETRANSLATE(B6137, ""auto"",""en"")"),"hello how are you can we be friend beautifull girl do you speak turkish or english or russian")</f>
        <v>hello how are you can we be friend beautifull girl do you speak turkish or english or russian</v>
      </c>
    </row>
    <row r="6138" ht="15.75" customHeight="1">
      <c r="A6138" s="1">
        <v>6706.0</v>
      </c>
      <c r="B6138" s="2" t="s">
        <v>3531</v>
      </c>
      <c r="C6138" s="2" t="s">
        <v>5573</v>
      </c>
      <c r="D6138" s="2" t="s">
        <v>6</v>
      </c>
      <c r="E6138" s="2" t="str">
        <f>IFERROR(__xludf.DUMMYFUNCTION("GOOGLETRANSLATE(B6138, ""auto"",""en"")"),"Hi")</f>
        <v>Hi</v>
      </c>
    </row>
    <row r="6139" ht="15.75" customHeight="1">
      <c r="A6139" s="1">
        <v>6707.0</v>
      </c>
      <c r="B6139" s="2" t="s">
        <v>5576</v>
      </c>
      <c r="C6139" s="2" t="s">
        <v>5573</v>
      </c>
      <c r="D6139" s="2" t="s">
        <v>6</v>
      </c>
      <c r="E6139" s="2" t="str">
        <f>IFERROR(__xludf.DUMMYFUNCTION("GOOGLETRANSLATE(B6139, ""auto"",""en"")"),"welcome back")</f>
        <v>welcome back</v>
      </c>
    </row>
    <row r="6140" ht="15.75" customHeight="1">
      <c r="A6140" s="1">
        <v>6708.0</v>
      </c>
      <c r="B6140" s="2" t="s">
        <v>5572</v>
      </c>
      <c r="C6140" s="2" t="s">
        <v>5573</v>
      </c>
      <c r="D6140" s="2" t="s">
        <v>6</v>
      </c>
      <c r="E6140" s="2" t="str">
        <f>IFERROR(__xludf.DUMMYFUNCTION("GOOGLETRANSLATE(B6140, ""auto"",""en"")"),"http ask fm asya7lala http instagram com asya7lala")</f>
        <v>http ask fm asya7lala http instagram com asya7lala</v>
      </c>
    </row>
    <row r="6141" ht="15.75" customHeight="1">
      <c r="A6141" s="1">
        <v>6709.0</v>
      </c>
      <c r="B6141" s="2" t="s">
        <v>101</v>
      </c>
      <c r="C6141" s="2" t="s">
        <v>5573</v>
      </c>
      <c r="D6141" s="2" t="s">
        <v>6</v>
      </c>
      <c r="E6141" s="2" t="str">
        <f>IFERROR(__xludf.DUMMYFUNCTION("GOOGLETRANSLATE(B6141, ""auto"",""en"")"),"#VALUE!")</f>
        <v>#VALUE!</v>
      </c>
    </row>
    <row r="6142" ht="15.75" customHeight="1">
      <c r="A6142" s="1">
        <v>6710.0</v>
      </c>
      <c r="B6142" s="2" t="s">
        <v>5574</v>
      </c>
      <c r="C6142" s="2" t="s">
        <v>5573</v>
      </c>
      <c r="D6142" s="2" t="s">
        <v>6</v>
      </c>
      <c r="E6142" s="2" t="str">
        <f>IFERROR(__xludf.DUMMYFUNCTION("GOOGLETRANSLATE(B6142, ""auto"",""en"")"),"I get the unique stickers because they voted for a new symbol vk fest elections are 20 and 21 May, you still have time to simvolvkfest5")</f>
        <v>I get the unique stickers because they voted for a new symbol vk fest elections are 20 and 21 May, you still have time to simvolvkfest5</v>
      </c>
    </row>
    <row r="6143" ht="15.75" customHeight="1">
      <c r="A6143" s="1">
        <v>6712.0</v>
      </c>
      <c r="B6143" s="2" t="s">
        <v>5575</v>
      </c>
      <c r="C6143" s="2" t="s">
        <v>5573</v>
      </c>
      <c r="D6143" s="2" t="s">
        <v>6</v>
      </c>
      <c r="E6143" s="2" t="str">
        <f>IFERROR(__xludf.DUMMYFUNCTION("GOOGLETRANSLATE(B6143, ""auto"",""en"")"),"hello how are you can we be friend beautifull girl do you speak turkish or english or russian")</f>
        <v>hello how are you can we be friend beautifull girl do you speak turkish or english or russian</v>
      </c>
    </row>
    <row r="6144" ht="15.75" customHeight="1">
      <c r="A6144" s="1">
        <v>6713.0</v>
      </c>
      <c r="B6144" s="2" t="s">
        <v>3531</v>
      </c>
      <c r="C6144" s="2" t="s">
        <v>5573</v>
      </c>
      <c r="D6144" s="2" t="s">
        <v>6</v>
      </c>
      <c r="E6144" s="2" t="str">
        <f>IFERROR(__xludf.DUMMYFUNCTION("GOOGLETRANSLATE(B6144, ""auto"",""en"")"),"Hi")</f>
        <v>Hi</v>
      </c>
    </row>
    <row r="6145" ht="15.75" customHeight="1">
      <c r="A6145" s="1">
        <v>6714.0</v>
      </c>
      <c r="B6145" s="2" t="s">
        <v>5576</v>
      </c>
      <c r="C6145" s="2" t="s">
        <v>5573</v>
      </c>
      <c r="D6145" s="2" t="s">
        <v>6</v>
      </c>
      <c r="E6145" s="2" t="str">
        <f>IFERROR(__xludf.DUMMYFUNCTION("GOOGLETRANSLATE(B6145, ""auto"",""en"")"),"welcome back")</f>
        <v>welcome back</v>
      </c>
    </row>
    <row r="6146" ht="15.75" customHeight="1">
      <c r="A6146" s="1">
        <v>6715.0</v>
      </c>
      <c r="B6146" s="2" t="s">
        <v>5577</v>
      </c>
      <c r="C6146" s="2" t="s">
        <v>5578</v>
      </c>
      <c r="D6146" s="2" t="s">
        <v>6</v>
      </c>
      <c r="E6146" s="2" t="str">
        <f>IFERROR(__xludf.DUMMYFUNCTION("GOOGLETRANSLATE(B6146, ""auto"",""en"")"),"and God forbid everyone to be with those with whom heart does not seek other")</f>
        <v>and God forbid everyone to be with those with whom heart does not seek other</v>
      </c>
    </row>
    <row r="6147" ht="15.75" customHeight="1">
      <c r="A6147" s="1">
        <v>6716.0</v>
      </c>
      <c r="B6147" s="2" t="s">
        <v>5577</v>
      </c>
      <c r="C6147" s="2" t="s">
        <v>5578</v>
      </c>
      <c r="D6147" s="2" t="s">
        <v>6</v>
      </c>
      <c r="E6147" s="2" t="str">
        <f>IFERROR(__xludf.DUMMYFUNCTION("GOOGLETRANSLATE(B6147, ""auto"",""en"")"),"and God forbid everyone to be with those with whom heart does not seek other")</f>
        <v>and God forbid everyone to be with those with whom heart does not seek other</v>
      </c>
    </row>
    <row r="6148" ht="15.75" customHeight="1">
      <c r="A6148" s="1">
        <v>6718.0</v>
      </c>
      <c r="B6148" s="2" t="s">
        <v>5579</v>
      </c>
      <c r="C6148" s="2" t="s">
        <v>5580</v>
      </c>
      <c r="D6148" s="2" t="s">
        <v>6</v>
      </c>
      <c r="E6148" s="2" t="str">
        <f>IFERROR(__xludf.DUMMYFUNCTION("GOOGLETRANSLATE(B6148, ""auto"",""en"")"),"rauf faik pain memories Listen vkontakte and boom https vk cc 99sss6 ㅤ ㅤ ㅤ rauf faik tour show completely")</f>
        <v>rauf faik pain memories Listen vkontakte and boom https vk cc 99sss6 ㅤ ㅤ ㅤ rauf faik tour show completely</v>
      </c>
    </row>
    <row r="6149" ht="15.75" customHeight="1">
      <c r="A6149" s="1">
        <v>6719.0</v>
      </c>
      <c r="B6149" s="2" t="s">
        <v>5581</v>
      </c>
      <c r="C6149" s="2" t="s">
        <v>5580</v>
      </c>
      <c r="D6149" s="2" t="s">
        <v>6</v>
      </c>
      <c r="E6149" s="2" t="str">
        <f>IFERROR(__xludf.DUMMYFUNCTION("GOOGLETRANSLATE(B6149, ""auto"",""en"")"),"most of those who are able to see in you three things sorrow hidden behind a smile lurking love for the cause of your anger and silence")</f>
        <v>most of those who are able to see in you three things sorrow hidden behind a smile lurking love for the cause of your anger and silence</v>
      </c>
    </row>
    <row r="6150" ht="15.75" customHeight="1">
      <c r="A6150" s="1">
        <v>6720.0</v>
      </c>
      <c r="B6150" s="2" t="s">
        <v>5582</v>
      </c>
      <c r="C6150" s="2" t="s">
        <v>5580</v>
      </c>
      <c r="D6150" s="2" t="s">
        <v>6</v>
      </c>
      <c r="E6150" s="2" t="str">
        <f>IFERROR(__xludf.DUMMYFUNCTION("GOOGLETRANSLATE(B6150, ""auto"",""en"")")," happy alxamdwlïllax")</f>
        <v> happy alxamdwlïllax</v>
      </c>
    </row>
    <row r="6151" ht="15.75" customHeight="1">
      <c r="A6151" s="1">
        <v>6722.0</v>
      </c>
      <c r="B6151" s="2" t="s">
        <v>5579</v>
      </c>
      <c r="C6151" s="2" t="s">
        <v>5583</v>
      </c>
      <c r="D6151" s="2" t="s">
        <v>6</v>
      </c>
      <c r="E6151" s="2" t="str">
        <f>IFERROR(__xludf.DUMMYFUNCTION("GOOGLETRANSLATE(B6151, ""auto"",""en"")"),"rauf faik pain memories Listen vkontakte and boom https vk cc 99sss6 ㅤ ㅤ ㅤ rauf faik tour show completely")</f>
        <v>rauf faik pain memories Listen vkontakte and boom https vk cc 99sss6 ㅤ ㅤ ㅤ rauf faik tour show completely</v>
      </c>
    </row>
    <row r="6152" ht="15.75" customHeight="1">
      <c r="A6152" s="1">
        <v>6723.0</v>
      </c>
      <c r="B6152" s="2" t="s">
        <v>5581</v>
      </c>
      <c r="C6152" s="2" t="s">
        <v>5583</v>
      </c>
      <c r="D6152" s="2" t="s">
        <v>6</v>
      </c>
      <c r="E6152" s="2" t="str">
        <f>IFERROR(__xludf.DUMMYFUNCTION("GOOGLETRANSLATE(B6152, ""auto"",""en"")"),"most of those who are able to see in you three things sorrow hidden behind a smile lurking love for the cause of your anger and silence")</f>
        <v>most of those who are able to see in you three things sorrow hidden behind a smile lurking love for the cause of your anger and silence</v>
      </c>
    </row>
    <row r="6153" ht="15.75" customHeight="1">
      <c r="A6153" s="1">
        <v>6724.0</v>
      </c>
      <c r="B6153" s="2" t="s">
        <v>5582</v>
      </c>
      <c r="C6153" s="2" t="s">
        <v>5583</v>
      </c>
      <c r="D6153" s="2" t="s">
        <v>6</v>
      </c>
      <c r="E6153" s="2" t="str">
        <f>IFERROR(__xludf.DUMMYFUNCTION("GOOGLETRANSLATE(B6153, ""auto"",""en"")")," happy alxamdwlïllax")</f>
        <v> happy alxamdwlïllax</v>
      </c>
    </row>
    <row r="6154" ht="15.75" customHeight="1">
      <c r="A6154" s="1">
        <v>6725.0</v>
      </c>
      <c r="B6154" s="2" t="s">
        <v>5584</v>
      </c>
      <c r="C6154" s="2" t="s">
        <v>5585</v>
      </c>
      <c r="D6154" s="2" t="s">
        <v>6</v>
      </c>
      <c r="E6154" s="2" t="str">
        <f>IFERROR(__xludf.DUMMYFUNCTION("GOOGLETRANSLATE(B6154, ""auto"",""en"")"),"French writer Stendhal Frederick studying the psychology of love love love Address wrote the book to write it in book form in the scientific research work sïyaqtanğanımen author spent more than 20 years, but the book does not mean no sıldır taste of love "&amp;"to this day has been considered the holy book says Stendhal love Europe divided into four set")</f>
        <v>French writer Stendhal Frederick studying the psychology of love love love Address wrote the book to write it in book form in the scientific research work sïyaqtanğanımen author spent more than 20 years, but the book does not mean no sıldır taste of love to this day has been considered the holy book says Stendhal love Europe divided into four set</v>
      </c>
    </row>
    <row r="6155" ht="15.75" customHeight="1">
      <c r="A6155" s="1">
        <v>6726.0</v>
      </c>
      <c r="B6155" s="2" t="s">
        <v>5586</v>
      </c>
      <c r="C6155" s="2" t="s">
        <v>5585</v>
      </c>
      <c r="D6155" s="2" t="s">
        <v>6</v>
      </c>
      <c r="E6155" s="2" t="str">
        <f>IFERROR(__xludf.DUMMYFUNCTION("GOOGLETRANSLATE(B6155, ""auto"",""en"")"),"I loved the guys do not want to steal his heart's desire to fall in love with any of do not want to listen to a small fire does not wish to be worried-day simple skills, and I do not want it as the first dream I do not want to reset the periphery of the d"&amp;"esire to offer one-kissed heart for a long time do not want to f Ongarsynova")</f>
        <v>I loved the guys do not want to steal his heart's desire to fall in love with any of do not want to listen to a small fire does not wish to be worried-day simple skills, and I do not want it as the first dream I do not want to reset the periphery of the desire to offer one-kissed heart for a long time do not want to f Ongarsynova</v>
      </c>
    </row>
    <row r="6156" ht="15.75" customHeight="1">
      <c r="A6156" s="1">
        <v>6727.0</v>
      </c>
      <c r="B6156" s="2" t="s">
        <v>5587</v>
      </c>
      <c r="C6156" s="2" t="s">
        <v>5585</v>
      </c>
      <c r="D6156" s="2" t="s">
        <v>6</v>
      </c>
      <c r="E6156" s="2" t="str">
        <f>IFERROR(__xludf.DUMMYFUNCTION("GOOGLETRANSLATE(B6156, ""auto"",""en"")"),"educated girl is not the kind of which is held in parents and rigor that is given complete freedom while it still behaves with dignity")</f>
        <v>educated girl is not the kind of which is held in parents and rigor that is given complete freedom while it still behaves with dignity</v>
      </c>
    </row>
    <row r="6157" ht="15.75" customHeight="1">
      <c r="A6157" s="1">
        <v>6731.0</v>
      </c>
      <c r="B6157" s="2" t="s">
        <v>5584</v>
      </c>
      <c r="C6157" s="2" t="s">
        <v>5585</v>
      </c>
      <c r="D6157" s="2" t="s">
        <v>6</v>
      </c>
      <c r="E6157" s="2" t="str">
        <f>IFERROR(__xludf.DUMMYFUNCTION("GOOGLETRANSLATE(B6157, ""auto"",""en"")"),"French writer Stendhal Frederick studying the psychology of love love love Address wrote the book to write it in book form in the scientific research work sïyaqtanğanımen author spent more than 20 years, but the book does not mean no sıldır taste of love "&amp;"to this day has been considered the holy book says Stendhal love Europe divided into four set")</f>
        <v>French writer Stendhal Frederick studying the psychology of love love love Address wrote the book to write it in book form in the scientific research work sïyaqtanğanımen author spent more than 20 years, but the book does not mean no sıldır taste of love to this day has been considered the holy book says Stendhal love Europe divided into four set</v>
      </c>
    </row>
    <row r="6158" ht="15.75" customHeight="1">
      <c r="A6158" s="1">
        <v>6732.0</v>
      </c>
      <c r="B6158" s="2" t="s">
        <v>5586</v>
      </c>
      <c r="C6158" s="2" t="s">
        <v>5585</v>
      </c>
      <c r="D6158" s="2" t="s">
        <v>6</v>
      </c>
      <c r="E6158" s="2" t="str">
        <f>IFERROR(__xludf.DUMMYFUNCTION("GOOGLETRANSLATE(B6158, ""auto"",""en"")"),"I loved the guys do not want to steal his heart's desire to fall in love with any of do not want to listen to a small fire does not wish to be worried-day simple skills, and I do not want it as the first dream I do not want to reset the periphery of the d"&amp;"esire to offer one-kissed heart for a long time do not want to f Ongarsynova")</f>
        <v>I loved the guys do not want to steal his heart's desire to fall in love with any of do not want to listen to a small fire does not wish to be worried-day simple skills, and I do not want it as the first dream I do not want to reset the periphery of the desire to offer one-kissed heart for a long time do not want to f Ongarsynova</v>
      </c>
    </row>
    <row r="6159" ht="15.75" customHeight="1">
      <c r="A6159" s="1">
        <v>6733.0</v>
      </c>
      <c r="B6159" s="2" t="s">
        <v>5587</v>
      </c>
      <c r="C6159" s="2" t="s">
        <v>5585</v>
      </c>
      <c r="D6159" s="2" t="s">
        <v>6</v>
      </c>
      <c r="E6159" s="2" t="str">
        <f>IFERROR(__xludf.DUMMYFUNCTION("GOOGLETRANSLATE(B6159, ""auto"",""en"")"),"educated girl is not the kind of which is held in parents and rigor that is given complete freedom while it still behaves with dignity")</f>
        <v>educated girl is not the kind of which is held in parents and rigor that is given complete freedom while it still behaves with dignity</v>
      </c>
    </row>
    <row r="6160" ht="15.75" customHeight="1">
      <c r="A6160" s="1">
        <v>6738.0</v>
      </c>
      <c r="B6160" s="2" t="s">
        <v>5588</v>
      </c>
      <c r="C6160" s="2" t="s">
        <v>5589</v>
      </c>
      <c r="D6160" s="2" t="s">
        <v>6</v>
      </c>
      <c r="E6160" s="2" t="str">
        <f>IFERROR(__xludf.DUMMYFUNCTION("GOOGLETRANSLATE(B6160, ""auto"",""en"")"),"Would you like you älxamdwlïlläh met swbxanallah What a beautiful maşaallah we will be together ïnşaallah")</f>
        <v>Would you like you älxamdwlïlläh met swbxanallah What a beautiful maşaallah we will be together ïnşaallah</v>
      </c>
    </row>
    <row r="6161" ht="15.75" customHeight="1">
      <c r="A6161" s="1">
        <v>6739.0</v>
      </c>
      <c r="B6161" s="2" t="s">
        <v>5590</v>
      </c>
      <c r="C6161" s="2" t="s">
        <v>5589</v>
      </c>
      <c r="D6161" s="2" t="s">
        <v>6</v>
      </c>
      <c r="E6161" s="2" t="str">
        <f>IFERROR(__xludf.DUMMYFUNCTION("GOOGLETRANSLATE(B6161, ""auto"",""en"")")," my heart belongs to only one person person I love")</f>
        <v> my heart belongs to only one person person I love</v>
      </c>
    </row>
    <row r="6162" ht="15.75" customHeight="1">
      <c r="A6162" s="1">
        <v>6740.0</v>
      </c>
      <c r="B6162" s="3" t="s">
        <v>5591</v>
      </c>
      <c r="C6162" s="2" t="s">
        <v>5589</v>
      </c>
      <c r="D6162" s="2" t="s">
        <v>6</v>
      </c>
      <c r="E6162" s="2" t="str">
        <f>IFERROR(__xludf.DUMMYFUNCTION("GOOGLETRANSLATE(B6162, ""auto"",""en"")"),"счастье это когда твои родители здоровы happiness is when your parents are in good health")</f>
        <v>счастье это когда твои родители здоровы happiness is when your parents are in good health</v>
      </c>
    </row>
    <row r="6163" ht="15.75" customHeight="1">
      <c r="A6163" s="1">
        <v>6741.0</v>
      </c>
      <c r="B6163" s="2" t="s">
        <v>5592</v>
      </c>
      <c r="C6163" s="2" t="s">
        <v>5589</v>
      </c>
      <c r="D6163" s="2" t="s">
        <v>6</v>
      </c>
      <c r="E6163" s="2" t="str">
        <f>IFERROR(__xludf.DUMMYFUNCTION("GOOGLETRANSLATE(B6163, ""auto"",""en"")"),"I love you")</f>
        <v>I love you</v>
      </c>
    </row>
    <row r="6164" ht="15.75" customHeight="1">
      <c r="A6164" s="1">
        <v>6742.0</v>
      </c>
      <c r="B6164" s="2" t="s">
        <v>5593</v>
      </c>
      <c r="C6164" s="2" t="s">
        <v>5589</v>
      </c>
      <c r="D6164" s="2" t="s">
        <v>6</v>
      </c>
      <c r="E6164" s="2" t="str">
        <f>IFERROR(__xludf.DUMMYFUNCTION("GOOGLETRANSLATE(B6164, ""auto"",""en"")"),"I love you even if I do not feel like even if the court of the fall, even if the windows of different cities, I love you, Mr. Sparks Notebook")</f>
        <v>I love you even if I do not feel like even if the court of the fall, even if the windows of different cities, I love you, Mr. Sparks Notebook</v>
      </c>
    </row>
    <row r="6165" ht="15.75" customHeight="1">
      <c r="A6165" s="1">
        <v>6743.0</v>
      </c>
      <c r="B6165" s="2" t="s">
        <v>5594</v>
      </c>
      <c r="C6165" s="2" t="s">
        <v>5589</v>
      </c>
      <c r="D6165" s="2" t="s">
        <v>6</v>
      </c>
      <c r="E6165" s="2" t="str">
        <f>IFERROR(__xludf.DUMMYFUNCTION("GOOGLETRANSLATE(B6165, ""auto"",""en"")"),"Never laugh at those who have nothing because you do not know what will happen to you tomorrow")</f>
        <v>Never laugh at those who have nothing because you do not know what will happen to you tomorrow</v>
      </c>
    </row>
    <row r="6166" ht="15.75" customHeight="1">
      <c r="A6166" s="1">
        <v>6744.0</v>
      </c>
      <c r="B6166" s="2" t="s">
        <v>5595</v>
      </c>
      <c r="C6166" s="2" t="s">
        <v>5589</v>
      </c>
      <c r="D6166" s="2" t="s">
        <v>6</v>
      </c>
      <c r="E6166" s="2" t="str">
        <f>IFERROR(__xludf.DUMMYFUNCTION("GOOGLETRANSLATE(B6166, ""auto"",""en"")"),"sabr better days ahead in sha Allah")</f>
        <v>sabr better days ahead in sha Allah</v>
      </c>
    </row>
    <row r="6167" ht="15.75" customHeight="1">
      <c r="A6167" s="1">
        <v>6746.0</v>
      </c>
      <c r="B6167" s="2" t="s">
        <v>5588</v>
      </c>
      <c r="C6167" s="2" t="s">
        <v>5596</v>
      </c>
      <c r="D6167" s="2" t="s">
        <v>6</v>
      </c>
      <c r="E6167" s="2" t="str">
        <f>IFERROR(__xludf.DUMMYFUNCTION("GOOGLETRANSLATE(B6167, ""auto"",""en"")"),"Would you like you älxamdwlïlläh met swbxanallah What a beautiful maşaallah we will be together ïnşaallah")</f>
        <v>Would you like you älxamdwlïlläh met swbxanallah What a beautiful maşaallah we will be together ïnşaallah</v>
      </c>
    </row>
    <row r="6168" ht="15.75" customHeight="1">
      <c r="A6168" s="1">
        <v>6747.0</v>
      </c>
      <c r="B6168" s="2" t="s">
        <v>5590</v>
      </c>
      <c r="C6168" s="2" t="s">
        <v>5596</v>
      </c>
      <c r="D6168" s="2" t="s">
        <v>6</v>
      </c>
      <c r="E6168" s="2" t="str">
        <f>IFERROR(__xludf.DUMMYFUNCTION("GOOGLETRANSLATE(B6168, ""auto"",""en"")")," my heart belongs to only one person person I love")</f>
        <v> my heart belongs to only one person person I love</v>
      </c>
    </row>
    <row r="6169" ht="15.75" customHeight="1">
      <c r="A6169" s="1">
        <v>6748.0</v>
      </c>
      <c r="B6169" s="3" t="s">
        <v>5591</v>
      </c>
      <c r="C6169" s="2" t="s">
        <v>5596</v>
      </c>
      <c r="D6169" s="2" t="s">
        <v>6</v>
      </c>
      <c r="E6169" s="2" t="str">
        <f>IFERROR(__xludf.DUMMYFUNCTION("GOOGLETRANSLATE(B6169, ""auto"",""en"")"),"счастье это когда твои родители здоровы happiness is when your parents are in good health")</f>
        <v>счастье это когда твои родители здоровы happiness is when your parents are in good health</v>
      </c>
    </row>
    <row r="6170" ht="15.75" customHeight="1">
      <c r="A6170" s="1">
        <v>6749.0</v>
      </c>
      <c r="B6170" s="2" t="s">
        <v>5592</v>
      </c>
      <c r="C6170" s="2" t="s">
        <v>5596</v>
      </c>
      <c r="D6170" s="2" t="s">
        <v>6</v>
      </c>
      <c r="E6170" s="2" t="str">
        <f>IFERROR(__xludf.DUMMYFUNCTION("GOOGLETRANSLATE(B6170, ""auto"",""en"")"),"I love you")</f>
        <v>I love you</v>
      </c>
    </row>
    <row r="6171" ht="15.75" customHeight="1">
      <c r="A6171" s="1">
        <v>6750.0</v>
      </c>
      <c r="B6171" s="2" t="s">
        <v>5593</v>
      </c>
      <c r="C6171" s="2" t="s">
        <v>5596</v>
      </c>
      <c r="D6171" s="2" t="s">
        <v>6</v>
      </c>
      <c r="E6171" s="2" t="str">
        <f>IFERROR(__xludf.DUMMYFUNCTION("GOOGLETRANSLATE(B6171, ""auto"",""en"")"),"I love you even if I do not feel like even if the court of the fall, even if the windows of different cities, I love you, Mr. Sparks Notebook")</f>
        <v>I love you even if I do not feel like even if the court of the fall, even if the windows of different cities, I love you, Mr. Sparks Notebook</v>
      </c>
    </row>
    <row r="6172" ht="15.75" customHeight="1">
      <c r="A6172" s="1">
        <v>6751.0</v>
      </c>
      <c r="B6172" s="2" t="s">
        <v>5594</v>
      </c>
      <c r="C6172" s="2" t="s">
        <v>5596</v>
      </c>
      <c r="D6172" s="2" t="s">
        <v>6</v>
      </c>
      <c r="E6172" s="2" t="str">
        <f>IFERROR(__xludf.DUMMYFUNCTION("GOOGLETRANSLATE(B6172, ""auto"",""en"")"),"Never laugh at those who have nothing because you do not know what will happen to you tomorrow")</f>
        <v>Never laugh at those who have nothing because you do not know what will happen to you tomorrow</v>
      </c>
    </row>
    <row r="6173" ht="15.75" customHeight="1">
      <c r="A6173" s="1">
        <v>6752.0</v>
      </c>
      <c r="B6173" s="2" t="s">
        <v>5595</v>
      </c>
      <c r="C6173" s="2" t="s">
        <v>5596</v>
      </c>
      <c r="D6173" s="2" t="s">
        <v>6</v>
      </c>
      <c r="E6173" s="2" t="str">
        <f>IFERROR(__xludf.DUMMYFUNCTION("GOOGLETRANSLATE(B6173, ""auto"",""en"")"),"sabr better days ahead in sha Allah")</f>
        <v>sabr better days ahead in sha Allah</v>
      </c>
    </row>
    <row r="6174" ht="15.75" customHeight="1">
      <c r="A6174" s="1">
        <v>6754.0</v>
      </c>
      <c r="B6174" s="2" t="s">
        <v>5588</v>
      </c>
      <c r="C6174" s="2" t="s">
        <v>5589</v>
      </c>
      <c r="D6174" s="2" t="s">
        <v>6</v>
      </c>
      <c r="E6174" s="2" t="str">
        <f>IFERROR(__xludf.DUMMYFUNCTION("GOOGLETRANSLATE(B6174, ""auto"",""en"")"),"Would you like you älxamdwlïlläh met swbxanallah What a beautiful maşaallah we will be together ïnşaallah")</f>
        <v>Would you like you älxamdwlïlläh met swbxanallah What a beautiful maşaallah we will be together ïnşaallah</v>
      </c>
    </row>
    <row r="6175" ht="15.75" customHeight="1">
      <c r="A6175" s="1">
        <v>6755.0</v>
      </c>
      <c r="B6175" s="2" t="s">
        <v>5590</v>
      </c>
      <c r="C6175" s="2" t="s">
        <v>5589</v>
      </c>
      <c r="D6175" s="2" t="s">
        <v>6</v>
      </c>
      <c r="E6175" s="2" t="str">
        <f>IFERROR(__xludf.DUMMYFUNCTION("GOOGLETRANSLATE(B6175, ""auto"",""en"")")," my heart belongs to only one person person I love")</f>
        <v> my heart belongs to only one person person I love</v>
      </c>
    </row>
    <row r="6176" ht="15.75" customHeight="1">
      <c r="A6176" s="1">
        <v>6756.0</v>
      </c>
      <c r="B6176" s="3" t="s">
        <v>5591</v>
      </c>
      <c r="C6176" s="2" t="s">
        <v>5589</v>
      </c>
      <c r="D6176" s="2" t="s">
        <v>6</v>
      </c>
      <c r="E6176" s="2" t="str">
        <f>IFERROR(__xludf.DUMMYFUNCTION("GOOGLETRANSLATE(B6176, ""auto"",""en"")"),"счастье это когда твои родители здоровы happiness is when your parents are in good health")</f>
        <v>счастье это когда твои родители здоровы happiness is when your parents are in good health</v>
      </c>
    </row>
    <row r="6177" ht="15.75" customHeight="1">
      <c r="A6177" s="1">
        <v>6757.0</v>
      </c>
      <c r="B6177" s="2" t="s">
        <v>5592</v>
      </c>
      <c r="C6177" s="2" t="s">
        <v>5589</v>
      </c>
      <c r="D6177" s="2" t="s">
        <v>6</v>
      </c>
      <c r="E6177" s="2" t="str">
        <f>IFERROR(__xludf.DUMMYFUNCTION("GOOGLETRANSLATE(B6177, ""auto"",""en"")"),"I love you")</f>
        <v>I love you</v>
      </c>
    </row>
    <row r="6178" ht="15.75" customHeight="1">
      <c r="A6178" s="1">
        <v>6758.0</v>
      </c>
      <c r="B6178" s="2" t="s">
        <v>5593</v>
      </c>
      <c r="C6178" s="2" t="s">
        <v>5589</v>
      </c>
      <c r="D6178" s="2" t="s">
        <v>6</v>
      </c>
      <c r="E6178" s="2" t="str">
        <f>IFERROR(__xludf.DUMMYFUNCTION("GOOGLETRANSLATE(B6178, ""auto"",""en"")"),"I love you even if I do not feel like even if the court of the fall, even if the windows of different cities, I love you, Mr. Sparks Notebook")</f>
        <v>I love you even if I do not feel like even if the court of the fall, even if the windows of different cities, I love you, Mr. Sparks Notebook</v>
      </c>
    </row>
    <row r="6179" ht="15.75" customHeight="1">
      <c r="A6179" s="1">
        <v>6759.0</v>
      </c>
      <c r="B6179" s="2" t="s">
        <v>5594</v>
      </c>
      <c r="C6179" s="2" t="s">
        <v>5589</v>
      </c>
      <c r="D6179" s="2" t="s">
        <v>6</v>
      </c>
      <c r="E6179" s="2" t="str">
        <f>IFERROR(__xludf.DUMMYFUNCTION("GOOGLETRANSLATE(B6179, ""auto"",""en"")"),"Never laugh at those who have nothing because you do not know what will happen to you tomorrow")</f>
        <v>Never laugh at those who have nothing because you do not know what will happen to you tomorrow</v>
      </c>
    </row>
    <row r="6180" ht="15.75" customHeight="1">
      <c r="A6180" s="1">
        <v>6760.0</v>
      </c>
      <c r="B6180" s="2" t="s">
        <v>5595</v>
      </c>
      <c r="C6180" s="2" t="s">
        <v>5589</v>
      </c>
      <c r="D6180" s="2" t="s">
        <v>6</v>
      </c>
      <c r="E6180" s="2" t="str">
        <f>IFERROR(__xludf.DUMMYFUNCTION("GOOGLETRANSLATE(B6180, ""auto"",""en"")"),"sabr better days ahead in sha Allah")</f>
        <v>sabr better days ahead in sha Allah</v>
      </c>
    </row>
    <row r="6181" ht="15.75" customHeight="1">
      <c r="A6181" s="1">
        <v>6762.0</v>
      </c>
      <c r="B6181" s="2" t="s">
        <v>5588</v>
      </c>
      <c r="C6181" s="2" t="s">
        <v>5596</v>
      </c>
      <c r="D6181" s="2" t="s">
        <v>6</v>
      </c>
      <c r="E6181" s="2" t="str">
        <f>IFERROR(__xludf.DUMMYFUNCTION("GOOGLETRANSLATE(B6181, ""auto"",""en"")"),"Would you like you älxamdwlïlläh met swbxanallah What a beautiful maşaallah we will be together ïnşaallah")</f>
        <v>Would you like you älxamdwlïlläh met swbxanallah What a beautiful maşaallah we will be together ïnşaallah</v>
      </c>
    </row>
    <row r="6182" ht="15.75" customHeight="1">
      <c r="A6182" s="1">
        <v>6763.0</v>
      </c>
      <c r="B6182" s="2" t="s">
        <v>5590</v>
      </c>
      <c r="C6182" s="2" t="s">
        <v>5596</v>
      </c>
      <c r="D6182" s="2" t="s">
        <v>6</v>
      </c>
      <c r="E6182" s="2" t="str">
        <f>IFERROR(__xludf.DUMMYFUNCTION("GOOGLETRANSLATE(B6182, ""auto"",""en"")")," my heart belongs to only one person person I love")</f>
        <v> my heart belongs to only one person person I love</v>
      </c>
    </row>
    <row r="6183" ht="15.75" customHeight="1">
      <c r="A6183" s="1">
        <v>6764.0</v>
      </c>
      <c r="B6183" s="3" t="s">
        <v>5591</v>
      </c>
      <c r="C6183" s="2" t="s">
        <v>5596</v>
      </c>
      <c r="D6183" s="2" t="s">
        <v>6</v>
      </c>
      <c r="E6183" s="2" t="str">
        <f>IFERROR(__xludf.DUMMYFUNCTION("GOOGLETRANSLATE(B6183, ""auto"",""en"")"),"счастье это когда твои родители здоровы happiness is when your parents are in good health")</f>
        <v>счастье это когда твои родители здоровы happiness is when your parents are in good health</v>
      </c>
    </row>
    <row r="6184" ht="15.75" customHeight="1">
      <c r="A6184" s="1">
        <v>6765.0</v>
      </c>
      <c r="B6184" s="2" t="s">
        <v>5592</v>
      </c>
      <c r="C6184" s="2" t="s">
        <v>5596</v>
      </c>
      <c r="D6184" s="2" t="s">
        <v>6</v>
      </c>
      <c r="E6184" s="2" t="str">
        <f>IFERROR(__xludf.DUMMYFUNCTION("GOOGLETRANSLATE(B6184, ""auto"",""en"")"),"I love you")</f>
        <v>I love you</v>
      </c>
    </row>
    <row r="6185" ht="15.75" customHeight="1">
      <c r="A6185" s="1">
        <v>6766.0</v>
      </c>
      <c r="B6185" s="2" t="s">
        <v>5593</v>
      </c>
      <c r="C6185" s="2" t="s">
        <v>5596</v>
      </c>
      <c r="D6185" s="2" t="s">
        <v>6</v>
      </c>
      <c r="E6185" s="2" t="str">
        <f>IFERROR(__xludf.DUMMYFUNCTION("GOOGLETRANSLATE(B6185, ""auto"",""en"")"),"I love you even if I do not feel like even if the court of the fall, even if the windows of different cities, I love you, Mr. Sparks Notebook")</f>
        <v>I love you even if I do not feel like even if the court of the fall, even if the windows of different cities, I love you, Mr. Sparks Notebook</v>
      </c>
    </row>
    <row r="6186" ht="15.75" customHeight="1">
      <c r="A6186" s="1">
        <v>6767.0</v>
      </c>
      <c r="B6186" s="2" t="s">
        <v>5594</v>
      </c>
      <c r="C6186" s="2" t="s">
        <v>5596</v>
      </c>
      <c r="D6186" s="2" t="s">
        <v>6</v>
      </c>
      <c r="E6186" s="2" t="str">
        <f>IFERROR(__xludf.DUMMYFUNCTION("GOOGLETRANSLATE(B6186, ""auto"",""en"")"),"Never laugh at those who have nothing because you do not know what will happen to you tomorrow")</f>
        <v>Never laugh at those who have nothing because you do not know what will happen to you tomorrow</v>
      </c>
    </row>
    <row r="6187" ht="15.75" customHeight="1">
      <c r="A6187" s="1">
        <v>6768.0</v>
      </c>
      <c r="B6187" s="2" t="s">
        <v>5595</v>
      </c>
      <c r="C6187" s="2" t="s">
        <v>5596</v>
      </c>
      <c r="D6187" s="2" t="s">
        <v>6</v>
      </c>
      <c r="E6187" s="2" t="str">
        <f>IFERROR(__xludf.DUMMYFUNCTION("GOOGLETRANSLATE(B6187, ""auto"",""en"")"),"sabr better days ahead in sha Allah")</f>
        <v>sabr better days ahead in sha Allah</v>
      </c>
    </row>
    <row r="6188" ht="15.75" customHeight="1">
      <c r="A6188" s="1">
        <v>6769.0</v>
      </c>
      <c r="B6188" s="2" t="s">
        <v>5597</v>
      </c>
      <c r="C6188" s="2" t="s">
        <v>5598</v>
      </c>
      <c r="D6188" s="2" t="s">
        <v>6</v>
      </c>
      <c r="E6188" s="2" t="str">
        <f>IFERROR(__xludf.DUMMYFUNCTION("GOOGLETRANSLATE(B6188, ""auto"",""en"")"),"our society, even a fucking virgin can be considered a whore")</f>
        <v>our society, even a fucking virgin can be considered a whore</v>
      </c>
    </row>
    <row r="6189" ht="15.75" customHeight="1">
      <c r="A6189" s="1">
        <v>6770.0</v>
      </c>
      <c r="B6189" s="2" t="s">
        <v>5597</v>
      </c>
      <c r="C6189" s="2" t="s">
        <v>5598</v>
      </c>
      <c r="D6189" s="2" t="s">
        <v>6</v>
      </c>
      <c r="E6189" s="2" t="str">
        <f>IFERROR(__xludf.DUMMYFUNCTION("GOOGLETRANSLATE(B6189, ""auto"",""en"")"),"our society, even a fucking virgin can be considered a whore")</f>
        <v>our society, even a fucking virgin can be considered a whore</v>
      </c>
    </row>
    <row r="6190" ht="15.75" customHeight="1">
      <c r="A6190" s="1">
        <v>6771.0</v>
      </c>
      <c r="B6190" s="2" t="s">
        <v>5597</v>
      </c>
      <c r="C6190" s="2" t="s">
        <v>5598</v>
      </c>
      <c r="D6190" s="2" t="s">
        <v>6</v>
      </c>
      <c r="E6190" s="2" t="str">
        <f>IFERROR(__xludf.DUMMYFUNCTION("GOOGLETRANSLATE(B6190, ""auto"",""en"")"),"our society, even a fucking virgin can be considered a whore")</f>
        <v>our society, even a fucking virgin can be considered a whore</v>
      </c>
    </row>
    <row r="6191" ht="15.75" customHeight="1">
      <c r="A6191" s="1">
        <v>6772.0</v>
      </c>
      <c r="B6191" s="2" t="s">
        <v>5599</v>
      </c>
      <c r="C6191" s="2" t="s">
        <v>5600</v>
      </c>
      <c r="D6191" s="2" t="s">
        <v>6</v>
      </c>
      <c r="E6191" s="2" t="str">
        <f>IFERROR(__xludf.DUMMYFUNCTION("GOOGLETRANSLATE(B6191, ""auto"",""en"")"),"summer")</f>
        <v>summer</v>
      </c>
    </row>
    <row r="6192" ht="15.75" customHeight="1">
      <c r="A6192" s="1">
        <v>6773.0</v>
      </c>
      <c r="B6192" s="2" t="s">
        <v>5601</v>
      </c>
      <c r="C6192" s="2" t="s">
        <v>5600</v>
      </c>
      <c r="D6192" s="2" t="s">
        <v>6</v>
      </c>
      <c r="E6192" s="2" t="str">
        <f>IFERROR(__xludf.DUMMYFUNCTION("GOOGLETRANSLATE(B6192, ""auto"",""en"")"),"secret revealed")</f>
        <v>secret revealed</v>
      </c>
    </row>
    <row r="6193" ht="15.75" customHeight="1">
      <c r="A6193" s="1">
        <v>6774.0</v>
      </c>
      <c r="B6193" s="2" t="s">
        <v>5602</v>
      </c>
      <c r="C6193" s="2" t="s">
        <v>5600</v>
      </c>
      <c r="D6193" s="2" t="s">
        <v>6</v>
      </c>
      <c r="E6193" s="2" t="str">
        <f>IFERROR(__xludf.DUMMYFUNCTION("GOOGLETRANSLATE(B6193, ""auto"",""en"")"),"famous trick Michael Jackson")</f>
        <v>famous trick Michael Jackson</v>
      </c>
    </row>
    <row r="6194" ht="15.75" customHeight="1">
      <c r="A6194" s="1">
        <v>6775.0</v>
      </c>
      <c r="B6194" s="2" t="s">
        <v>5603</v>
      </c>
      <c r="C6194" s="2" t="s">
        <v>5600</v>
      </c>
      <c r="D6194" s="2" t="s">
        <v>6</v>
      </c>
      <c r="E6194" s="2" t="str">
        <f>IFERROR(__xludf.DUMMYFUNCTION("GOOGLETRANSLATE(B6194, ""auto"",""en"")"),"mad joy")</f>
        <v>mad joy</v>
      </c>
    </row>
    <row r="6195" ht="15.75" customHeight="1">
      <c r="A6195" s="1">
        <v>6776.0</v>
      </c>
      <c r="B6195" s="2" t="s">
        <v>5604</v>
      </c>
      <c r="C6195" s="2" t="s">
        <v>5600</v>
      </c>
      <c r="D6195" s="2" t="s">
        <v>6</v>
      </c>
      <c r="E6195" s="2" t="str">
        <f>IFERROR(__xludf.DUMMYFUNCTION("GOOGLETRANSLATE(B6195, ""auto"",""en"")"),"This proves once again that animals are smarter than people people would have stood and filmed on phone")</f>
        <v>This proves once again that animals are smarter than people people would have stood and filmed on phone</v>
      </c>
    </row>
    <row r="6196" ht="15.75" customHeight="1">
      <c r="A6196" s="1">
        <v>6777.0</v>
      </c>
      <c r="B6196" s="2" t="s">
        <v>5605</v>
      </c>
      <c r="C6196" s="2" t="s">
        <v>5600</v>
      </c>
      <c r="D6196" s="2" t="s">
        <v>6</v>
      </c>
      <c r="E6196" s="2" t="str">
        <f>IFERROR(__xludf.DUMMYFUNCTION("GOOGLETRANSLATE(B6196, ""auto"",""en"")"),"the problem is that we run the risk of not risking a hundred times more")</f>
        <v>the problem is that we run the risk of not risking a hundred times more</v>
      </c>
    </row>
    <row r="6197" ht="15.75" customHeight="1">
      <c r="A6197" s="1">
        <v>6778.0</v>
      </c>
      <c r="B6197" s="2" t="s">
        <v>5599</v>
      </c>
      <c r="C6197" s="2" t="s">
        <v>5600</v>
      </c>
      <c r="D6197" s="2" t="s">
        <v>6</v>
      </c>
      <c r="E6197" s="2" t="str">
        <f>IFERROR(__xludf.DUMMYFUNCTION("GOOGLETRANSLATE(B6197, ""auto"",""en"")"),"summer")</f>
        <v>summer</v>
      </c>
    </row>
    <row r="6198" ht="15.75" customHeight="1">
      <c r="A6198" s="1">
        <v>6779.0</v>
      </c>
      <c r="B6198" s="2" t="s">
        <v>5601</v>
      </c>
      <c r="C6198" s="2" t="s">
        <v>5600</v>
      </c>
      <c r="D6198" s="2" t="s">
        <v>6</v>
      </c>
      <c r="E6198" s="2" t="str">
        <f>IFERROR(__xludf.DUMMYFUNCTION("GOOGLETRANSLATE(B6198, ""auto"",""en"")"),"secret revealed")</f>
        <v>secret revealed</v>
      </c>
    </row>
    <row r="6199" ht="15.75" customHeight="1">
      <c r="A6199" s="1">
        <v>6780.0</v>
      </c>
      <c r="B6199" s="2" t="s">
        <v>5602</v>
      </c>
      <c r="C6199" s="2" t="s">
        <v>5600</v>
      </c>
      <c r="D6199" s="2" t="s">
        <v>6</v>
      </c>
      <c r="E6199" s="2" t="str">
        <f>IFERROR(__xludf.DUMMYFUNCTION("GOOGLETRANSLATE(B6199, ""auto"",""en"")"),"famous trick Michael Jackson")</f>
        <v>famous trick Michael Jackson</v>
      </c>
    </row>
    <row r="6200" ht="15.75" customHeight="1">
      <c r="A6200" s="1">
        <v>6781.0</v>
      </c>
      <c r="B6200" s="2" t="s">
        <v>5603</v>
      </c>
      <c r="C6200" s="2" t="s">
        <v>5600</v>
      </c>
      <c r="D6200" s="2" t="s">
        <v>6</v>
      </c>
      <c r="E6200" s="2" t="str">
        <f>IFERROR(__xludf.DUMMYFUNCTION("GOOGLETRANSLATE(B6200, ""auto"",""en"")"),"mad joy")</f>
        <v>mad joy</v>
      </c>
    </row>
    <row r="6201" ht="15.75" customHeight="1">
      <c r="A6201" s="1">
        <v>6782.0</v>
      </c>
      <c r="B6201" s="2" t="s">
        <v>5604</v>
      </c>
      <c r="C6201" s="2" t="s">
        <v>5600</v>
      </c>
      <c r="D6201" s="2" t="s">
        <v>6</v>
      </c>
      <c r="E6201" s="2" t="str">
        <f>IFERROR(__xludf.DUMMYFUNCTION("GOOGLETRANSLATE(B6201, ""auto"",""en"")"),"This proves once again that animals are smarter than people people would have stood and filmed on phone")</f>
        <v>This proves once again that animals are smarter than people people would have stood and filmed on phone</v>
      </c>
    </row>
    <row r="6202" ht="15.75" customHeight="1">
      <c r="A6202" s="1">
        <v>6783.0</v>
      </c>
      <c r="B6202" s="2" t="s">
        <v>5605</v>
      </c>
      <c r="C6202" s="2" t="s">
        <v>5600</v>
      </c>
      <c r="D6202" s="2" t="s">
        <v>6</v>
      </c>
      <c r="E6202" s="2" t="str">
        <f>IFERROR(__xludf.DUMMYFUNCTION("GOOGLETRANSLATE(B6202, ""auto"",""en"")"),"the problem is that we run the risk of not risking a hundred times more")</f>
        <v>the problem is that we run the risk of not risking a hundred times more</v>
      </c>
    </row>
    <row r="6203" ht="15.75" customHeight="1">
      <c r="A6203" s="1">
        <v>6784.0</v>
      </c>
      <c r="B6203" s="2" t="s">
        <v>5599</v>
      </c>
      <c r="C6203" s="2" t="s">
        <v>5600</v>
      </c>
      <c r="D6203" s="2" t="s">
        <v>6</v>
      </c>
      <c r="E6203" s="2" t="str">
        <f>IFERROR(__xludf.DUMMYFUNCTION("GOOGLETRANSLATE(B6203, ""auto"",""en"")"),"summer")</f>
        <v>summer</v>
      </c>
    </row>
    <row r="6204" ht="15.75" customHeight="1">
      <c r="A6204" s="1">
        <v>6785.0</v>
      </c>
      <c r="B6204" s="2" t="s">
        <v>5601</v>
      </c>
      <c r="C6204" s="2" t="s">
        <v>5600</v>
      </c>
      <c r="D6204" s="2" t="s">
        <v>6</v>
      </c>
      <c r="E6204" s="2" t="str">
        <f>IFERROR(__xludf.DUMMYFUNCTION("GOOGLETRANSLATE(B6204, ""auto"",""en"")"),"secret revealed")</f>
        <v>secret revealed</v>
      </c>
    </row>
    <row r="6205" ht="15.75" customHeight="1">
      <c r="A6205" s="1">
        <v>6786.0</v>
      </c>
      <c r="B6205" s="2" t="s">
        <v>5602</v>
      </c>
      <c r="C6205" s="2" t="s">
        <v>5600</v>
      </c>
      <c r="D6205" s="2" t="s">
        <v>6</v>
      </c>
      <c r="E6205" s="2" t="str">
        <f>IFERROR(__xludf.DUMMYFUNCTION("GOOGLETRANSLATE(B6205, ""auto"",""en"")"),"famous trick Michael Jackson")</f>
        <v>famous trick Michael Jackson</v>
      </c>
    </row>
    <row r="6206" ht="15.75" customHeight="1">
      <c r="A6206" s="1">
        <v>6787.0</v>
      </c>
      <c r="B6206" s="2" t="s">
        <v>5603</v>
      </c>
      <c r="C6206" s="2" t="s">
        <v>5600</v>
      </c>
      <c r="D6206" s="2" t="s">
        <v>6</v>
      </c>
      <c r="E6206" s="2" t="str">
        <f>IFERROR(__xludf.DUMMYFUNCTION("GOOGLETRANSLATE(B6206, ""auto"",""en"")"),"mad joy")</f>
        <v>mad joy</v>
      </c>
    </row>
    <row r="6207" ht="15.75" customHeight="1">
      <c r="A6207" s="1">
        <v>6788.0</v>
      </c>
      <c r="B6207" s="2" t="s">
        <v>5604</v>
      </c>
      <c r="C6207" s="2" t="s">
        <v>5600</v>
      </c>
      <c r="D6207" s="2" t="s">
        <v>6</v>
      </c>
      <c r="E6207" s="2" t="str">
        <f>IFERROR(__xludf.DUMMYFUNCTION("GOOGLETRANSLATE(B6207, ""auto"",""en"")"),"This proves once again that animals are smarter than people people would have stood and filmed on phone")</f>
        <v>This proves once again that animals are smarter than people people would have stood and filmed on phone</v>
      </c>
    </row>
    <row r="6208" ht="15.75" customHeight="1">
      <c r="A6208" s="1">
        <v>6789.0</v>
      </c>
      <c r="B6208" s="2" t="s">
        <v>5605</v>
      </c>
      <c r="C6208" s="2" t="s">
        <v>5600</v>
      </c>
      <c r="D6208" s="2" t="s">
        <v>6</v>
      </c>
      <c r="E6208" s="2" t="str">
        <f>IFERROR(__xludf.DUMMYFUNCTION("GOOGLETRANSLATE(B6208, ""auto"",""en"")"),"the problem is that we run the risk of not risking a hundred times more")</f>
        <v>the problem is that we run the risk of not risking a hundred times more</v>
      </c>
    </row>
    <row r="6209" ht="15.75" customHeight="1">
      <c r="A6209" s="1">
        <v>6790.0</v>
      </c>
      <c r="B6209" s="2" t="s">
        <v>5606</v>
      </c>
      <c r="C6209" s="2" t="s">
        <v>5607</v>
      </c>
      <c r="D6209" s="2" t="s">
        <v>6</v>
      </c>
      <c r="E6209" s="2" t="str">
        <f>IFERROR(__xludf.DUMMYFUNCTION("GOOGLETRANSLATE(B6209, ""auto"",""en"")"),"in the soul is I Yesenin")</f>
        <v>in the soul is I Yesenin</v>
      </c>
    </row>
    <row r="6210" ht="15.75" customHeight="1">
      <c r="A6210" s="1">
        <v>6791.0</v>
      </c>
      <c r="B6210" s="2" t="s">
        <v>5608</v>
      </c>
      <c r="C6210" s="2" t="s">
        <v>5607</v>
      </c>
      <c r="D6210" s="2" t="s">
        <v>6</v>
      </c>
      <c r="E6210" s="2" t="str">
        <f>IFERROR(__xludf.DUMMYFUNCTION("GOOGLETRANSLATE(B6210, ""auto"",""en"")"),"znakomy vash sepgey esenin")</f>
        <v>znakomy vash sepgey esenin</v>
      </c>
    </row>
    <row r="6211" ht="15.75" customHeight="1">
      <c r="A6211" s="1">
        <v>6792.0</v>
      </c>
      <c r="B6211" s="2" t="s">
        <v>5609</v>
      </c>
      <c r="C6211" s="2" t="s">
        <v>5607</v>
      </c>
      <c r="D6211" s="2" t="s">
        <v>6</v>
      </c>
      <c r="E6211" s="2" t="str">
        <f>IFERROR(__xludf.DUMMYFUNCTION("GOOGLETRANSLATE(B6211, ""auto"",""en"")"),"but not in love already")</f>
        <v>but not in love already</v>
      </c>
    </row>
    <row r="6212" ht="15.75" customHeight="1">
      <c r="A6212" s="1">
        <v>6793.0</v>
      </c>
      <c r="B6212" s="2" t="s">
        <v>5610</v>
      </c>
      <c r="C6212" s="2" t="s">
        <v>5607</v>
      </c>
      <c r="D6212" s="2" t="s">
        <v>6</v>
      </c>
      <c r="E6212" s="2" t="str">
        <f>IFERROR(__xludf.DUMMYFUNCTION("GOOGLETRANSLATE(B6212, ""auto"",""en"")"),"let sebe samuyu greater rigor in the luxury world plevat on the opinions of others in 1976")</f>
        <v>let sebe samuyu greater rigor in the luxury world plevat on the opinions of others in 1976</v>
      </c>
    </row>
    <row r="6213" ht="15.75" customHeight="1">
      <c r="A6213" s="1">
        <v>6794.0</v>
      </c>
      <c r="B6213" s="2" t="s">
        <v>5611</v>
      </c>
      <c r="C6213" s="2" t="s">
        <v>5607</v>
      </c>
      <c r="D6213" s="2" t="s">
        <v>6</v>
      </c>
      <c r="E6213" s="2" t="str">
        <f>IFERROR(__xludf.DUMMYFUNCTION("GOOGLETRANSLATE(B6213, ""auto"",""en"")"),"it was the little window tiny bright hole in the dark cave of my fear she was saving way to the will she had to teach me how to live and teach the dying she had to touch his firm and a beautiful hand of my Stiffened heart to it either flourished or disint"&amp;"egrated at the touch of life germane Hesse")</f>
        <v>it was the little window tiny bright hole in the dark cave of my fear she was saving way to the will she had to teach me how to live and teach the dying she had to touch his firm and a beautiful hand of my Stiffened heart to it either flourished or disintegrated at the touch of life germane Hesse</v>
      </c>
    </row>
    <row r="6214" ht="15.75" customHeight="1">
      <c r="A6214" s="1">
        <v>6795.0</v>
      </c>
      <c r="B6214" s="2" t="s">
        <v>5612</v>
      </c>
      <c r="C6214" s="2" t="s">
        <v>5613</v>
      </c>
      <c r="D6214" s="2" t="s">
        <v>6</v>
      </c>
      <c r="E6214" s="2" t="str">
        <f>IFERROR(__xludf.DUMMYFUNCTION("GOOGLETRANSLATE(B6214, ""auto"",""en"")"),"Thank Allah for you mom")</f>
        <v>Thank Allah for you mom</v>
      </c>
    </row>
    <row r="6215" ht="15.75" customHeight="1">
      <c r="A6215" s="1">
        <v>6796.0</v>
      </c>
      <c r="B6215" s="2" t="s">
        <v>5614</v>
      </c>
      <c r="C6215" s="2" t="s">
        <v>5613</v>
      </c>
      <c r="D6215" s="2" t="s">
        <v>6</v>
      </c>
      <c r="E6215" s="2" t="str">
        <f>IFERROR(__xludf.DUMMYFUNCTION("GOOGLETRANSLATE(B6215, ""auto"",""en"")"),"Choose beautiful man in the world will not dunyoyingizni beautiful man")</f>
        <v>Choose beautiful man in the world will not dunyoyingizni beautiful man</v>
      </c>
    </row>
    <row r="6216" ht="15.75" customHeight="1">
      <c r="A6216" s="1">
        <v>6797.0</v>
      </c>
      <c r="B6216" s="2" t="s">
        <v>5615</v>
      </c>
      <c r="C6216" s="2" t="s">
        <v>5613</v>
      </c>
      <c r="D6216" s="2" t="s">
        <v>6</v>
      </c>
      <c r="E6216" s="2" t="str">
        <f>IFERROR(__xludf.DUMMYFUNCTION("GOOGLETRANSLATE(B6216, ""auto"",""en"")"),"because this bizz'm")</f>
        <v>because this bizz'm</v>
      </c>
    </row>
    <row r="6217" ht="15.75" customHeight="1">
      <c r="A6217" s="1">
        <v>6798.0</v>
      </c>
      <c r="B6217" s="2" t="s">
        <v>5616</v>
      </c>
      <c r="C6217" s="2" t="s">
        <v>5613</v>
      </c>
      <c r="D6217" s="2" t="s">
        <v>6</v>
      </c>
      <c r="E6217" s="2" t="str">
        <f>IFERROR(__xludf.DUMMYFUNCTION("GOOGLETRANSLATE(B6217, ""auto"",""en"")"),"the one who knelt in front of Allah will stand against the whole world")</f>
        <v>the one who knelt in front of Allah will stand against the whole world</v>
      </c>
    </row>
    <row r="6218" ht="15.75" customHeight="1">
      <c r="A6218" s="1">
        <v>6799.0</v>
      </c>
      <c r="B6218" s="2" t="s">
        <v>5617</v>
      </c>
      <c r="C6218" s="2" t="s">
        <v>5613</v>
      </c>
      <c r="D6218" s="2" t="s">
        <v>6</v>
      </c>
      <c r="E6218" s="2" t="str">
        <f>IFERROR(__xludf.DUMMYFUNCTION("GOOGLETRANSLATE(B6218, ""auto"",""en"")")," 1batirova Start your day with Bismillah and graduated with Alhamdulillah")</f>
        <v> 1batirova Start your day with Bismillah and graduated with Alhamdulillah</v>
      </c>
    </row>
    <row r="6219" ht="15.75" customHeight="1">
      <c r="A6219" s="1">
        <v>6800.0</v>
      </c>
      <c r="B6219" s="2" t="s">
        <v>5618</v>
      </c>
      <c r="C6219" s="2" t="s">
        <v>5613</v>
      </c>
      <c r="D6219" s="2" t="s">
        <v>6</v>
      </c>
      <c r="E6219" s="2" t="str">
        <f>IFERROR(__xludf.DUMMYFUNCTION("GOOGLETRANSLATE(B6219, ""auto"",""en"")"),"I can not boast of their love to God because I am not always grateful but I can boast of his love to me because he has never left me in the lurch")</f>
        <v>I can not boast of their love to God because I am not always grateful but I can boast of his love to me because he has never left me in the lurch</v>
      </c>
    </row>
    <row r="6220" ht="15.75" customHeight="1">
      <c r="A6220" s="1">
        <v>6801.0</v>
      </c>
      <c r="B6220" s="2" t="s">
        <v>5619</v>
      </c>
      <c r="C6220" s="2" t="s">
        <v>5613</v>
      </c>
      <c r="D6220" s="2" t="s">
        <v>6</v>
      </c>
      <c r="E6220" s="2" t="str">
        <f>IFERROR(__xludf.DUMMYFUNCTION("GOOGLETRANSLATE(B6220, ""auto"",""en"")"),"your children is paradise butterflies with Prophet Muhammad ﷺ")</f>
        <v>your children is paradise butterflies with Prophet Muhammad ﷺ</v>
      </c>
    </row>
    <row r="6221" ht="15.75" customHeight="1">
      <c r="A6221" s="1">
        <v>6802.0</v>
      </c>
      <c r="B6221" s="2" t="s">
        <v>5620</v>
      </c>
      <c r="C6221" s="2" t="s">
        <v>5613</v>
      </c>
      <c r="D6221" s="2" t="s">
        <v>6</v>
      </c>
      <c r="E6221" s="2" t="str">
        <f>IFERROR(__xludf.DUMMYFUNCTION("GOOGLETRANSLATE(B6221, ""auto"",""en"")")," you do not look for a mate that will lead to hell paradise")</f>
        <v> you do not look for a mate that will lead to hell paradise</v>
      </c>
    </row>
    <row r="6222" ht="15.75" customHeight="1">
      <c r="A6222" s="1">
        <v>6803.0</v>
      </c>
      <c r="B6222" s="2" t="s">
        <v>5621</v>
      </c>
      <c r="C6222" s="2" t="s">
        <v>5613</v>
      </c>
      <c r="D6222" s="2" t="s">
        <v>6</v>
      </c>
      <c r="E6222" s="2" t="str">
        <f>IFERROR(__xludf.DUMMYFUNCTION("GOOGLETRANSLATE(B6222, ""auto"",""en"")")," How wide is the river Batirovich Bo dust might not be equal to Satan how many image of a mother's love might not be equal to at least a single Allan")</f>
        <v> How wide is the river Batirovich Bo dust might not be equal to Satan how many image of a mother's love might not be equal to at least a single Allan</v>
      </c>
    </row>
    <row r="6223" ht="15.75" customHeight="1">
      <c r="A6223" s="1">
        <v>6804.0</v>
      </c>
      <c r="B6223" s="2" t="s">
        <v>5612</v>
      </c>
      <c r="C6223" s="2" t="s">
        <v>5622</v>
      </c>
      <c r="D6223" s="2" t="s">
        <v>6</v>
      </c>
      <c r="E6223" s="2" t="str">
        <f>IFERROR(__xludf.DUMMYFUNCTION("GOOGLETRANSLATE(B6223, ""auto"",""en"")"),"Thank Allah for you mom")</f>
        <v>Thank Allah for you mom</v>
      </c>
    </row>
    <row r="6224" ht="15.75" customHeight="1">
      <c r="A6224" s="1">
        <v>6805.0</v>
      </c>
      <c r="B6224" s="2" t="s">
        <v>5614</v>
      </c>
      <c r="C6224" s="2" t="s">
        <v>5622</v>
      </c>
      <c r="D6224" s="2" t="s">
        <v>6</v>
      </c>
      <c r="E6224" s="2" t="str">
        <f>IFERROR(__xludf.DUMMYFUNCTION("GOOGLETRANSLATE(B6224, ""auto"",""en"")"),"Choose beautiful man in the world will not dunyoyingizni beautiful man")</f>
        <v>Choose beautiful man in the world will not dunyoyingizni beautiful man</v>
      </c>
    </row>
    <row r="6225" ht="15.75" customHeight="1">
      <c r="A6225" s="1">
        <v>6806.0</v>
      </c>
      <c r="B6225" s="2" t="s">
        <v>5615</v>
      </c>
      <c r="C6225" s="2" t="s">
        <v>5622</v>
      </c>
      <c r="D6225" s="2" t="s">
        <v>6</v>
      </c>
      <c r="E6225" s="2" t="str">
        <f>IFERROR(__xludf.DUMMYFUNCTION("GOOGLETRANSLATE(B6225, ""auto"",""en"")"),"because this bizz'm")</f>
        <v>because this bizz'm</v>
      </c>
    </row>
    <row r="6226" ht="15.75" customHeight="1">
      <c r="A6226" s="1">
        <v>6807.0</v>
      </c>
      <c r="B6226" s="2" t="s">
        <v>5616</v>
      </c>
      <c r="C6226" s="2" t="s">
        <v>5622</v>
      </c>
      <c r="D6226" s="2" t="s">
        <v>6</v>
      </c>
      <c r="E6226" s="2" t="str">
        <f>IFERROR(__xludf.DUMMYFUNCTION("GOOGLETRANSLATE(B6226, ""auto"",""en"")"),"the one who knelt in front of Allah will stand against the whole world")</f>
        <v>the one who knelt in front of Allah will stand against the whole world</v>
      </c>
    </row>
    <row r="6227" ht="15.75" customHeight="1">
      <c r="A6227" s="1">
        <v>6808.0</v>
      </c>
      <c r="B6227" s="2" t="s">
        <v>5617</v>
      </c>
      <c r="C6227" s="2" t="s">
        <v>5622</v>
      </c>
      <c r="D6227" s="2" t="s">
        <v>6</v>
      </c>
      <c r="E6227" s="2" t="str">
        <f>IFERROR(__xludf.DUMMYFUNCTION("GOOGLETRANSLATE(B6227, ""auto"",""en"")")," 1batirova Start your day with Bismillah and graduated with Alhamdulillah")</f>
        <v> 1batirova Start your day with Bismillah and graduated with Alhamdulillah</v>
      </c>
    </row>
    <row r="6228" ht="15.75" customHeight="1">
      <c r="A6228" s="1">
        <v>6809.0</v>
      </c>
      <c r="B6228" s="2" t="s">
        <v>5618</v>
      </c>
      <c r="C6228" s="2" t="s">
        <v>5622</v>
      </c>
      <c r="D6228" s="2" t="s">
        <v>6</v>
      </c>
      <c r="E6228" s="2" t="str">
        <f>IFERROR(__xludf.DUMMYFUNCTION("GOOGLETRANSLATE(B6228, ""auto"",""en"")"),"I can not boast of their love to God because I am not always grateful but I can boast of his love to me because he has never left me in the lurch")</f>
        <v>I can not boast of their love to God because I am not always grateful but I can boast of his love to me because he has never left me in the lurch</v>
      </c>
    </row>
    <row r="6229" ht="15.75" customHeight="1">
      <c r="A6229" s="1">
        <v>6810.0</v>
      </c>
      <c r="B6229" s="2" t="s">
        <v>5619</v>
      </c>
      <c r="C6229" s="2" t="s">
        <v>5622</v>
      </c>
      <c r="D6229" s="2" t="s">
        <v>6</v>
      </c>
      <c r="E6229" s="2" t="str">
        <f>IFERROR(__xludf.DUMMYFUNCTION("GOOGLETRANSLATE(B6229, ""auto"",""en"")"),"your children is paradise butterflies with Prophet Muhammad ﷺ")</f>
        <v>your children is paradise butterflies with Prophet Muhammad ﷺ</v>
      </c>
    </row>
    <row r="6230" ht="15.75" customHeight="1">
      <c r="A6230" s="1">
        <v>6811.0</v>
      </c>
      <c r="B6230" s="2" t="s">
        <v>5620</v>
      </c>
      <c r="C6230" s="2" t="s">
        <v>5622</v>
      </c>
      <c r="D6230" s="2" t="s">
        <v>6</v>
      </c>
      <c r="E6230" s="2" t="str">
        <f>IFERROR(__xludf.DUMMYFUNCTION("GOOGLETRANSLATE(B6230, ""auto"",""en"")")," you do not look for a mate that will lead to hell paradise")</f>
        <v> you do not look for a mate that will lead to hell paradise</v>
      </c>
    </row>
    <row r="6231" ht="15.75" customHeight="1">
      <c r="A6231" s="1">
        <v>6812.0</v>
      </c>
      <c r="B6231" s="2" t="s">
        <v>5621</v>
      </c>
      <c r="C6231" s="2" t="s">
        <v>5622</v>
      </c>
      <c r="D6231" s="2" t="s">
        <v>6</v>
      </c>
      <c r="E6231" s="2" t="str">
        <f>IFERROR(__xludf.DUMMYFUNCTION("GOOGLETRANSLATE(B6231, ""auto"",""en"")")," How wide is the river Batirovich Bo dust might not be equal to Satan how many image of a mother's love might not be equal to at least a single Allan")</f>
        <v> How wide is the river Batirovich Bo dust might not be equal to Satan how many image of a mother's love might not be equal to at least a single Allan</v>
      </c>
    </row>
    <row r="6232" ht="15.75" customHeight="1">
      <c r="A6232" s="1">
        <v>6813.0</v>
      </c>
      <c r="B6232" s="2" t="s">
        <v>5623</v>
      </c>
      <c r="C6232" s="2" t="s">
        <v>5624</v>
      </c>
      <c r="D6232" s="2" t="s">
        <v>6</v>
      </c>
      <c r="E6232" s="2" t="str">
        <f>IFERROR(__xludf.DUMMYFUNCTION("GOOGLETRANSLATE(B6232, ""auto"",""en"")"),"rose early in the morning as I looked in the mirror Logan turmınğoy the man fought all night with whom bilmïm but won lyudïïks movie Wolverine Logan hair prïçeska dream parody of seeking similarity orgïnal askar")</f>
        <v>rose early in the morning as I looked in the mirror Logan turmınğoy the man fought all night with whom bilmïm but won lyudïïks movie Wolverine Logan hair prïçeska dream parody of seeking similarity orgïnal askar</v>
      </c>
    </row>
    <row r="6233" ht="15.75" customHeight="1">
      <c r="A6233" s="1">
        <v>6814.0</v>
      </c>
      <c r="B6233" s="2" t="s">
        <v>5625</v>
      </c>
      <c r="C6233" s="2" t="s">
        <v>5624</v>
      </c>
      <c r="D6233" s="2" t="s">
        <v>6</v>
      </c>
      <c r="E6233" s="2" t="str">
        <f>IFERROR(__xludf.DUMMYFUNCTION("GOOGLETRANSLATE(B6233, ""auto"",""en"")"),"11 far out on the road a long time ago about love with the car in front of the bus immediately appealed to me with the same Kin tabjılmay who was a witness to all sorts of interesting car flies and gnats light of all of the animal, dog, cat, horse trippin"&amp;"g over their own lives to the impoverishment of the following in my mind why this is always plain Built to think that this time of year to come to us with a new life in consciousness afraid of the darkness into the light in search of a source of light veh"&amp;"icles in the field has the same light nşe asığatının then realized that he seems to love the same light as her dream man in search of a sense of confused and then powered in haste and it was error for its oversized captures the impact of what I mean, like"&amp;" creature for some temporary false light as if in a hurry to life the true beam Wait for it all in one moment of the day If you want to explain properly shining again when each man take care of someone with whom jırpıldaspay your love life the fate of the"&amp;" bus childhood dream girl recording the rural town s plays zim askar")</f>
        <v>11 far out on the road a long time ago about love with the car in front of the bus immediately appealed to me with the same Kin tabjılmay who was a witness to all sorts of interesting car flies and gnats light of all of the animal, dog, cat, horse tripping over their own lives to the impoverishment of the following in my mind why this is always plain Built to think that this time of year to come to us with a new life in consciousness afraid of the darkness into the light in search of a source of light vehicles in the field has the same light nşe asığatının then realized that he seems to love the same light as her dream man in search of a sense of confused and then powered in haste and it was error for its oversized captures the impact of what I mean, like creature for some temporary false light as if in a hurry to life the true beam Wait for it all in one moment of the day If you want to explain properly shining again when each man take care of someone with whom jırpıldaspay your love life the fate of the bus childhood dream girl recording the rural town s plays zim askar</v>
      </c>
    </row>
    <row r="6234" ht="15.75" customHeight="1">
      <c r="A6234" s="1">
        <v>6815.0</v>
      </c>
      <c r="B6234" s="2" t="s">
        <v>5626</v>
      </c>
      <c r="C6234" s="2" t="s">
        <v>5624</v>
      </c>
      <c r="D6234" s="2" t="s">
        <v>6</v>
      </c>
      <c r="E6234" s="2" t="str">
        <f>IFERROR(__xludf.DUMMYFUNCTION("GOOGLETRANSLATE(B6234, ""auto"",""en"")"),"I like the people who live around not pleasing smart and not false is not hands and wings is not a dream but a movement and not a word beating on hitting me like the people who believe in full show")</f>
        <v>I like the people who live around not pleasing smart and not false is not hands and wings is not a dream but a movement and not a word beating on hitting me like the people who believe in full show</v>
      </c>
    </row>
    <row r="6235" ht="15.75" customHeight="1">
      <c r="A6235" s="1">
        <v>6816.0</v>
      </c>
      <c r="B6235" s="2" t="s">
        <v>5627</v>
      </c>
      <c r="C6235" s="2" t="s">
        <v>5624</v>
      </c>
      <c r="D6235" s="2" t="s">
        <v>6</v>
      </c>
      <c r="E6235" s="2" t="str">
        <f>IFERROR(__xludf.DUMMYFUNCTION("GOOGLETRANSLATE(B6235, ""auto"",""en"")"),"There are today from the peak fwrmonova came home a memorable one tïpa masterpiece while watching videos tastağansıñğo assembled a dream Almaty pïkfwrmonova peak altitude mountain snow to the fate of Askar")</f>
        <v>There are today from the peak fwrmonova came home a memorable one tïpa masterpiece while watching videos tastağansıñğo assembled a dream Almaty pïkfwrmonova peak altitude mountain snow to the fate of Askar</v>
      </c>
    </row>
    <row r="6236" ht="15.75" customHeight="1">
      <c r="A6236" s="1">
        <v>6817.0</v>
      </c>
      <c r="B6236" s="2" t="s">
        <v>5628</v>
      </c>
      <c r="C6236" s="2" t="s">
        <v>5624</v>
      </c>
      <c r="D6236" s="2" t="s">
        <v>6</v>
      </c>
      <c r="E6236" s="2" t="str">
        <f>IFERROR(__xludf.DUMMYFUNCTION("GOOGLETRANSLATE(B6236, ""auto"",""en"")"),"formation of a hard day yesterday and responsibility of young people to develop leadership and organizational abilities and is complaining to the realization of the intellectual potential of the Kazakh CCR twenty years was the right path for many young pe"&amp;"ople want to make CIF bringing the nation promoting Kazakh language, intellectual drive from the purchase, including the amount of 130 ağalarımızdıñ CCR games tamaşalaytınbız here after seeing a few years later in life is really very simple Talented peopl"&amp;"e eñbeqqor Each man was and my girlfriend, who accompanied the beginning of this great movement that is known in the CIF unique and one of the youth janaşırlarınıñ program of any significant CIF brother 20 years older child dream dreams esağa production A"&amp;"lmaty Texas özimizdiñjigitter köztïmesin CCR Askar")</f>
        <v>formation of a hard day yesterday and responsibility of young people to develop leadership and organizational abilities and is complaining to the realization of the intellectual potential of the Kazakh CCR twenty years was the right path for many young people want to make CIF bringing the nation promoting Kazakh language, intellectual drive from the purchase, including the amount of 130 ağalarımızdıñ CCR games tamaşalaytınbız here after seeing a few years later in life is really very simple Talented people eñbeqqor Each man was and my girlfriend, who accompanied the beginning of this great movement that is known in the CIF unique and one of the youth janaşırlarınıñ program of any significant CIF brother 20 years older child dream dreams esağa production Almaty Texas özimizdiñjigitter köztïmesin CCR Askar</v>
      </c>
    </row>
    <row r="6237" ht="15.75" customHeight="1">
      <c r="A6237" s="1">
        <v>6818.0</v>
      </c>
      <c r="B6237" s="2" t="s">
        <v>5629</v>
      </c>
      <c r="C6237" s="2" t="s">
        <v>5624</v>
      </c>
      <c r="D6237" s="2" t="s">
        <v>6</v>
      </c>
      <c r="E6237" s="2" t="str">
        <f>IFERROR(__xludf.DUMMYFUNCTION("GOOGLETRANSLATE(B6237, ""auto"",""en"")"),"grew up in a rolling land of the village ritual passing bawırlarımmen Shubarsu have celebrated the 15th anniversary of the founding of the village of Almaty students from home to catch up with the dream of apples receipt of all students to read and iniler"&amp;"imdi sister and always welcome the 15-year anniversary unity undivided Then let only nice big table in the meeting organized by the village Many thanks to the activists of the life history of a city of dreams Shubarsu Almaty Shymkent memorable anniversary"&amp;" meeting veşr honest villager ATF p")</f>
        <v>grew up in a rolling land of the village ritual passing bawırlarımmen Shubarsu have celebrated the 15th anniversary of the founding of the village of Almaty students from home to catch up with the dream of apples receipt of all students to read and inilerimdi sister and always welcome the 15-year anniversary unity undivided Then let only nice big table in the meeting organized by the village Many thanks to the activists of the life history of a city of dreams Shubarsu Almaty Shymkent memorable anniversary meeting veşr honest villager ATF p</v>
      </c>
    </row>
    <row r="6238" ht="15.75" customHeight="1">
      <c r="A6238" s="1">
        <v>6819.0</v>
      </c>
      <c r="B6238" s="2" t="s">
        <v>5630</v>
      </c>
      <c r="C6238" s="2" t="s">
        <v>5624</v>
      </c>
      <c r="D6238" s="2" t="s">
        <v>6</v>
      </c>
      <c r="E6238" s="2" t="str">
        <f>IFERROR(__xludf.DUMMYFUNCTION("GOOGLETRANSLATE(B6238, ""auto"",""en"")"),"While crossing the street and saw a lot of doves for the conditions of stay to the sides had missed only convinced me that the right to claim their hands ıyığıma just a disney film company Cotton actor I feel myself landing dove pigeon outdoor life Guards"&amp;"men feed the fate of the city of Almaty Askar happiness")</f>
        <v>While crossing the street and saw a lot of doves for the conditions of stay to the sides had missed only convinced me that the right to claim their hands ıyığıma just a disney film company Cotton actor I feel myself landing dove pigeon outdoor life Guardsmen feed the fate of the city of Almaty Askar happiness</v>
      </c>
    </row>
    <row r="6239" ht="15.75" customHeight="1">
      <c r="A6239" s="1">
        <v>6820.0</v>
      </c>
      <c r="B6239" s="2" t="s">
        <v>5631</v>
      </c>
      <c r="C6239" s="2" t="s">
        <v>5624</v>
      </c>
      <c r="D6239" s="2" t="s">
        <v>6</v>
      </c>
      <c r="E6239" s="2" t="str">
        <f>IFERROR(__xludf.DUMMYFUNCTION("GOOGLETRANSLATE(B6239, ""auto"",""en"")"),"jayawlatıp come to the village in the evening when and if you walk on the street in the picture is a little damage there is to know who damaged pisetinin day kastyum Do not wear gold nest to go to school one tüseyikşi pictures in a photo shoot that kind o"&amp;"f history of Turkish schools in rural Shubarsu dream student's goal is the fate of lifetime bnurlıbekov askar")</f>
        <v>jayawlatıp come to the village in the evening when and if you walk on the street in the picture is a little damage there is to know who damaged pisetinin day kastyum Do not wear gold nest to go to school one tüseyikşi pictures in a photo shoot that kind of history of Turkish schools in rural Shubarsu dream student's goal is the fate of lifetime bnurlıbekov askar</v>
      </c>
    </row>
    <row r="6240" ht="15.75" customHeight="1">
      <c r="A6240" s="1">
        <v>6821.0</v>
      </c>
      <c r="B6240" s="2" t="s">
        <v>5632</v>
      </c>
      <c r="C6240" s="2" t="s">
        <v>5624</v>
      </c>
      <c r="D6240" s="2" t="s">
        <v>6</v>
      </c>
      <c r="E6240" s="2" t="str">
        <f>IFERROR(__xludf.DUMMYFUNCTION("GOOGLETRANSLATE(B6240, ""auto"",""en"")"),"love at first album imaginedragons nightvisions")</f>
        <v>love at first album imaginedragons nightvisions</v>
      </c>
    </row>
    <row r="6241" ht="15.75" customHeight="1">
      <c r="A6241" s="1">
        <v>6822.0</v>
      </c>
      <c r="B6241" s="2" t="s">
        <v>5633</v>
      </c>
      <c r="C6241" s="2" t="s">
        <v>5624</v>
      </c>
      <c r="D6241" s="2" t="s">
        <v>6</v>
      </c>
      <c r="E6241" s="2" t="str">
        <f>IFERROR(__xludf.DUMMYFUNCTION("GOOGLETRANSLATE(B6241, ""auto"",""en"")")," Scooby Doo cartoon incident, the name of the boy who 4 of 5 grades TV this cartoon Scooby Doo, if all people are beautiful like a good character and a lot of cartoons fred build a strong speech by those who are interested in this type can be in love with"&amp;" him in the land, who agreed with the appearance of here in a few years When the boy looked all releases of this cartoon was liked a lot of the main disadvantages of Freda friendly Speaking of what appears in the most deprived girls under worse each serie"&amp;"s albastı fred velma and dafnamen Scooby and Shaggy to stay privately sent some of their lateral girl have problems that gambling has rebuked me but I do not know why Shaggy and Scooby where they had been selling each other's life like where they're often"&amp;" full of very interesting and unexpected events in another way they are There is a wide variety is almost endless food read and see how many of the food variety is almost endless n is hungry student who record what you liked cartoons skwbïdw cartoon child"&amp;" younger days summer fun a TV time dream node philosophy Askar fate")</f>
        <v> Scooby Doo cartoon incident, the name of the boy who 4 of 5 grades TV this cartoon Scooby Doo, if all people are beautiful like a good character and a lot of cartoons fred build a strong speech by those who are interested in this type can be in love with him in the land, who agreed with the appearance of here in a few years When the boy looked all releases of this cartoon was liked a lot of the main disadvantages of Freda friendly Speaking of what appears in the most deprived girls under worse each series albastı fred velma and dafnamen Scooby and Shaggy to stay privately sent some of their lateral girl have problems that gambling has rebuked me but I do not know why Shaggy and Scooby where they had been selling each other's life like where they're often full of very interesting and unexpected events in another way they are There is a wide variety is almost endless food read and see how many of the food variety is almost endless n is hungry student who record what you liked cartoons skwbïdw cartoon child younger days summer fun a TV time dream node philosophy Askar fate</v>
      </c>
    </row>
    <row r="6242" ht="15.75" customHeight="1">
      <c r="A6242" s="1">
        <v>6823.0</v>
      </c>
      <c r="B6242" s="2" t="s">
        <v>5623</v>
      </c>
      <c r="C6242" s="2" t="s">
        <v>5634</v>
      </c>
      <c r="D6242" s="2" t="s">
        <v>6</v>
      </c>
      <c r="E6242" s="2" t="str">
        <f>IFERROR(__xludf.DUMMYFUNCTION("GOOGLETRANSLATE(B6242, ""auto"",""en"")"),"rose early in the morning as I looked in the mirror Logan turmınğoy the man fought all night with whom bilmïm but won lyudïïks movie Wolverine Logan hair prïçeska dream parody of seeking similarity orgïnal askar")</f>
        <v>rose early in the morning as I looked in the mirror Logan turmınğoy the man fought all night with whom bilmïm but won lyudïïks movie Wolverine Logan hair prïçeska dream parody of seeking similarity orgïnal askar</v>
      </c>
    </row>
    <row r="6243" ht="15.75" customHeight="1">
      <c r="A6243" s="1">
        <v>6824.0</v>
      </c>
      <c r="B6243" s="2" t="s">
        <v>5625</v>
      </c>
      <c r="C6243" s="2" t="s">
        <v>5634</v>
      </c>
      <c r="D6243" s="2" t="s">
        <v>6</v>
      </c>
      <c r="E6243" s="2" t="str">
        <f>IFERROR(__xludf.DUMMYFUNCTION("GOOGLETRANSLATE(B6243, ""auto"",""en"")"),"11 far out on the road a long time ago about love with the car in front of the bus immediately appealed to me with the same Kin tabjılmay who was a witness to all sorts of interesting car flies and gnats light of all of the animal, dog, cat, horse trippin"&amp;"g over their own lives to the impoverishment of the following in my mind why this is always plain Built to think that this time of year to come to us with a new life in consciousness afraid of the darkness into the light in search of a source of light veh"&amp;"icles in the field has the same light nşe asığatının then realized that he seems to love the same light as her dream man in search of a sense of confused and then powered in haste and it was error for its oversized captures the impact of what I mean, like"&amp;" creature for some temporary false light as if in a hurry to life the true beam Wait for it all in one moment of the day If you want to explain properly shining again when each man take care of someone with whom jırpıldaspay your love life the fate of the"&amp;" bus childhood dream girl recording the rural town s plays zim askar")</f>
        <v>11 far out on the road a long time ago about love with the car in front of the bus immediately appealed to me with the same Kin tabjılmay who was a witness to all sorts of interesting car flies and gnats light of all of the animal, dog, cat, horse tripping over their own lives to the impoverishment of the following in my mind why this is always plain Built to think that this time of year to come to us with a new life in consciousness afraid of the darkness into the light in search of a source of light vehicles in the field has the same light nşe asığatının then realized that he seems to love the same light as her dream man in search of a sense of confused and then powered in haste and it was error for its oversized captures the impact of what I mean, like creature for some temporary false light as if in a hurry to life the true beam Wait for it all in one moment of the day If you want to explain properly shining again when each man take care of someone with whom jırpıldaspay your love life the fate of the bus childhood dream girl recording the rural town s plays zim askar</v>
      </c>
    </row>
    <row r="6244" ht="15.75" customHeight="1">
      <c r="A6244" s="1">
        <v>6825.0</v>
      </c>
      <c r="B6244" s="2" t="s">
        <v>5626</v>
      </c>
      <c r="C6244" s="2" t="s">
        <v>5634</v>
      </c>
      <c r="D6244" s="2" t="s">
        <v>6</v>
      </c>
      <c r="E6244" s="2" t="str">
        <f>IFERROR(__xludf.DUMMYFUNCTION("GOOGLETRANSLATE(B6244, ""auto"",""en"")"),"I like the people who live around not pleasing smart and not false is not hands and wings is not a dream but a movement and not a word beating on hitting me like the people who believe in full show")</f>
        <v>I like the people who live around not pleasing smart and not false is not hands and wings is not a dream but a movement and not a word beating on hitting me like the people who believe in full show</v>
      </c>
    </row>
    <row r="6245" ht="15.75" customHeight="1">
      <c r="A6245" s="1">
        <v>6826.0</v>
      </c>
      <c r="B6245" s="2" t="s">
        <v>5627</v>
      </c>
      <c r="C6245" s="2" t="s">
        <v>5634</v>
      </c>
      <c r="D6245" s="2" t="s">
        <v>6</v>
      </c>
      <c r="E6245" s="2" t="str">
        <f>IFERROR(__xludf.DUMMYFUNCTION("GOOGLETRANSLATE(B6245, ""auto"",""en"")"),"There are today from the peak fwrmonova came home a memorable one tïpa masterpiece while watching videos tastağansıñğo assembled a dream Almaty pïkfwrmonova peak altitude mountain snow to the fate of Askar")</f>
        <v>There are today from the peak fwrmonova came home a memorable one tïpa masterpiece while watching videos tastağansıñğo assembled a dream Almaty pïkfwrmonova peak altitude mountain snow to the fate of Askar</v>
      </c>
    </row>
    <row r="6246" ht="15.75" customHeight="1">
      <c r="A6246" s="1">
        <v>6827.0</v>
      </c>
      <c r="B6246" s="2" t="s">
        <v>5628</v>
      </c>
      <c r="C6246" s="2" t="s">
        <v>5634</v>
      </c>
      <c r="D6246" s="2" t="s">
        <v>6</v>
      </c>
      <c r="E6246" s="2" t="str">
        <f>IFERROR(__xludf.DUMMYFUNCTION("GOOGLETRANSLATE(B6246, ""auto"",""en"")"),"formation of a hard day yesterday and responsibility of young people to develop leadership and organizational abilities and is complaining to the realization of the intellectual potential of the Kazakh CCR twenty years was the right path for many young pe"&amp;"ople want to make CIF bringing the nation promoting Kazakh language, intellectual drive from the purchase, including the amount of 130 ağalarımızdıñ CCR games tamaşalaytınbız here after seeing a few years later in life is really very simple Talented peopl"&amp;"e eñbeqqor Each man was and my girlfriend, who accompanied the beginning of this great movement that is known in the CIF unique and one of the youth janaşırlarınıñ program of any significant CIF brother 20 years older child dream dreams esağa production A"&amp;"lmaty Texas özimizdiñjigitter köztïmesin CCR Askar")</f>
        <v>formation of a hard day yesterday and responsibility of young people to develop leadership and organizational abilities and is complaining to the realization of the intellectual potential of the Kazakh CCR twenty years was the right path for many young people want to make CIF bringing the nation promoting Kazakh language, intellectual drive from the purchase, including the amount of 130 ağalarımızdıñ CCR games tamaşalaytınbız here after seeing a few years later in life is really very simple Talented people eñbeqqor Each man was and my girlfriend, who accompanied the beginning of this great movement that is known in the CIF unique and one of the youth janaşırlarınıñ program of any significant CIF brother 20 years older child dream dreams esağa production Almaty Texas özimizdiñjigitter köztïmesin CCR Askar</v>
      </c>
    </row>
    <row r="6247" ht="15.75" customHeight="1">
      <c r="A6247" s="1">
        <v>6828.0</v>
      </c>
      <c r="B6247" s="2" t="s">
        <v>5629</v>
      </c>
      <c r="C6247" s="2" t="s">
        <v>5634</v>
      </c>
      <c r="D6247" s="2" t="s">
        <v>6</v>
      </c>
      <c r="E6247" s="2" t="str">
        <f>IFERROR(__xludf.DUMMYFUNCTION("GOOGLETRANSLATE(B6247, ""auto"",""en"")"),"grew up in a rolling land of the village ritual passing bawırlarımmen Shubarsu have celebrated the 15th anniversary of the founding of the village of Almaty students from home to catch up with the dream of apples receipt of all students to read and iniler"&amp;"imdi sister and always welcome the 15-year anniversary unity undivided Then let only nice big table in the meeting organized by the village Many thanks to the activists of the life history of a city of dreams Shubarsu Almaty Shymkent memorable anniversary"&amp;" meeting veşr honest villager ATF p")</f>
        <v>grew up in a rolling land of the village ritual passing bawırlarımmen Shubarsu have celebrated the 15th anniversary of the founding of the village of Almaty students from home to catch up with the dream of apples receipt of all students to read and inilerimdi sister and always welcome the 15-year anniversary unity undivided Then let only nice big table in the meeting organized by the village Many thanks to the activists of the life history of a city of dreams Shubarsu Almaty Shymkent memorable anniversary meeting veşr honest villager ATF p</v>
      </c>
    </row>
    <row r="6248" ht="15.75" customHeight="1">
      <c r="A6248" s="1">
        <v>6829.0</v>
      </c>
      <c r="B6248" s="2" t="s">
        <v>5630</v>
      </c>
      <c r="C6248" s="2" t="s">
        <v>5634</v>
      </c>
      <c r="D6248" s="2" t="s">
        <v>6</v>
      </c>
      <c r="E6248" s="2" t="str">
        <f>IFERROR(__xludf.DUMMYFUNCTION("GOOGLETRANSLATE(B6248, ""auto"",""en"")"),"While crossing the street and saw a lot of doves for the conditions of stay to the sides had missed only convinced me that the right to claim their hands ıyığıma just a disney film company Cotton actor I feel myself landing dove pigeon outdoor life Guards"&amp;"men feed the fate of the city of Almaty Askar happiness")</f>
        <v>While crossing the street and saw a lot of doves for the conditions of stay to the sides had missed only convinced me that the right to claim their hands ıyığıma just a disney film company Cotton actor I feel myself landing dove pigeon outdoor life Guardsmen feed the fate of the city of Almaty Askar happiness</v>
      </c>
    </row>
    <row r="6249" ht="15.75" customHeight="1">
      <c r="A6249" s="1">
        <v>6830.0</v>
      </c>
      <c r="B6249" s="2" t="s">
        <v>5631</v>
      </c>
      <c r="C6249" s="2" t="s">
        <v>5634</v>
      </c>
      <c r="D6249" s="2" t="s">
        <v>6</v>
      </c>
      <c r="E6249" s="2" t="str">
        <f>IFERROR(__xludf.DUMMYFUNCTION("GOOGLETRANSLATE(B6249, ""auto"",""en"")"),"jayawlatıp come to the village in the evening when and if you walk on the street in the picture is a little damage there is to know who damaged pisetinin day kastyum Do not wear gold nest to go to school one tüseyikşi pictures in a photo shoot that kind o"&amp;"f history of Turkish schools in rural Shubarsu dream student's goal is the fate of lifetime bnurlıbekov askar")</f>
        <v>jayawlatıp come to the village in the evening when and if you walk on the street in the picture is a little damage there is to know who damaged pisetinin day kastyum Do not wear gold nest to go to school one tüseyikşi pictures in a photo shoot that kind of history of Turkish schools in rural Shubarsu dream student's goal is the fate of lifetime bnurlıbekov askar</v>
      </c>
    </row>
    <row r="6250" ht="15.75" customHeight="1">
      <c r="A6250" s="1">
        <v>6831.0</v>
      </c>
      <c r="B6250" s="2" t="s">
        <v>5632</v>
      </c>
      <c r="C6250" s="2" t="s">
        <v>5634</v>
      </c>
      <c r="D6250" s="2" t="s">
        <v>6</v>
      </c>
      <c r="E6250" s="2" t="str">
        <f>IFERROR(__xludf.DUMMYFUNCTION("GOOGLETRANSLATE(B6250, ""auto"",""en"")"),"love at first album imaginedragons nightvisions")</f>
        <v>love at first album imaginedragons nightvisions</v>
      </c>
    </row>
    <row r="6251" ht="15.75" customHeight="1">
      <c r="A6251" s="1">
        <v>6832.0</v>
      </c>
      <c r="B6251" s="2" t="s">
        <v>5633</v>
      </c>
      <c r="C6251" s="2" t="s">
        <v>5634</v>
      </c>
      <c r="D6251" s="2" t="s">
        <v>6</v>
      </c>
      <c r="E6251" s="2" t="str">
        <f>IFERROR(__xludf.DUMMYFUNCTION("GOOGLETRANSLATE(B6251, ""auto"",""en"")")," Scooby Doo cartoon incident, the name of the boy who 4 of 5 grades TV this cartoon Scooby Doo, if all people are beautiful like a good character and a lot of cartoons fred build a strong speech by those who are interested in this type can be in love with"&amp;" him in the land, who agreed with the appearance of here in a few years When the boy looked all releases of this cartoon was liked a lot of the main disadvantages of Freda friendly Speaking of what appears in the most deprived girls under worse each serie"&amp;"s albastı fred velma and dafnamen Scooby and Shaggy to stay privately sent some of their lateral girl have problems that gambling has rebuked me but I do not know why Shaggy and Scooby where they had been selling each other's life like where they're often"&amp;" full of very interesting and unexpected events in another way they are There is a wide variety is almost endless food read and see how many of the food variety is almost endless n is hungry student who record what you liked cartoons skwbïdw cartoon child"&amp;" younger days summer fun a TV time dream node philosophy Askar fate")</f>
        <v> Scooby Doo cartoon incident, the name of the boy who 4 of 5 grades TV this cartoon Scooby Doo, if all people are beautiful like a good character and a lot of cartoons fred build a strong speech by those who are interested in this type can be in love with him in the land, who agreed with the appearance of here in a few years When the boy looked all releases of this cartoon was liked a lot of the main disadvantages of Freda friendly Speaking of what appears in the most deprived girls under worse each series albastı fred velma and dafnamen Scooby and Shaggy to stay privately sent some of their lateral girl have problems that gambling has rebuked me but I do not know why Shaggy and Scooby where they had been selling each other's life like where they're often full of very interesting and unexpected events in another way they are There is a wide variety is almost endless food read and see how many of the food variety is almost endless n is hungry student who record what you liked cartoons skwbïdw cartoon child younger days summer fun a TV time dream node philosophy Askar fate</v>
      </c>
    </row>
    <row r="6252" ht="15.75" customHeight="1">
      <c r="A6252" s="1">
        <v>6833.0</v>
      </c>
      <c r="B6252" s="2" t="s">
        <v>5623</v>
      </c>
      <c r="C6252" s="2" t="s">
        <v>5634</v>
      </c>
      <c r="D6252" s="2" t="s">
        <v>6</v>
      </c>
      <c r="E6252" s="2" t="str">
        <f>IFERROR(__xludf.DUMMYFUNCTION("GOOGLETRANSLATE(B6252, ""auto"",""en"")"),"rose early in the morning as I looked in the mirror Logan turmınğoy the man fought all night with whom bilmïm but won lyudïïks movie Wolverine Logan hair prïçeska dream parody of seeking similarity orgïnal askar")</f>
        <v>rose early in the morning as I looked in the mirror Logan turmınğoy the man fought all night with whom bilmïm but won lyudïïks movie Wolverine Logan hair prïçeska dream parody of seeking similarity orgïnal askar</v>
      </c>
    </row>
    <row r="6253" ht="15.75" customHeight="1">
      <c r="A6253" s="1">
        <v>6834.0</v>
      </c>
      <c r="B6253" s="2" t="s">
        <v>5625</v>
      </c>
      <c r="C6253" s="2" t="s">
        <v>5634</v>
      </c>
      <c r="D6253" s="2" t="s">
        <v>6</v>
      </c>
      <c r="E6253" s="2" t="str">
        <f>IFERROR(__xludf.DUMMYFUNCTION("GOOGLETRANSLATE(B6253, ""auto"",""en"")"),"11 far out on the road a long time ago about love with the car in front of the bus immediately appealed to me with the same Kin tabjılmay who was a witness to all sorts of interesting car flies and gnats light of all of the animal, dog, cat, horse trippin"&amp;"g over their own lives to the impoverishment of the following in my mind why this is always plain Built to think that this time of year to come to us with a new life in consciousness afraid of the darkness into the light in search of a source of light veh"&amp;"icles in the field has the same light nşe asığatının then realized that he seems to love the same light as her dream man in search of a sense of confused and then powered in haste and it was error for its oversized captures the impact of what I mean, like"&amp;" creature for some temporary false light as if in a hurry to life the true beam Wait for it all in one moment of the day If you want to explain properly shining again when each man take care of someone with whom jırpıldaspay your love life the fate of the"&amp;" bus childhood dream girl recording the rural town s plays zim askar")</f>
        <v>11 far out on the road a long time ago about love with the car in front of the bus immediately appealed to me with the same Kin tabjılmay who was a witness to all sorts of interesting car flies and gnats light of all of the animal, dog, cat, horse tripping over their own lives to the impoverishment of the following in my mind why this is always plain Built to think that this time of year to come to us with a new life in consciousness afraid of the darkness into the light in search of a source of light vehicles in the field has the same light nşe asığatının then realized that he seems to love the same light as her dream man in search of a sense of confused and then powered in haste and it was error for its oversized captures the impact of what I mean, like creature for some temporary false light as if in a hurry to life the true beam Wait for it all in one moment of the day If you want to explain properly shining again when each man take care of someone with whom jırpıldaspay your love life the fate of the bus childhood dream girl recording the rural town s plays zim askar</v>
      </c>
    </row>
    <row r="6254" ht="15.75" customHeight="1">
      <c r="A6254" s="1">
        <v>6835.0</v>
      </c>
      <c r="B6254" s="2" t="s">
        <v>5626</v>
      </c>
      <c r="C6254" s="2" t="s">
        <v>5634</v>
      </c>
      <c r="D6254" s="2" t="s">
        <v>6</v>
      </c>
      <c r="E6254" s="2" t="str">
        <f>IFERROR(__xludf.DUMMYFUNCTION("GOOGLETRANSLATE(B6254, ""auto"",""en"")"),"I like the people who live around not pleasing smart and not false is not hands and wings is not a dream but a movement and not a word beating on hitting me like the people who believe in full show")</f>
        <v>I like the people who live around not pleasing smart and not false is not hands and wings is not a dream but a movement and not a word beating on hitting me like the people who believe in full show</v>
      </c>
    </row>
    <row r="6255" ht="15.75" customHeight="1">
      <c r="A6255" s="1">
        <v>6836.0</v>
      </c>
      <c r="B6255" s="2" t="s">
        <v>5627</v>
      </c>
      <c r="C6255" s="2" t="s">
        <v>5634</v>
      </c>
      <c r="D6255" s="2" t="s">
        <v>6</v>
      </c>
      <c r="E6255" s="2" t="str">
        <f>IFERROR(__xludf.DUMMYFUNCTION("GOOGLETRANSLATE(B6255, ""auto"",""en"")"),"There are today from the peak fwrmonova came home a memorable one tïpa masterpiece while watching videos tastağansıñğo assembled a dream Almaty pïkfwrmonova peak altitude mountain snow to the fate of Askar")</f>
        <v>There are today from the peak fwrmonova came home a memorable one tïpa masterpiece while watching videos tastağansıñğo assembled a dream Almaty pïkfwrmonova peak altitude mountain snow to the fate of Askar</v>
      </c>
    </row>
    <row r="6256" ht="15.75" customHeight="1">
      <c r="A6256" s="1">
        <v>6837.0</v>
      </c>
      <c r="B6256" s="2" t="s">
        <v>5628</v>
      </c>
      <c r="C6256" s="2" t="s">
        <v>5634</v>
      </c>
      <c r="D6256" s="2" t="s">
        <v>6</v>
      </c>
      <c r="E6256" s="2" t="str">
        <f>IFERROR(__xludf.DUMMYFUNCTION("GOOGLETRANSLATE(B6256, ""auto"",""en"")"),"formation of a hard day yesterday and responsibility of young people to develop leadership and organizational abilities and is complaining to the realization of the intellectual potential of the Kazakh CCR twenty years was the right path for many young pe"&amp;"ople want to make CIF bringing the nation promoting Kazakh language, intellectual drive from the purchase, including the amount of 130 ağalarımızdıñ CCR games tamaşalaytınbız here after seeing a few years later in life is really very simple Talented peopl"&amp;"e eñbeqqor Each man was and my girlfriend, who accompanied the beginning of this great movement that is known in the CIF unique and one of the youth janaşırlarınıñ program of any significant CIF brother 20 years older child dream dreams esağa production A"&amp;"lmaty Texas özimizdiñjigitter köztïmesin CCR Askar")</f>
        <v>formation of a hard day yesterday and responsibility of young people to develop leadership and organizational abilities and is complaining to the realization of the intellectual potential of the Kazakh CCR twenty years was the right path for many young people want to make CIF bringing the nation promoting Kazakh language, intellectual drive from the purchase, including the amount of 130 ağalarımızdıñ CCR games tamaşalaytınbız here after seeing a few years later in life is really very simple Talented people eñbeqqor Each man was and my girlfriend, who accompanied the beginning of this great movement that is known in the CIF unique and one of the youth janaşırlarınıñ program of any significant CIF brother 20 years older child dream dreams esağa production Almaty Texas özimizdiñjigitter köztïmesin CCR Askar</v>
      </c>
    </row>
    <row r="6257" ht="15.75" customHeight="1">
      <c r="A6257" s="1">
        <v>6838.0</v>
      </c>
      <c r="B6257" s="2" t="s">
        <v>5629</v>
      </c>
      <c r="C6257" s="2" t="s">
        <v>5634</v>
      </c>
      <c r="D6257" s="2" t="s">
        <v>6</v>
      </c>
      <c r="E6257" s="2" t="str">
        <f>IFERROR(__xludf.DUMMYFUNCTION("GOOGLETRANSLATE(B6257, ""auto"",""en"")"),"grew up in a rolling land of the village ritual passing bawırlarımmen Shubarsu have celebrated the 15th anniversary of the founding of the village of Almaty students from home to catch up with the dream of apples receipt of all students to read and iniler"&amp;"imdi sister and always welcome the 15-year anniversary unity undivided Then let only nice big table in the meeting organized by the village Many thanks to the activists of the life history of a city of dreams Shubarsu Almaty Shymkent memorable anniversary"&amp;" meeting veşr honest villager ATF p")</f>
        <v>grew up in a rolling land of the village ritual passing bawırlarımmen Shubarsu have celebrated the 15th anniversary of the founding of the village of Almaty students from home to catch up with the dream of apples receipt of all students to read and inilerimdi sister and always welcome the 15-year anniversary unity undivided Then let only nice big table in the meeting organized by the village Many thanks to the activists of the life history of a city of dreams Shubarsu Almaty Shymkent memorable anniversary meeting veşr honest villager ATF p</v>
      </c>
    </row>
    <row r="6258" ht="15.75" customHeight="1">
      <c r="A6258" s="1">
        <v>6839.0</v>
      </c>
      <c r="B6258" s="2" t="s">
        <v>5630</v>
      </c>
      <c r="C6258" s="2" t="s">
        <v>5634</v>
      </c>
      <c r="D6258" s="2" t="s">
        <v>6</v>
      </c>
      <c r="E6258" s="2" t="str">
        <f>IFERROR(__xludf.DUMMYFUNCTION("GOOGLETRANSLATE(B6258, ""auto"",""en"")"),"While crossing the street and saw a lot of doves for the conditions of stay to the sides had missed only convinced me that the right to claim their hands ıyığıma just a disney film company Cotton actor I feel myself landing dove pigeon outdoor life Guards"&amp;"men feed the fate of the city of Almaty Askar happiness")</f>
        <v>While crossing the street and saw a lot of doves for the conditions of stay to the sides had missed only convinced me that the right to claim their hands ıyığıma just a disney film company Cotton actor I feel myself landing dove pigeon outdoor life Guardsmen feed the fate of the city of Almaty Askar happiness</v>
      </c>
    </row>
    <row r="6259" ht="15.75" customHeight="1">
      <c r="A6259" s="1">
        <v>6840.0</v>
      </c>
      <c r="B6259" s="2" t="s">
        <v>5631</v>
      </c>
      <c r="C6259" s="2" t="s">
        <v>5634</v>
      </c>
      <c r="D6259" s="2" t="s">
        <v>6</v>
      </c>
      <c r="E6259" s="2" t="str">
        <f>IFERROR(__xludf.DUMMYFUNCTION("GOOGLETRANSLATE(B6259, ""auto"",""en"")"),"jayawlatıp come to the village in the evening when and if you walk on the street in the picture is a little damage there is to know who damaged pisetinin day kastyum Do not wear gold nest to go to school one tüseyikşi pictures in a photo shoot that kind o"&amp;"f history of Turkish schools in rural Shubarsu dream student's goal is the fate of lifetime bnurlıbekov askar")</f>
        <v>jayawlatıp come to the village in the evening when and if you walk on the street in the picture is a little damage there is to know who damaged pisetinin day kastyum Do not wear gold nest to go to school one tüseyikşi pictures in a photo shoot that kind of history of Turkish schools in rural Shubarsu dream student's goal is the fate of lifetime bnurlıbekov askar</v>
      </c>
    </row>
    <row r="6260" ht="15.75" customHeight="1">
      <c r="A6260" s="1">
        <v>6841.0</v>
      </c>
      <c r="B6260" s="2" t="s">
        <v>5632</v>
      </c>
      <c r="C6260" s="2" t="s">
        <v>5634</v>
      </c>
      <c r="D6260" s="2" t="s">
        <v>6</v>
      </c>
      <c r="E6260" s="2" t="str">
        <f>IFERROR(__xludf.DUMMYFUNCTION("GOOGLETRANSLATE(B6260, ""auto"",""en"")"),"love at first album imaginedragons nightvisions")</f>
        <v>love at first album imaginedragons nightvisions</v>
      </c>
    </row>
    <row r="6261" ht="15.75" customHeight="1">
      <c r="A6261" s="1">
        <v>6842.0</v>
      </c>
      <c r="B6261" s="2" t="s">
        <v>5633</v>
      </c>
      <c r="C6261" s="2" t="s">
        <v>5634</v>
      </c>
      <c r="D6261" s="2" t="s">
        <v>6</v>
      </c>
      <c r="E6261" s="2" t="str">
        <f>IFERROR(__xludf.DUMMYFUNCTION("GOOGLETRANSLATE(B6261, ""auto"",""en"")")," Scooby Doo cartoon incident, the name of the boy who 4 of 5 grades TV this cartoon Scooby Doo, if all people are beautiful like a good character and a lot of cartoons fred build a strong speech by those who are interested in this type can be in love with"&amp;" him in the land, who agreed with the appearance of here in a few years When the boy looked all releases of this cartoon was liked a lot of the main disadvantages of Freda friendly Speaking of what appears in the most deprived girls under worse each serie"&amp;"s albastı fred velma and dafnamen Scooby and Shaggy to stay privately sent some of their lateral girl have problems that gambling has rebuked me but I do not know why Shaggy and Scooby where they had been selling each other's life like where they're often"&amp;" full of very interesting and unexpected events in another way they are There is a wide variety is almost endless food read and see how many of the food variety is almost endless n is hungry student who record what you liked cartoons skwbïdw cartoon child"&amp;" younger days summer fun a TV time dream node philosophy Askar fate")</f>
        <v> Scooby Doo cartoon incident, the name of the boy who 4 of 5 grades TV this cartoon Scooby Doo, if all people are beautiful like a good character and a lot of cartoons fred build a strong speech by those who are interested in this type can be in love with him in the land, who agreed with the appearance of here in a few years When the boy looked all releases of this cartoon was liked a lot of the main disadvantages of Freda friendly Speaking of what appears in the most deprived girls under worse each series albastı fred velma and dafnamen Scooby and Shaggy to stay privately sent some of their lateral girl have problems that gambling has rebuked me but I do not know why Shaggy and Scooby where they had been selling each other's life like where they're often full of very interesting and unexpected events in another way they are There is a wide variety is almost endless food read and see how many of the food variety is almost endless n is hungry student who record what you liked cartoons skwbïdw cartoon child younger days summer fun a TV time dream node philosophy Askar fate</v>
      </c>
    </row>
    <row r="6262" ht="15.75" customHeight="1">
      <c r="A6262" s="1">
        <v>6843.0</v>
      </c>
      <c r="B6262" s="2" t="s">
        <v>5635</v>
      </c>
      <c r="C6262" s="2" t="s">
        <v>5636</v>
      </c>
      <c r="D6262" s="2" t="s">
        <v>6</v>
      </c>
      <c r="E6262" s="2" t="str">
        <f>IFERROR(__xludf.DUMMYFUNCTION("GOOGLETRANSLATE(B6262, ""auto"",""en"")"),"there is no better man in the world than my brother no one pisses me since my brother but as his I did not love")</f>
        <v>there is no better man in the world than my brother no one pisses me since my brother but as his I did not love</v>
      </c>
    </row>
    <row r="6263" ht="15.75" customHeight="1">
      <c r="A6263" s="1">
        <v>6844.0</v>
      </c>
      <c r="B6263" s="2" t="s">
        <v>5635</v>
      </c>
      <c r="C6263" s="2" t="s">
        <v>5636</v>
      </c>
      <c r="D6263" s="2" t="s">
        <v>6</v>
      </c>
      <c r="E6263" s="2" t="str">
        <f>IFERROR(__xludf.DUMMYFUNCTION("GOOGLETRANSLATE(B6263, ""auto"",""en"")"),"there is no better man in the world than my brother no one pisses me since my brother but as his I did not love")</f>
        <v>there is no better man in the world than my brother no one pisses me since my brother but as his I did not love</v>
      </c>
    </row>
    <row r="6264" ht="15.75" customHeight="1">
      <c r="A6264" s="1">
        <v>6845.0</v>
      </c>
      <c r="B6264" s="2" t="s">
        <v>5635</v>
      </c>
      <c r="C6264" s="2" t="s">
        <v>5636</v>
      </c>
      <c r="D6264" s="2" t="s">
        <v>6</v>
      </c>
      <c r="E6264" s="2" t="str">
        <f>IFERROR(__xludf.DUMMYFUNCTION("GOOGLETRANSLATE(B6264, ""auto"",""en"")"),"there is no better man in the world than my brother no one pisses me since my brother but as his I did not love")</f>
        <v>there is no better man in the world than my brother no one pisses me since my brother but as his I did not love</v>
      </c>
    </row>
    <row r="6265" ht="15.75" customHeight="1">
      <c r="A6265" s="1">
        <v>6846.0</v>
      </c>
      <c r="B6265" s="2" t="s">
        <v>5637</v>
      </c>
      <c r="C6265" s="2" t="s">
        <v>5638</v>
      </c>
      <c r="D6265" s="2" t="s">
        <v>6</v>
      </c>
      <c r="E6265" s="2" t="str">
        <f>IFERROR(__xludf.DUMMYFUNCTION("GOOGLETRANSLATE(B6265, ""auto"",""en"")"),"fantasized told someone said that someone dreaming in vain that many have vowed I think that enough to reach their dream of living set Europe")</f>
        <v>fantasized told someone said that someone dreaming in vain that many have vowed I think that enough to reach their dream of living set Europe</v>
      </c>
    </row>
    <row r="6266" ht="15.75" customHeight="1">
      <c r="A6266" s="1">
        <v>6847.0</v>
      </c>
      <c r="B6266" s="2" t="s">
        <v>5639</v>
      </c>
      <c r="C6266" s="2" t="s">
        <v>5638</v>
      </c>
      <c r="D6266" s="2" t="s">
        <v>6</v>
      </c>
      <c r="E6266" s="2" t="str">
        <f>IFERROR(__xludf.DUMMYFUNCTION("GOOGLETRANSLATE(B6266, ""auto"",""en"")"),"powerful psychological drama that makes us think about what to humiliate and beat impossible because isolation can be the most tragic best movie filmed in Estonia class 2007 16 drama kinomania guy named Josep constantly suffer humiliation and ridicule fro"&amp;"m their classmates Josep never answered and that he provoked classmates go further and further until he did not intercede for the former of scoffers Kasparov class stronger nakoletsya situation and imminent death of classmates")</f>
        <v>powerful psychological drama that makes us think about what to humiliate and beat impossible because isolation can be the most tragic best movie filmed in Estonia class 2007 16 drama kinomania guy named Josep constantly suffer humiliation and ridicule from their classmates Josep never answered and that he provoked classmates go further and further until he did not intercede for the former of scoffers Kasparov class stronger nakoletsya situation and imminent death of classmates</v>
      </c>
    </row>
    <row r="6267" ht="15.75" customHeight="1">
      <c r="A6267" s="1">
        <v>6848.0</v>
      </c>
      <c r="B6267" s="2" t="s">
        <v>5286</v>
      </c>
      <c r="C6267" s="2" t="s">
        <v>5638</v>
      </c>
      <c r="D6267" s="2" t="s">
        <v>6</v>
      </c>
      <c r="E6267" s="2" t="str">
        <f>IFERROR(__xludf.DUMMYFUNCTION("GOOGLETRANSLATE(B6267, ""auto"",""en"")"),"sometimes you need to be alone with him")</f>
        <v>sometimes you need to be alone with him</v>
      </c>
    </row>
    <row r="6268" ht="15.75" customHeight="1">
      <c r="A6268" s="1">
        <v>6851.0</v>
      </c>
      <c r="B6268" s="2" t="s">
        <v>5640</v>
      </c>
      <c r="C6268" s="2" t="s">
        <v>5638</v>
      </c>
      <c r="D6268" s="2" t="s">
        <v>6</v>
      </c>
      <c r="E6268" s="2" t="str">
        <f>IFERROR(__xludf.DUMMYFUNCTION("GOOGLETRANSLATE(B6268, ""auto"",""en"")"),"When people in my mind I will always silent and uncomfortable in the rest of the false start in life and to laugh at things that often make a dream impossible and self broke out ebedeysizdemin I received a lot and I do not like to talk a lot but can think"&amp;" and do not release this to anyone but because I'll feel guilty and hypocrites and other jamandağım someone seeing someone but do not want to be divided opinion but I feel like I take care of myself because I do not want to qïındıqtarımdı I'll spare me no"&amp;"t want someone I love to listen to the music rather than going out and yes it is a sickness, and I want to go and how to remain so stay with me or take me to leave my life forever your business")</f>
        <v>When people in my mind I will always silent and uncomfortable in the rest of the false start in life and to laugh at things that often make a dream impossible and self broke out ebedeysizdemin I received a lot and I do not like to talk a lot but can think and do not release this to anyone but because I'll feel guilty and hypocrites and other jamandağım someone seeing someone but do not want to be divided opinion but I feel like I take care of myself because I do not want to qïındıqtarımdı I'll spare me not want someone I love to listen to the music rather than going out and yes it is a sickness, and I want to go and how to remain so stay with me or take me to leave my life forever your business</v>
      </c>
    </row>
    <row r="6269" ht="15.75" customHeight="1">
      <c r="A6269" s="1">
        <v>6852.0</v>
      </c>
      <c r="B6269" s="2" t="s">
        <v>5641</v>
      </c>
      <c r="C6269" s="2" t="s">
        <v>5638</v>
      </c>
      <c r="D6269" s="2" t="s">
        <v>6</v>
      </c>
      <c r="E6269" s="2" t="str">
        <f>IFERROR(__xludf.DUMMYFUNCTION("GOOGLETRANSLATE(B6269, ""auto"",""en"")"),"While there is time to sleep and")</f>
        <v>While there is time to sleep and</v>
      </c>
    </row>
    <row r="6270" ht="15.75" customHeight="1">
      <c r="A6270" s="1">
        <v>6853.0</v>
      </c>
      <c r="B6270" s="2" t="s">
        <v>5642</v>
      </c>
      <c r="C6270" s="2" t="s">
        <v>5638</v>
      </c>
      <c r="D6270" s="2" t="s">
        <v>6</v>
      </c>
      <c r="E6270" s="2" t="str">
        <f>IFERROR(__xludf.DUMMYFUNCTION("GOOGLETRANSLATE(B6270, ""auto"",""en"")"),"do you still jealous see they are the focus of törden place that got down on mercury is still supported by many expressed gratitude to be in defense of the difficult time the support is really thanks to God that life first and then my parents")</f>
        <v>do you still jealous see they are the focus of törden place that got down on mercury is still supported by many expressed gratitude to be in defense of the difficult time the support is really thanks to God that life first and then my parents</v>
      </c>
    </row>
    <row r="6271" ht="15.75" customHeight="1">
      <c r="A6271" s="1">
        <v>6854.0</v>
      </c>
      <c r="B6271" s="2" t="s">
        <v>5637</v>
      </c>
      <c r="C6271" s="2" t="s">
        <v>5638</v>
      </c>
      <c r="D6271" s="2" t="s">
        <v>6</v>
      </c>
      <c r="E6271" s="2" t="str">
        <f>IFERROR(__xludf.DUMMYFUNCTION("GOOGLETRANSLATE(B6271, ""auto"",""en"")"),"fantasized told someone said that someone dreaming in vain that many have vowed I think that enough to reach their dream of living set Europe")</f>
        <v>fantasized told someone said that someone dreaming in vain that many have vowed I think that enough to reach their dream of living set Europe</v>
      </c>
    </row>
    <row r="6272" ht="15.75" customHeight="1">
      <c r="A6272" s="1">
        <v>6855.0</v>
      </c>
      <c r="B6272" s="2" t="s">
        <v>5639</v>
      </c>
      <c r="C6272" s="2" t="s">
        <v>5638</v>
      </c>
      <c r="D6272" s="2" t="s">
        <v>6</v>
      </c>
      <c r="E6272" s="2" t="str">
        <f>IFERROR(__xludf.DUMMYFUNCTION("GOOGLETRANSLATE(B6272, ""auto"",""en"")"),"powerful psychological drama that makes us think about what to humiliate and beat impossible because isolation can be the most tragic best movie filmed in Estonia class 2007 16 drama kinomania guy named Josep constantly suffer humiliation and ridicule fro"&amp;"m their classmates Josep never answered and that he provoked classmates go further and further until he did not intercede for the former of scoffers Kasparov class stronger nakoletsya situation and imminent death of classmates")</f>
        <v>powerful psychological drama that makes us think about what to humiliate and beat impossible because isolation can be the most tragic best movie filmed in Estonia class 2007 16 drama kinomania guy named Josep constantly suffer humiliation and ridicule from their classmates Josep never answered and that he provoked classmates go further and further until he did not intercede for the former of scoffers Kasparov class stronger nakoletsya situation and imminent death of classmates</v>
      </c>
    </row>
    <row r="6273" ht="15.75" customHeight="1">
      <c r="A6273" s="1">
        <v>6856.0</v>
      </c>
      <c r="B6273" s="2" t="s">
        <v>5286</v>
      </c>
      <c r="C6273" s="2" t="s">
        <v>5638</v>
      </c>
      <c r="D6273" s="2" t="s">
        <v>6</v>
      </c>
      <c r="E6273" s="2" t="str">
        <f>IFERROR(__xludf.DUMMYFUNCTION("GOOGLETRANSLATE(B6273, ""auto"",""en"")"),"sometimes you need to be alone with him")</f>
        <v>sometimes you need to be alone with him</v>
      </c>
    </row>
    <row r="6274" ht="15.75" customHeight="1">
      <c r="A6274" s="1">
        <v>6859.0</v>
      </c>
      <c r="B6274" s="2" t="s">
        <v>5640</v>
      </c>
      <c r="C6274" s="2" t="s">
        <v>5638</v>
      </c>
      <c r="D6274" s="2" t="s">
        <v>6</v>
      </c>
      <c r="E6274" s="2" t="str">
        <f>IFERROR(__xludf.DUMMYFUNCTION("GOOGLETRANSLATE(B6274, ""auto"",""en"")"),"When people in my mind I will always silent and uncomfortable in the rest of the false start in life and to laugh at things that often make a dream impossible and self broke out ebedeysizdemin I received a lot and I do not like to talk a lot but can think"&amp;" and do not release this to anyone but because I'll feel guilty and hypocrites and other jamandağım someone seeing someone but do not want to be divided opinion but I feel like I take care of myself because I do not want to qïındıqtarımdı I'll spare me no"&amp;"t want someone I love to listen to the music rather than going out and yes it is a sickness, and I want to go and how to remain so stay with me or take me to leave my life forever your business")</f>
        <v>When people in my mind I will always silent and uncomfortable in the rest of the false start in life and to laugh at things that often make a dream impossible and self broke out ebedeysizdemin I received a lot and I do not like to talk a lot but can think and do not release this to anyone but because I'll feel guilty and hypocrites and other jamandağım someone seeing someone but do not want to be divided opinion but I feel like I take care of myself because I do not want to qïındıqtarımdı I'll spare me not want someone I love to listen to the music rather than going out and yes it is a sickness, and I want to go and how to remain so stay with me or take me to leave my life forever your business</v>
      </c>
    </row>
    <row r="6275" ht="15.75" customHeight="1">
      <c r="A6275" s="1">
        <v>6860.0</v>
      </c>
      <c r="B6275" s="2" t="s">
        <v>5641</v>
      </c>
      <c r="C6275" s="2" t="s">
        <v>5638</v>
      </c>
      <c r="D6275" s="2" t="s">
        <v>6</v>
      </c>
      <c r="E6275" s="2" t="str">
        <f>IFERROR(__xludf.DUMMYFUNCTION("GOOGLETRANSLATE(B6275, ""auto"",""en"")"),"While there is time to sleep and")</f>
        <v>While there is time to sleep and</v>
      </c>
    </row>
    <row r="6276" ht="15.75" customHeight="1">
      <c r="A6276" s="1">
        <v>6861.0</v>
      </c>
      <c r="B6276" s="2" t="s">
        <v>5642</v>
      </c>
      <c r="C6276" s="2" t="s">
        <v>5638</v>
      </c>
      <c r="D6276" s="2" t="s">
        <v>6</v>
      </c>
      <c r="E6276" s="2" t="str">
        <f>IFERROR(__xludf.DUMMYFUNCTION("GOOGLETRANSLATE(B6276, ""auto"",""en"")"),"do you still jealous see they are the focus of törden place that got down on mercury is still supported by many expressed gratitude to be in defense of the difficult time the support is really thanks to God that life first and then my parents")</f>
        <v>do you still jealous see they are the focus of törden place that got down on mercury is still supported by many expressed gratitude to be in defense of the difficult time the support is really thanks to God that life first and then my parents</v>
      </c>
    </row>
    <row r="6277" ht="15.75" customHeight="1">
      <c r="A6277" s="1">
        <v>6862.0</v>
      </c>
      <c r="B6277" s="2" t="s">
        <v>5643</v>
      </c>
      <c r="C6277" s="2" t="s">
        <v>5644</v>
      </c>
      <c r="D6277" s="2" t="s">
        <v>6</v>
      </c>
      <c r="E6277" s="2" t="str">
        <f>IFERROR(__xludf.DUMMYFUNCTION("GOOGLETRANSLATE(B6277, ""auto"",""en"")"),"ʙitti session uraaaa")</f>
        <v>ʙitti session uraaaa</v>
      </c>
    </row>
    <row r="6278" ht="15.75" customHeight="1">
      <c r="A6278" s="1">
        <v>6863.0</v>
      </c>
      <c r="B6278" s="2" t="s">
        <v>5643</v>
      </c>
      <c r="C6278" s="2" t="s">
        <v>5644</v>
      </c>
      <c r="D6278" s="2" t="s">
        <v>6</v>
      </c>
      <c r="E6278" s="2" t="str">
        <f>IFERROR(__xludf.DUMMYFUNCTION("GOOGLETRANSLATE(B6278, ""auto"",""en"")"),"ʙitti session uraaaa")</f>
        <v>ʙitti session uraaaa</v>
      </c>
    </row>
    <row r="6279" ht="15.75" customHeight="1">
      <c r="A6279" s="1">
        <v>6864.0</v>
      </c>
      <c r="B6279" s="2" t="s">
        <v>5643</v>
      </c>
      <c r="C6279" s="2" t="s">
        <v>5644</v>
      </c>
      <c r="D6279" s="2" t="s">
        <v>6</v>
      </c>
      <c r="E6279" s="2" t="str">
        <f>IFERROR(__xludf.DUMMYFUNCTION("GOOGLETRANSLATE(B6279, ""auto"",""en"")"),"ʙitti session uraaaa")</f>
        <v>ʙitti session uraaaa</v>
      </c>
    </row>
    <row r="6280" ht="15.75" customHeight="1">
      <c r="A6280" s="1">
        <v>6865.0</v>
      </c>
      <c r="B6280" s="2" t="s">
        <v>5645</v>
      </c>
      <c r="C6280" s="2" t="s">
        <v>5646</v>
      </c>
      <c r="D6280" s="2" t="s">
        <v>6</v>
      </c>
      <c r="E6280" s="2" t="str">
        <f>IFERROR(__xludf.DUMMYFUNCTION("GOOGLETRANSLATE(B6280, ""auto"",""en"")"),"Did you and the person you look at the external world jumped pişesiz")</f>
        <v>Did you and the person you look at the external world jumped pişesiz</v>
      </c>
    </row>
    <row r="6281" ht="15.75" customHeight="1">
      <c r="A6281" s="1">
        <v>6866.0</v>
      </c>
      <c r="B6281" s="2" t="s">
        <v>5647</v>
      </c>
      <c r="C6281" s="2" t="s">
        <v>5648</v>
      </c>
      <c r="D6281" s="2" t="s">
        <v>6</v>
      </c>
      <c r="E6281" s="2" t="str">
        <f>IFERROR(__xludf.DUMMYFUNCTION("GOOGLETRANSLATE(B6281, ""auto"",""en"")"),"chitayuschie men like otdelny view prekpasnogo")</f>
        <v>chitayuschie men like otdelny view prekpasnogo</v>
      </c>
    </row>
    <row r="6282" ht="15.75" customHeight="1">
      <c r="A6282" s="1">
        <v>6867.0</v>
      </c>
      <c r="B6282" s="2" t="s">
        <v>5649</v>
      </c>
      <c r="C6282" s="2" t="s">
        <v>5648</v>
      </c>
      <c r="D6282" s="2" t="s">
        <v>6</v>
      </c>
      <c r="E6282" s="2" t="str">
        <f>IFERROR(__xludf.DUMMYFUNCTION("GOOGLETRANSLATE(B6282, ""auto"",""en"")"),"good man is ashamed even before the dog Czechs")</f>
        <v>good man is ashamed even before the dog Czechs</v>
      </c>
    </row>
    <row r="6283" ht="15.75" customHeight="1">
      <c r="A6283" s="1">
        <v>6868.0</v>
      </c>
      <c r="B6283" s="2" t="s">
        <v>5650</v>
      </c>
      <c r="C6283" s="2" t="s">
        <v>5648</v>
      </c>
      <c r="D6283" s="2" t="s">
        <v>6</v>
      </c>
      <c r="E6283" s="2" t="str">
        <f>IFERROR(__xludf.DUMMYFUNCTION("GOOGLETRANSLATE(B6283, ""auto"",""en"")"),"Some memories I will always cherish forever usa17 cc")</f>
        <v>Some memories I will always cherish forever usa17 cc</v>
      </c>
    </row>
    <row r="6284" ht="15.75" customHeight="1">
      <c r="A6284" s="1">
        <v>6869.0</v>
      </c>
      <c r="B6284" s="2" t="s">
        <v>5651</v>
      </c>
      <c r="C6284" s="2" t="s">
        <v>5648</v>
      </c>
      <c r="D6284" s="2" t="s">
        <v>6</v>
      </c>
      <c r="E6284" s="2" t="str">
        <f>IFERROR(__xludf.DUMMYFUNCTION("GOOGLETRANSLATE(B6284, ""auto"",""en"")"),"while i m breathing i love and believe nyc")</f>
        <v>while i m breathing i love and believe nyc</v>
      </c>
    </row>
    <row r="6285" ht="15.75" customHeight="1">
      <c r="A6285" s="1">
        <v>6870.0</v>
      </c>
      <c r="B6285" s="2" t="s">
        <v>5652</v>
      </c>
      <c r="C6285" s="2" t="s">
        <v>5648</v>
      </c>
      <c r="D6285" s="2" t="s">
        <v>6</v>
      </c>
      <c r="E6285" s="2" t="str">
        <f>IFERROR(__xludf.DUMMYFUNCTION("GOOGLETRANSLATE(B6285, ""auto"",""en"")")," rainbow harvard usa ")</f>
        <v> rainbow harvard usa </v>
      </c>
    </row>
    <row r="6286" ht="15.75" customHeight="1">
      <c r="A6286" s="1">
        <v>6871.0</v>
      </c>
      <c r="B6286" s="2" t="s">
        <v>5653</v>
      </c>
      <c r="C6286" s="2" t="s">
        <v>5654</v>
      </c>
      <c r="D6286" s="2" t="s">
        <v>6</v>
      </c>
      <c r="E6286" s="2" t="str">
        <f>IFERROR(__xludf.DUMMYFUNCTION("GOOGLETRANSLATE(B6286, ""auto"",""en"")"),"Mne tolko with vidy all pavno and iznytri bol szhipaet")</f>
        <v>Mne tolko with vidy all pavno and iznytri bol szhipaet</v>
      </c>
    </row>
    <row r="6287" ht="15.75" customHeight="1">
      <c r="A6287" s="1">
        <v>6872.0</v>
      </c>
      <c r="B6287" s="2" t="s">
        <v>5653</v>
      </c>
      <c r="C6287" s="2" t="s">
        <v>5655</v>
      </c>
      <c r="D6287" s="2" t="s">
        <v>6</v>
      </c>
      <c r="E6287" s="2" t="str">
        <f>IFERROR(__xludf.DUMMYFUNCTION("GOOGLETRANSLATE(B6287, ""auto"",""en"")"),"Mne tolko with vidy all pavno and iznytri bol szhipaet")</f>
        <v>Mne tolko with vidy all pavno and iznytri bol szhipaet</v>
      </c>
    </row>
    <row r="6288" ht="15.75" customHeight="1">
      <c r="A6288" s="1">
        <v>6873.0</v>
      </c>
      <c r="B6288" s="2" t="s">
        <v>5656</v>
      </c>
      <c r="C6288" s="2" t="s">
        <v>5657</v>
      </c>
      <c r="D6288" s="2" t="s">
        <v>6</v>
      </c>
      <c r="E6288" s="2" t="str">
        <f>IFERROR(__xludf.DUMMYFUNCTION("GOOGLETRANSLATE(B6288, ""auto"",""en"")"),"I delete this post when will do for a grant in 2019")</f>
        <v>I delete this post when will do for a grant in 2019</v>
      </c>
    </row>
    <row r="6289" ht="15.75" customHeight="1">
      <c r="A6289" s="1">
        <v>6874.0</v>
      </c>
      <c r="B6289" s="2" t="s">
        <v>5658</v>
      </c>
      <c r="C6289" s="2" t="s">
        <v>5657</v>
      </c>
      <c r="D6289" s="2" t="s">
        <v>6</v>
      </c>
      <c r="E6289" s="2" t="str">
        <f>IFERROR(__xludf.DUMMYFUNCTION("GOOGLETRANSLATE(B6289, ""auto"",""en"")"),"You want to give up, think about why started")</f>
        <v>You want to give up, think about why started</v>
      </c>
    </row>
    <row r="6290" ht="15.75" customHeight="1">
      <c r="A6290" s="1">
        <v>6875.0</v>
      </c>
      <c r="B6290" s="2" t="s">
        <v>5659</v>
      </c>
      <c r="C6290" s="2" t="s">
        <v>5657</v>
      </c>
      <c r="D6290" s="2" t="s">
        <v>6</v>
      </c>
      <c r="E6290" s="2" t="str">
        <f>IFERROR(__xludf.DUMMYFUNCTION("GOOGLETRANSLATE(B6290, ""auto"",""en"")"),"everything will be no need to rush")</f>
        <v>everything will be no need to rush</v>
      </c>
    </row>
    <row r="6291" ht="15.75" customHeight="1">
      <c r="A6291" s="1">
        <v>6876.0</v>
      </c>
      <c r="B6291" s="2" t="s">
        <v>5660</v>
      </c>
      <c r="C6291" s="2" t="s">
        <v>5657</v>
      </c>
      <c r="D6291" s="2" t="s">
        <v>6</v>
      </c>
      <c r="E6291" s="2" t="str">
        <f>IFERROR(__xludf.DUMMYFUNCTION("GOOGLETRANSLATE(B6291, ""auto"",""en"")"),"businessman brains and the courage of a Muslim")</f>
        <v>businessman brains and the courage of a Muslim</v>
      </c>
    </row>
    <row r="6292" ht="15.75" customHeight="1">
      <c r="A6292" s="1">
        <v>6877.0</v>
      </c>
      <c r="B6292" s="2" t="s">
        <v>5661</v>
      </c>
      <c r="C6292" s="2" t="s">
        <v>5662</v>
      </c>
      <c r="D6292" s="2" t="s">
        <v>6</v>
      </c>
      <c r="E6292" s="2" t="str">
        <f>IFERROR(__xludf.DUMMYFUNCTION("GOOGLETRANSLATE(B6292, ""auto"",""en"")"),"someday I will leave it far away and do not come back")</f>
        <v>someday I will leave it far away and do not come back</v>
      </c>
    </row>
    <row r="6293" ht="15.75" customHeight="1">
      <c r="A6293" s="1">
        <v>6878.0</v>
      </c>
      <c r="B6293" s="2" t="s">
        <v>5663</v>
      </c>
      <c r="C6293" s="2" t="s">
        <v>5662</v>
      </c>
      <c r="D6293" s="2" t="s">
        <v>6</v>
      </c>
      <c r="E6293" s="2" t="str">
        <f>IFERROR(__xludf.DUMMYFUNCTION("GOOGLETRANSLATE(B6293, ""auto"",""en"")"),"take care of the world around")</f>
        <v>take care of the world around</v>
      </c>
    </row>
    <row r="6294" ht="15.75" customHeight="1">
      <c r="A6294" s="1">
        <v>6879.0</v>
      </c>
      <c r="B6294" s="2" t="s">
        <v>5664</v>
      </c>
      <c r="C6294" s="2" t="s">
        <v>5662</v>
      </c>
      <c r="D6294" s="2" t="s">
        <v>6</v>
      </c>
      <c r="E6294" s="2" t="str">
        <f>IFERROR(__xludf.DUMMYFUNCTION("GOOGLETRANSLATE(B6294, ""auto"",""en"")"),"I squander the summer and not the first life also squander")</f>
        <v>I squander the summer and not the first life also squander</v>
      </c>
    </row>
    <row r="6295" ht="15.75" customHeight="1">
      <c r="A6295" s="1">
        <v>6880.0</v>
      </c>
      <c r="B6295" s="2" t="s">
        <v>5665</v>
      </c>
      <c r="C6295" s="2" t="s">
        <v>5662</v>
      </c>
      <c r="D6295" s="2" t="s">
        <v>6</v>
      </c>
      <c r="E6295" s="2" t="str">
        <f>IFERROR(__xludf.DUMMYFUNCTION("GOOGLETRANSLATE(B6295, ""auto"",""en"")"),"ful pack in my INSTE lieutenant gentlemen reserve")</f>
        <v>ful pack in my INSTE lieutenant gentlemen reserve</v>
      </c>
    </row>
    <row r="6296" ht="15.75" customHeight="1">
      <c r="A6296" s="1">
        <v>6881.0</v>
      </c>
      <c r="B6296" s="2" t="s">
        <v>5666</v>
      </c>
      <c r="C6296" s="2" t="s">
        <v>5662</v>
      </c>
      <c r="D6296" s="2" t="s">
        <v>6</v>
      </c>
      <c r="E6296" s="2" t="str">
        <f>IFERROR(__xludf.DUMMYFUNCTION("GOOGLETRANSLATE(B6296, ""auto"",""en"")"),"date anecdote guard asks the guard has a first aid kit Steps scp 939 sounds of crunching bones and in the face of the dead guards guard meets there")</f>
        <v>date anecdote guard asks the guard has a first aid kit Steps scp 939 sounds of crunching bones and in the face of the dead guards guard meets there</v>
      </c>
    </row>
    <row r="6297" ht="15.75" customHeight="1">
      <c r="A6297" s="1">
        <v>6882.0</v>
      </c>
      <c r="B6297" s="2" t="s">
        <v>5667</v>
      </c>
      <c r="C6297" s="2" t="s">
        <v>5662</v>
      </c>
      <c r="D6297" s="2" t="s">
        <v>6</v>
      </c>
      <c r="E6297" s="2" t="str">
        <f>IFERROR(__xludf.DUMMYFUNCTION("GOOGLETRANSLATE(B6297, ""auto"",""en"")"),"hate football thank you that there are people who manage to reinforce my negative attitude to football")</f>
        <v>hate football thank you that there are people who manage to reinforce my negative attitude to football</v>
      </c>
    </row>
    <row r="6298" ht="15.75" customHeight="1">
      <c r="A6298" s="1">
        <v>6883.0</v>
      </c>
      <c r="B6298" s="2" t="s">
        <v>5668</v>
      </c>
      <c r="C6298" s="2" t="s">
        <v>5669</v>
      </c>
      <c r="D6298" s="2" t="s">
        <v>6</v>
      </c>
      <c r="E6298" s="2" t="str">
        <f>IFERROR(__xludf.DUMMYFUNCTION("GOOGLETRANSLATE(B6298, ""auto"",""en"")"),"dear sisters and brothers, aunts uncles other relatives ask you if you create accounts in social networks do not add me to give space for privacy")</f>
        <v>dear sisters and brothers, aunts uncles other relatives ask you if you create accounts in social networks do not add me to give space for privacy</v>
      </c>
    </row>
    <row r="6299" ht="15.75" customHeight="1">
      <c r="A6299" s="1">
        <v>6884.0</v>
      </c>
      <c r="B6299" s="2" t="s">
        <v>5670</v>
      </c>
      <c r="C6299" s="2" t="s">
        <v>5669</v>
      </c>
      <c r="D6299" s="2" t="s">
        <v>6</v>
      </c>
      <c r="E6299" s="2" t="str">
        <f>IFERROR(__xludf.DUMMYFUNCTION("GOOGLETRANSLATE(B6299, ""auto"",""en"")"),"suschectvuyut vcego two vida otnosheny")</f>
        <v>suschectvuyut vcego two vida otnosheny</v>
      </c>
    </row>
    <row r="6300" ht="15.75" customHeight="1">
      <c r="A6300" s="1">
        <v>6885.0</v>
      </c>
      <c r="B6300" s="2" t="s">
        <v>5671</v>
      </c>
      <c r="C6300" s="2" t="s">
        <v>5669</v>
      </c>
      <c r="D6300" s="2" t="s">
        <v>6</v>
      </c>
      <c r="E6300" s="2" t="str">
        <f>IFERROR(__xludf.DUMMYFUNCTION("GOOGLETRANSLATE(B6300, ""auto"",""en"")"),"IT'S I poyavlyayus in vashey life")</f>
        <v>IT'S I poyavlyayus in vashey life</v>
      </c>
    </row>
    <row r="6301" ht="15.75" customHeight="1">
      <c r="A6301" s="1">
        <v>6886.0</v>
      </c>
      <c r="B6301" s="2" t="s">
        <v>5672</v>
      </c>
      <c r="C6301" s="2" t="s">
        <v>5669</v>
      </c>
      <c r="D6301" s="2" t="s">
        <v>6</v>
      </c>
      <c r="E6301" s="2" t="str">
        <f>IFERROR(__xludf.DUMMYFUNCTION("GOOGLETRANSLATE(B6301, ""auto"",""en"")"),"κaptinka cmeshnaya a cituatsiya ctpashnaya")</f>
        <v>κaptinka cmeshnaya a cituatsiya ctpashnaya</v>
      </c>
    </row>
    <row r="6302" ht="15.75" customHeight="1">
      <c r="A6302" s="1">
        <v>6887.0</v>
      </c>
      <c r="B6302" s="2" t="s">
        <v>101</v>
      </c>
      <c r="C6302" s="2" t="s">
        <v>5669</v>
      </c>
      <c r="D6302" s="2" t="s">
        <v>6</v>
      </c>
      <c r="E6302" s="2" t="str">
        <f>IFERROR(__xludf.DUMMYFUNCTION("GOOGLETRANSLATE(B6302, ""auto"",""en"")"),"#VALUE!")</f>
        <v>#VALUE!</v>
      </c>
    </row>
    <row r="6303" ht="15.75" customHeight="1">
      <c r="A6303" s="1">
        <v>6888.0</v>
      </c>
      <c r="B6303" s="2" t="s">
        <v>5673</v>
      </c>
      <c r="C6303" s="2" t="s">
        <v>5669</v>
      </c>
      <c r="D6303" s="2" t="s">
        <v>6</v>
      </c>
      <c r="E6303" s="2" t="str">
        <f>IFERROR(__xludf.DUMMYFUNCTION("GOOGLETRANSLATE(B6303, ""auto"",""en"")"),"I'm alone so afraid of worms and snails that when in Almaty the rain I walk on tiptoe")</f>
        <v>I'm alone so afraid of worms and snails that when in Almaty the rain I walk on tiptoe</v>
      </c>
    </row>
    <row r="6304" ht="15.75" customHeight="1">
      <c r="A6304" s="1">
        <v>6889.0</v>
      </c>
      <c r="B6304" s="2" t="s">
        <v>5674</v>
      </c>
      <c r="C6304" s="2" t="s">
        <v>5669</v>
      </c>
      <c r="D6304" s="2" t="s">
        <v>6</v>
      </c>
      <c r="E6304" s="2" t="str">
        <f>IFERROR(__xludf.DUMMYFUNCTION("GOOGLETRANSLATE(B6304, ""auto"",""en"")"),"like degradiruesh degradiruesh and still all around dumber")</f>
        <v>like degradiruesh degradiruesh and still all around dumber</v>
      </c>
    </row>
    <row r="6305" ht="15.75" customHeight="1">
      <c r="A6305" s="1">
        <v>6890.0</v>
      </c>
      <c r="B6305" s="2" t="s">
        <v>5675</v>
      </c>
      <c r="C6305" s="2" t="s">
        <v>5669</v>
      </c>
      <c r="D6305" s="2" t="s">
        <v>6</v>
      </c>
      <c r="E6305" s="2" t="str">
        <f>IFERROR(__xludf.DUMMYFUNCTION("GOOGLETRANSLATE(B6305, ""auto"",""en"")"),"you're looking at the same moon, which looked when that Shakespeare, Einstein, or our Abai Kunanbayev")</f>
        <v>you're looking at the same moon, which looked when that Shakespeare, Einstein, or our Abai Kunanbayev</v>
      </c>
    </row>
    <row r="6306" ht="15.75" customHeight="1">
      <c r="A6306" s="1">
        <v>6891.0</v>
      </c>
      <c r="B6306" s="2" t="s">
        <v>5668</v>
      </c>
      <c r="C6306" s="2" t="s">
        <v>5669</v>
      </c>
      <c r="D6306" s="2" t="s">
        <v>6</v>
      </c>
      <c r="E6306" s="2" t="str">
        <f>IFERROR(__xludf.DUMMYFUNCTION("GOOGLETRANSLATE(B6306, ""auto"",""en"")"),"dear sisters and brothers, aunts uncles other relatives ask you if you create accounts in social networks do not add me to give space for privacy")</f>
        <v>dear sisters and brothers, aunts uncles other relatives ask you if you create accounts in social networks do not add me to give space for privacy</v>
      </c>
    </row>
    <row r="6307" ht="15.75" customHeight="1">
      <c r="A6307" s="1">
        <v>6892.0</v>
      </c>
      <c r="B6307" s="2" t="s">
        <v>5670</v>
      </c>
      <c r="C6307" s="2" t="s">
        <v>5669</v>
      </c>
      <c r="D6307" s="2" t="s">
        <v>6</v>
      </c>
      <c r="E6307" s="2" t="str">
        <f>IFERROR(__xludf.DUMMYFUNCTION("GOOGLETRANSLATE(B6307, ""auto"",""en"")"),"suschectvuyut vcego two vida otnosheny")</f>
        <v>suschectvuyut vcego two vida otnosheny</v>
      </c>
    </row>
    <row r="6308" ht="15.75" customHeight="1">
      <c r="A6308" s="1">
        <v>6893.0</v>
      </c>
      <c r="B6308" s="2" t="s">
        <v>5671</v>
      </c>
      <c r="C6308" s="2" t="s">
        <v>5669</v>
      </c>
      <c r="D6308" s="2" t="s">
        <v>6</v>
      </c>
      <c r="E6308" s="2" t="str">
        <f>IFERROR(__xludf.DUMMYFUNCTION("GOOGLETRANSLATE(B6308, ""auto"",""en"")"),"IT'S I poyavlyayus in vashey life")</f>
        <v>IT'S I poyavlyayus in vashey life</v>
      </c>
    </row>
    <row r="6309" ht="15.75" customHeight="1">
      <c r="A6309" s="1">
        <v>6894.0</v>
      </c>
      <c r="B6309" s="2" t="s">
        <v>5672</v>
      </c>
      <c r="C6309" s="2" t="s">
        <v>5669</v>
      </c>
      <c r="D6309" s="2" t="s">
        <v>6</v>
      </c>
      <c r="E6309" s="2" t="str">
        <f>IFERROR(__xludf.DUMMYFUNCTION("GOOGLETRANSLATE(B6309, ""auto"",""en"")"),"κaptinka cmeshnaya a cituatsiya ctpashnaya")</f>
        <v>κaptinka cmeshnaya a cituatsiya ctpashnaya</v>
      </c>
    </row>
    <row r="6310" ht="15.75" customHeight="1">
      <c r="A6310" s="1">
        <v>6895.0</v>
      </c>
      <c r="B6310" s="2" t="s">
        <v>101</v>
      </c>
      <c r="C6310" s="2" t="s">
        <v>5669</v>
      </c>
      <c r="D6310" s="2" t="s">
        <v>6</v>
      </c>
      <c r="E6310" s="2" t="str">
        <f>IFERROR(__xludf.DUMMYFUNCTION("GOOGLETRANSLATE(B6310, ""auto"",""en"")"),"#VALUE!")</f>
        <v>#VALUE!</v>
      </c>
    </row>
    <row r="6311" ht="15.75" customHeight="1">
      <c r="A6311" s="1">
        <v>6896.0</v>
      </c>
      <c r="B6311" s="2" t="s">
        <v>5673</v>
      </c>
      <c r="C6311" s="2" t="s">
        <v>5669</v>
      </c>
      <c r="D6311" s="2" t="s">
        <v>6</v>
      </c>
      <c r="E6311" s="2" t="str">
        <f>IFERROR(__xludf.DUMMYFUNCTION("GOOGLETRANSLATE(B6311, ""auto"",""en"")"),"I'm alone so afraid of worms and snails that when in Almaty the rain I walk on tiptoe")</f>
        <v>I'm alone so afraid of worms and snails that when in Almaty the rain I walk on tiptoe</v>
      </c>
    </row>
    <row r="6312" ht="15.75" customHeight="1">
      <c r="A6312" s="1">
        <v>6897.0</v>
      </c>
      <c r="B6312" s="2" t="s">
        <v>5674</v>
      </c>
      <c r="C6312" s="2" t="s">
        <v>5669</v>
      </c>
      <c r="D6312" s="2" t="s">
        <v>6</v>
      </c>
      <c r="E6312" s="2" t="str">
        <f>IFERROR(__xludf.DUMMYFUNCTION("GOOGLETRANSLATE(B6312, ""auto"",""en"")"),"like degradiruesh degradiruesh and still all around dumber")</f>
        <v>like degradiruesh degradiruesh and still all around dumber</v>
      </c>
    </row>
    <row r="6313" ht="15.75" customHeight="1">
      <c r="A6313" s="1">
        <v>6898.0</v>
      </c>
      <c r="B6313" s="2" t="s">
        <v>5675</v>
      </c>
      <c r="C6313" s="2" t="s">
        <v>5669</v>
      </c>
      <c r="D6313" s="2" t="s">
        <v>6</v>
      </c>
      <c r="E6313" s="2" t="str">
        <f>IFERROR(__xludf.DUMMYFUNCTION("GOOGLETRANSLATE(B6313, ""auto"",""en"")"),"you're looking at the same moon, which looked when that Shakespeare, Einstein, or our Abai Kunanbayev")</f>
        <v>you're looking at the same moon, which looked when that Shakespeare, Einstein, or our Abai Kunanbayev</v>
      </c>
    </row>
    <row r="6314" ht="15.75" customHeight="1">
      <c r="A6314" s="1">
        <v>6899.0</v>
      </c>
      <c r="B6314" s="2" t="s">
        <v>5676</v>
      </c>
      <c r="C6314" s="2" t="s">
        <v>2486</v>
      </c>
      <c r="D6314" s="2" t="s">
        <v>6</v>
      </c>
      <c r="E6314" s="2" t="str">
        <f>IFERROR(__xludf.DUMMYFUNCTION("GOOGLETRANSLATE(B6314, ""auto"",""en"")"),"you are not to do her utmost to help the god of Socrates")</f>
        <v>you are not to do her utmost to help the god of Socrates</v>
      </c>
    </row>
    <row r="6315" ht="15.75" customHeight="1">
      <c r="A6315" s="1">
        <v>6900.0</v>
      </c>
      <c r="B6315" s="2" t="s">
        <v>5677</v>
      </c>
      <c r="C6315" s="2" t="s">
        <v>2486</v>
      </c>
      <c r="D6315" s="2" t="s">
        <v>6</v>
      </c>
      <c r="E6315" s="2" t="str">
        <f>IFERROR(__xludf.DUMMYFUNCTION("GOOGLETRANSLATE(B6315, ""auto"",""en"")"),"I want to hear the 3 main word here is your diploma")</f>
        <v>I want to hear the 3 main word here is your diploma</v>
      </c>
    </row>
    <row r="6316" ht="15.75" customHeight="1">
      <c r="A6316" s="1">
        <v>6901.0</v>
      </c>
      <c r="B6316" s="2" t="s">
        <v>5678</v>
      </c>
      <c r="C6316" s="2" t="s">
        <v>2486</v>
      </c>
      <c r="D6316" s="2" t="s">
        <v>6</v>
      </c>
      <c r="E6316" s="2" t="str">
        <f>IFERROR(__xludf.DUMMYFUNCTION("GOOGLETRANSLATE(B6316, ""auto"",""en"")"),"never the main objective set by the rack")</f>
        <v>never the main objective set by the rack</v>
      </c>
    </row>
    <row r="6317" ht="15.75" customHeight="1">
      <c r="A6317" s="1">
        <v>6902.0</v>
      </c>
      <c r="B6317" s="2" t="s">
        <v>5679</v>
      </c>
      <c r="C6317" s="2" t="s">
        <v>2486</v>
      </c>
      <c r="D6317" s="2" t="s">
        <v>6</v>
      </c>
      <c r="E6317" s="2" t="str">
        <f>IFERROR(__xludf.DUMMYFUNCTION("GOOGLETRANSLATE(B6317, ""auto"",""en"")"),"strong people are always simple Leo Tolstoy")</f>
        <v>strong people are always simple Leo Tolstoy</v>
      </c>
    </row>
    <row r="6318" ht="15.75" customHeight="1">
      <c r="A6318" s="1">
        <v>6903.0</v>
      </c>
      <c r="B6318" s="2" t="s">
        <v>5676</v>
      </c>
      <c r="C6318" s="2" t="s">
        <v>5680</v>
      </c>
      <c r="D6318" s="2" t="s">
        <v>6</v>
      </c>
      <c r="E6318" s="2" t="str">
        <f>IFERROR(__xludf.DUMMYFUNCTION("GOOGLETRANSLATE(B6318, ""auto"",""en"")"),"you are not to do her utmost to help the god of Socrates")</f>
        <v>you are not to do her utmost to help the god of Socrates</v>
      </c>
    </row>
    <row r="6319" ht="15.75" customHeight="1">
      <c r="A6319" s="1">
        <v>6904.0</v>
      </c>
      <c r="B6319" s="2" t="s">
        <v>5677</v>
      </c>
      <c r="C6319" s="2" t="s">
        <v>5680</v>
      </c>
      <c r="D6319" s="2" t="s">
        <v>6</v>
      </c>
      <c r="E6319" s="2" t="str">
        <f>IFERROR(__xludf.DUMMYFUNCTION("GOOGLETRANSLATE(B6319, ""auto"",""en"")"),"I want to hear the 3 main word here is your diploma")</f>
        <v>I want to hear the 3 main word here is your diploma</v>
      </c>
    </row>
    <row r="6320" ht="15.75" customHeight="1">
      <c r="A6320" s="1">
        <v>6905.0</v>
      </c>
      <c r="B6320" s="2" t="s">
        <v>5678</v>
      </c>
      <c r="C6320" s="2" t="s">
        <v>5680</v>
      </c>
      <c r="D6320" s="2" t="s">
        <v>6</v>
      </c>
      <c r="E6320" s="2" t="str">
        <f>IFERROR(__xludf.DUMMYFUNCTION("GOOGLETRANSLATE(B6320, ""auto"",""en"")"),"never the main objective set by the rack")</f>
        <v>never the main objective set by the rack</v>
      </c>
    </row>
    <row r="6321" ht="15.75" customHeight="1">
      <c r="A6321" s="1">
        <v>6906.0</v>
      </c>
      <c r="B6321" s="2" t="s">
        <v>5679</v>
      </c>
      <c r="C6321" s="2" t="s">
        <v>5680</v>
      </c>
      <c r="D6321" s="2" t="s">
        <v>6</v>
      </c>
      <c r="E6321" s="2" t="str">
        <f>IFERROR(__xludf.DUMMYFUNCTION("GOOGLETRANSLATE(B6321, ""auto"",""en"")"),"strong people are always simple Leo Tolstoy")</f>
        <v>strong people are always simple Leo Tolstoy</v>
      </c>
    </row>
    <row r="6322" ht="15.75" customHeight="1">
      <c r="A6322" s="1">
        <v>6907.0</v>
      </c>
      <c r="B6322" s="2" t="s">
        <v>5681</v>
      </c>
      <c r="C6322" s="2" t="s">
        <v>5682</v>
      </c>
      <c r="D6322" s="2" t="s">
        <v>6</v>
      </c>
      <c r="E6322" s="2" t="str">
        <f>IFERROR(__xludf.DUMMYFUNCTION("GOOGLETRANSLATE(B6322, ""auto"",""en"")"),"do not forget to take when you die coffin will be borne by friends and not your girl")</f>
        <v>do not forget to take when you die coffin will be borne by friends and not your girl</v>
      </c>
    </row>
    <row r="6323" ht="15.75" customHeight="1">
      <c r="A6323" s="1">
        <v>6908.0</v>
      </c>
      <c r="B6323" s="2" t="s">
        <v>5681</v>
      </c>
      <c r="C6323" s="2" t="s">
        <v>5682</v>
      </c>
      <c r="D6323" s="2" t="s">
        <v>6</v>
      </c>
      <c r="E6323" s="2" t="str">
        <f>IFERROR(__xludf.DUMMYFUNCTION("GOOGLETRANSLATE(B6323, ""auto"",""en"")"),"do not forget to take when you die coffin will be borne by friends and not your girl")</f>
        <v>do not forget to take when you die coffin will be borne by friends and not your girl</v>
      </c>
    </row>
    <row r="6324" ht="15.75" customHeight="1">
      <c r="A6324" s="1">
        <v>6909.0</v>
      </c>
      <c r="B6324" s="2" t="s">
        <v>5681</v>
      </c>
      <c r="C6324" s="2" t="s">
        <v>5682</v>
      </c>
      <c r="D6324" s="2" t="s">
        <v>6</v>
      </c>
      <c r="E6324" s="2" t="str">
        <f>IFERROR(__xludf.DUMMYFUNCTION("GOOGLETRANSLATE(B6324, ""auto"",""en"")"),"do not forget to take when you die coffin will be borne by friends and not your girl")</f>
        <v>do not forget to take when you die coffin will be borne by friends and not your girl</v>
      </c>
    </row>
    <row r="6325" ht="15.75" customHeight="1">
      <c r="A6325" s="1">
        <v>6910.0</v>
      </c>
      <c r="B6325" s="2" t="s">
        <v>5683</v>
      </c>
      <c r="C6325" s="2" t="s">
        <v>5684</v>
      </c>
      <c r="D6325" s="2" t="s">
        <v>6</v>
      </c>
      <c r="E6325" s="2" t="str">
        <f>IFERROR(__xludf.DUMMYFUNCTION("GOOGLETRANSLATE(B6325, ""auto"",""en"")"),"I have a girlfriend in her stunning curves feminine figure magnetic thin fingers eyes long blond hair hundreds of stunning photographs on a laptop and thousands of men's attitudes so it works as an accountant in a small company producing ingredients for y"&amp;"east to show full")</f>
        <v>I have a girlfriend in her stunning curves feminine figure magnetic thin fingers eyes long blond hair hundreds of stunning photographs on a laptop and thousands of men's attitudes so it works as an accountant in a small company producing ingredients for yeast to show full</v>
      </c>
    </row>
    <row r="6326" ht="15.75" customHeight="1">
      <c r="A6326" s="1">
        <v>6911.0</v>
      </c>
      <c r="B6326" s="2" t="s">
        <v>5685</v>
      </c>
      <c r="C6326" s="2" t="s">
        <v>5684</v>
      </c>
      <c r="D6326" s="2" t="s">
        <v>6</v>
      </c>
      <c r="E6326" s="2" t="str">
        <f>IFERROR(__xludf.DUMMYFUNCTION("GOOGLETRANSLATE(B6326, ""auto"",""en"")"),"nikomu not otdavayte of a happy kem")</f>
        <v>nikomu not otdavayte of a happy kem</v>
      </c>
    </row>
    <row r="6327" ht="15.75" customHeight="1">
      <c r="A6327" s="1">
        <v>6912.0</v>
      </c>
      <c r="B6327" s="2" t="s">
        <v>5686</v>
      </c>
      <c r="C6327" s="2" t="s">
        <v>5684</v>
      </c>
      <c r="D6327" s="2" t="s">
        <v>6</v>
      </c>
      <c r="E6327" s="2" t="str">
        <f>IFERROR(__xludf.DUMMYFUNCTION("GOOGLETRANSLATE(B6327, ""auto"",""en"")"),"awesome")</f>
        <v>awesome</v>
      </c>
    </row>
    <row r="6328" ht="15.75" customHeight="1">
      <c r="A6328" s="1">
        <v>6914.0</v>
      </c>
      <c r="B6328" s="2" t="s">
        <v>5687</v>
      </c>
      <c r="C6328" s="2" t="s">
        <v>5684</v>
      </c>
      <c r="D6328" s="2" t="s">
        <v>6</v>
      </c>
      <c r="E6328" s="2" t="str">
        <f>IFERROR(__xludf.DUMMYFUNCTION("GOOGLETRANSLATE(B6328, ""auto"",""en"")"),"autumnal mood with ed sheeran im music")</f>
        <v>autumnal mood with ed sheeran im music</v>
      </c>
    </row>
    <row r="6329" ht="15.75" customHeight="1">
      <c r="A6329" s="1">
        <v>6915.0</v>
      </c>
      <c r="B6329" s="2" t="s">
        <v>5688</v>
      </c>
      <c r="C6329" s="2" t="s">
        <v>5684</v>
      </c>
      <c r="D6329" s="2" t="s">
        <v>6</v>
      </c>
      <c r="E6329" s="2" t="str">
        <f>IFERROR(__xludf.DUMMYFUNCTION("GOOGLETRANSLATE(B6329, ""auto"",""en"")"),"never give up never never never never in large or small or in large or in small never give up if it does not contradict the honor and common sense will never succumb to the power of never succumb obviously superior force your opponent Winston Churchill im"&amp;" quote")</f>
        <v>never give up never never never never in large or small or in large or in small never give up if it does not contradict the honor and common sense will never succumb to the power of never succumb obviously superior force your opponent Winston Churchill im quote</v>
      </c>
    </row>
    <row r="6330" ht="15.75" customHeight="1">
      <c r="A6330" s="1">
        <v>6918.0</v>
      </c>
      <c r="B6330" s="2" t="s">
        <v>5689</v>
      </c>
      <c r="C6330" s="2" t="s">
        <v>5684</v>
      </c>
      <c r="D6330" s="2" t="s">
        <v>6</v>
      </c>
      <c r="E6330" s="2" t="str">
        <f>IFERROR(__xludf.DUMMYFUNCTION("GOOGLETRANSLATE(B6330, ""auto"",""en"")")," ckolko years pposhlogo vco of the wires buzzing tom zhe")</f>
        <v> ckolko years pposhlogo vco of the wires buzzing tom zhe</v>
      </c>
    </row>
    <row r="6331" ht="15.75" customHeight="1">
      <c r="A6331" s="1">
        <v>6919.0</v>
      </c>
      <c r="B6331" s="2" t="s">
        <v>5690</v>
      </c>
      <c r="C6331" s="2" t="s">
        <v>5684</v>
      </c>
      <c r="D6331" s="2" t="s">
        <v>6</v>
      </c>
      <c r="E6331" s="2" t="str">
        <f>IFERROR(__xludf.DUMMYFUNCTION("GOOGLETRANSLATE(B6331, ""auto"",""en"")"),"chto verily cdelano with lyubovyu sdelano It is well binsent Van Gogh")</f>
        <v>chto verily cdelano with lyubovyu sdelano It is well binsent Van Gogh</v>
      </c>
    </row>
    <row r="6332" ht="15.75" customHeight="1">
      <c r="A6332" s="1">
        <v>6920.0</v>
      </c>
      <c r="B6332" s="2" t="s">
        <v>5683</v>
      </c>
      <c r="C6332" s="2" t="s">
        <v>5691</v>
      </c>
      <c r="D6332" s="2" t="s">
        <v>6</v>
      </c>
      <c r="E6332" s="2" t="str">
        <f>IFERROR(__xludf.DUMMYFUNCTION("GOOGLETRANSLATE(B6332, ""auto"",""en"")"),"I have a girlfriend in her stunning curves feminine figure magnetic thin fingers eyes long blond hair hundreds of stunning photographs on a laptop and thousands of men's attitudes so it works as an accountant in a small company producing ingredients for y"&amp;"east to show full")</f>
        <v>I have a girlfriend in her stunning curves feminine figure magnetic thin fingers eyes long blond hair hundreds of stunning photographs on a laptop and thousands of men's attitudes so it works as an accountant in a small company producing ingredients for yeast to show full</v>
      </c>
    </row>
    <row r="6333" ht="15.75" customHeight="1">
      <c r="A6333" s="1">
        <v>6921.0</v>
      </c>
      <c r="B6333" s="2" t="s">
        <v>5685</v>
      </c>
      <c r="C6333" s="2" t="s">
        <v>5691</v>
      </c>
      <c r="D6333" s="2" t="s">
        <v>6</v>
      </c>
      <c r="E6333" s="2" t="str">
        <f>IFERROR(__xludf.DUMMYFUNCTION("GOOGLETRANSLATE(B6333, ""auto"",""en"")"),"nikomu not otdavayte of a happy kem")</f>
        <v>nikomu not otdavayte of a happy kem</v>
      </c>
    </row>
    <row r="6334" ht="15.75" customHeight="1">
      <c r="A6334" s="1">
        <v>6922.0</v>
      </c>
      <c r="B6334" s="2" t="s">
        <v>5686</v>
      </c>
      <c r="C6334" s="2" t="s">
        <v>5691</v>
      </c>
      <c r="D6334" s="2" t="s">
        <v>6</v>
      </c>
      <c r="E6334" s="2" t="str">
        <f>IFERROR(__xludf.DUMMYFUNCTION("GOOGLETRANSLATE(B6334, ""auto"",""en"")"),"awesome")</f>
        <v>awesome</v>
      </c>
    </row>
    <row r="6335" ht="15.75" customHeight="1">
      <c r="A6335" s="1">
        <v>6924.0</v>
      </c>
      <c r="B6335" s="2" t="s">
        <v>5687</v>
      </c>
      <c r="C6335" s="2" t="s">
        <v>5691</v>
      </c>
      <c r="D6335" s="2" t="s">
        <v>6</v>
      </c>
      <c r="E6335" s="2" t="str">
        <f>IFERROR(__xludf.DUMMYFUNCTION("GOOGLETRANSLATE(B6335, ""auto"",""en"")"),"autumnal mood with ed sheeran im music")</f>
        <v>autumnal mood with ed sheeran im music</v>
      </c>
    </row>
    <row r="6336" ht="15.75" customHeight="1">
      <c r="A6336" s="1">
        <v>6925.0</v>
      </c>
      <c r="B6336" s="2" t="s">
        <v>5688</v>
      </c>
      <c r="C6336" s="2" t="s">
        <v>5691</v>
      </c>
      <c r="D6336" s="2" t="s">
        <v>6</v>
      </c>
      <c r="E6336" s="2" t="str">
        <f>IFERROR(__xludf.DUMMYFUNCTION("GOOGLETRANSLATE(B6336, ""auto"",""en"")"),"never give up never never never never in large or small or in large or in small never give up if it does not contradict the honor and common sense will never succumb to the power of never succumb obviously superior force your opponent Winston Churchill im"&amp;" quote")</f>
        <v>never give up never never never never in large or small or in large or in small never give up if it does not contradict the honor and common sense will never succumb to the power of never succumb obviously superior force your opponent Winston Churchill im quote</v>
      </c>
    </row>
    <row r="6337" ht="15.75" customHeight="1">
      <c r="A6337" s="1">
        <v>6928.0</v>
      </c>
      <c r="B6337" s="2" t="s">
        <v>5689</v>
      </c>
      <c r="C6337" s="2" t="s">
        <v>5691</v>
      </c>
      <c r="D6337" s="2" t="s">
        <v>6</v>
      </c>
      <c r="E6337" s="2" t="str">
        <f>IFERROR(__xludf.DUMMYFUNCTION("GOOGLETRANSLATE(B6337, ""auto"",""en"")")," ckolko years pposhlogo vco of the wires buzzing tom zhe")</f>
        <v> ckolko years pposhlogo vco of the wires buzzing tom zhe</v>
      </c>
    </row>
    <row r="6338" ht="15.75" customHeight="1">
      <c r="A6338" s="1">
        <v>6929.0</v>
      </c>
      <c r="B6338" s="2" t="s">
        <v>5690</v>
      </c>
      <c r="C6338" s="2" t="s">
        <v>5691</v>
      </c>
      <c r="D6338" s="2" t="s">
        <v>6</v>
      </c>
      <c r="E6338" s="2" t="str">
        <f>IFERROR(__xludf.DUMMYFUNCTION("GOOGLETRANSLATE(B6338, ""auto"",""en"")"),"chto verily cdelano with lyubovyu sdelano It is well binsent Van Gogh")</f>
        <v>chto verily cdelano with lyubovyu sdelano It is well binsent Van Gogh</v>
      </c>
    </row>
    <row r="6339" ht="15.75" customHeight="1">
      <c r="A6339" s="1">
        <v>6930.0</v>
      </c>
      <c r="B6339" s="2" t="s">
        <v>5683</v>
      </c>
      <c r="C6339" s="2" t="s">
        <v>5684</v>
      </c>
      <c r="D6339" s="2" t="s">
        <v>6</v>
      </c>
      <c r="E6339" s="2" t="str">
        <f>IFERROR(__xludf.DUMMYFUNCTION("GOOGLETRANSLATE(B6339, ""auto"",""en"")"),"I have a girlfriend in her stunning curves feminine figure magnetic thin fingers eyes long blond hair hundreds of stunning photographs on a laptop and thousands of men's attitudes so it works as an accountant in a small company producing ingredients for y"&amp;"east to show full")</f>
        <v>I have a girlfriend in her stunning curves feminine figure magnetic thin fingers eyes long blond hair hundreds of stunning photographs on a laptop and thousands of men's attitudes so it works as an accountant in a small company producing ingredients for yeast to show full</v>
      </c>
    </row>
    <row r="6340" ht="15.75" customHeight="1">
      <c r="A6340" s="1">
        <v>6931.0</v>
      </c>
      <c r="B6340" s="2" t="s">
        <v>5685</v>
      </c>
      <c r="C6340" s="2" t="s">
        <v>5684</v>
      </c>
      <c r="D6340" s="2" t="s">
        <v>6</v>
      </c>
      <c r="E6340" s="2" t="str">
        <f>IFERROR(__xludf.DUMMYFUNCTION("GOOGLETRANSLATE(B6340, ""auto"",""en"")"),"nikomu not otdavayte of a happy kem")</f>
        <v>nikomu not otdavayte of a happy kem</v>
      </c>
    </row>
    <row r="6341" ht="15.75" customHeight="1">
      <c r="A6341" s="1">
        <v>6932.0</v>
      </c>
      <c r="B6341" s="2" t="s">
        <v>5686</v>
      </c>
      <c r="C6341" s="2" t="s">
        <v>5684</v>
      </c>
      <c r="D6341" s="2" t="s">
        <v>6</v>
      </c>
      <c r="E6341" s="2" t="str">
        <f>IFERROR(__xludf.DUMMYFUNCTION("GOOGLETRANSLATE(B6341, ""auto"",""en"")"),"awesome")</f>
        <v>awesome</v>
      </c>
    </row>
    <row r="6342" ht="15.75" customHeight="1">
      <c r="A6342" s="1">
        <v>6934.0</v>
      </c>
      <c r="B6342" s="2" t="s">
        <v>5687</v>
      </c>
      <c r="C6342" s="2" t="s">
        <v>5684</v>
      </c>
      <c r="D6342" s="2" t="s">
        <v>6</v>
      </c>
      <c r="E6342" s="2" t="str">
        <f>IFERROR(__xludf.DUMMYFUNCTION("GOOGLETRANSLATE(B6342, ""auto"",""en"")"),"autumnal mood with ed sheeran im music")</f>
        <v>autumnal mood with ed sheeran im music</v>
      </c>
    </row>
    <row r="6343" ht="15.75" customHeight="1">
      <c r="A6343" s="1">
        <v>6935.0</v>
      </c>
      <c r="B6343" s="2" t="s">
        <v>5688</v>
      </c>
      <c r="C6343" s="2" t="s">
        <v>5684</v>
      </c>
      <c r="D6343" s="2" t="s">
        <v>6</v>
      </c>
      <c r="E6343" s="2" t="str">
        <f>IFERROR(__xludf.DUMMYFUNCTION("GOOGLETRANSLATE(B6343, ""auto"",""en"")"),"never give up never never never never in large or small or in large or in small never give up if it does not contradict the honor and common sense will never succumb to the power of never succumb obviously superior force your opponent Winston Churchill im"&amp;" quote")</f>
        <v>never give up never never never never in large or small or in large or in small never give up if it does not contradict the honor and common sense will never succumb to the power of never succumb obviously superior force your opponent Winston Churchill im quote</v>
      </c>
    </row>
    <row r="6344" ht="15.75" customHeight="1">
      <c r="A6344" s="1">
        <v>6938.0</v>
      </c>
      <c r="B6344" s="2" t="s">
        <v>5689</v>
      </c>
      <c r="C6344" s="2" t="s">
        <v>5684</v>
      </c>
      <c r="D6344" s="2" t="s">
        <v>6</v>
      </c>
      <c r="E6344" s="2" t="str">
        <f>IFERROR(__xludf.DUMMYFUNCTION("GOOGLETRANSLATE(B6344, ""auto"",""en"")")," ckolko years pposhlogo vco of the wires buzzing tom zhe")</f>
        <v> ckolko years pposhlogo vco of the wires buzzing tom zhe</v>
      </c>
    </row>
    <row r="6345" ht="15.75" customHeight="1">
      <c r="A6345" s="1">
        <v>6939.0</v>
      </c>
      <c r="B6345" s="2" t="s">
        <v>5690</v>
      </c>
      <c r="C6345" s="2" t="s">
        <v>5684</v>
      </c>
      <c r="D6345" s="2" t="s">
        <v>6</v>
      </c>
      <c r="E6345" s="2" t="str">
        <f>IFERROR(__xludf.DUMMYFUNCTION("GOOGLETRANSLATE(B6345, ""auto"",""en"")"),"chto verily cdelano with lyubovyu sdelano It is well binsent Van Gogh")</f>
        <v>chto verily cdelano with lyubovyu sdelano It is well binsent Van Gogh</v>
      </c>
    </row>
    <row r="6346" ht="15.75" customHeight="1">
      <c r="A6346" s="1">
        <v>6940.0</v>
      </c>
      <c r="B6346" s="2" t="s">
        <v>5692</v>
      </c>
      <c r="C6346" s="2" t="s">
        <v>5693</v>
      </c>
      <c r="D6346" s="2" t="s">
        <v>6</v>
      </c>
      <c r="E6346" s="2" t="str">
        <f>IFERROR(__xludf.DUMMYFUNCTION("GOOGLETRANSLATE(B6346, ""auto"",""en"")"),"my father will be proud of me as this is my son in the future")</f>
        <v>my father will be proud of me as this is my son in the future</v>
      </c>
    </row>
    <row r="6347" ht="15.75" customHeight="1">
      <c r="A6347" s="1">
        <v>6941.0</v>
      </c>
      <c r="B6347" s="2" t="s">
        <v>279</v>
      </c>
      <c r="C6347" s="2" t="s">
        <v>5693</v>
      </c>
      <c r="D6347" s="2" t="s">
        <v>6</v>
      </c>
      <c r="E6347" s="2" t="str">
        <f>IFERROR(__xludf.DUMMYFUNCTION("GOOGLETRANSLATE(B6347, ""auto"",""en"")"),"live")</f>
        <v>live</v>
      </c>
    </row>
    <row r="6348" ht="15.75" customHeight="1">
      <c r="A6348" s="1">
        <v>6942.0</v>
      </c>
      <c r="B6348" s="2" t="s">
        <v>279</v>
      </c>
      <c r="C6348" s="2" t="s">
        <v>5693</v>
      </c>
      <c r="D6348" s="2" t="s">
        <v>6</v>
      </c>
      <c r="E6348" s="2" t="str">
        <f>IFERROR(__xludf.DUMMYFUNCTION("GOOGLETRANSLATE(B6348, ""auto"",""en"")"),"live")</f>
        <v>live</v>
      </c>
    </row>
    <row r="6349" ht="15.75" customHeight="1">
      <c r="A6349" s="1">
        <v>6943.0</v>
      </c>
      <c r="B6349" s="2" t="s">
        <v>5694</v>
      </c>
      <c r="C6349" s="2" t="s">
        <v>5693</v>
      </c>
      <c r="D6349" s="2" t="s">
        <v>6</v>
      </c>
      <c r="E6349" s="2" t="str">
        <f>IFERROR(__xludf.DUMMYFUNCTION("GOOGLETRANSLATE(B6349, ""auto"",""en"")"),"Do not expect girls never the first step as the first step it is waiting for you")</f>
        <v>Do not expect girls never the first step as the first step it is waiting for you</v>
      </c>
    </row>
    <row r="6350" ht="15.75" customHeight="1">
      <c r="A6350" s="1">
        <v>6944.0</v>
      </c>
      <c r="B6350" s="2" t="s">
        <v>5695</v>
      </c>
      <c r="C6350" s="2" t="s">
        <v>5693</v>
      </c>
      <c r="D6350" s="2" t="s">
        <v>6</v>
      </c>
      <c r="E6350" s="2" t="str">
        <f>IFERROR(__xludf.DUMMYFUNCTION("GOOGLETRANSLATE(B6350, ""auto"",""en"")"),"never because you do not assume the others in the camp of 500 tenge tobacco 5 tenge matches")</f>
        <v>never because you do not assume the others in the camp of 500 tenge tobacco 5 tenge matches</v>
      </c>
    </row>
    <row r="6351" ht="15.75" customHeight="1">
      <c r="A6351" s="1">
        <v>6945.0</v>
      </c>
      <c r="B6351" s="3" t="s">
        <v>2903</v>
      </c>
      <c r="C6351" s="2" t="s">
        <v>5693</v>
      </c>
      <c r="D6351" s="2" t="s">
        <v>6</v>
      </c>
      <c r="E6351" s="2" t="str">
        <f>IFERROR(__xludf.DUMMYFUNCTION("GOOGLETRANSLATE(B6351, ""auto"",""en"")"),"фатиха сүресін бір оқығанда 70 000сауап жазылады өз қабырғаңа сақта да тегін сауаптан бас тартпа a G and Y B All e m n Walsh j i said Waller c Yum b o m God Waller h m that Waller h yum a h m d l e t for by the G of m ¥ 1 a t h m n Waller h yum 14:00 the "&amp;"K j and m's father ¥ 3 e j AK n p b d wa j AK n six p ¥ 4 a e d n a health year framework of PG v s Yum 5:00 t y yen framework of a n p m t p for Yeh m g j t m g the Z up for me p e m and not a vulnerable yen for 6 показать полностью")</f>
        <v>фатиха сүресін бір оқығанда 70 000сауап жазылады өз қабырғаңа сақта да тегін сауаптан бас тартпа a G and Y B All e m n Walsh j i said Waller c Yum b o m God Waller h m that Waller h yum a h m d l e t for by the G of m ¥ 1 a t h m n Waller h yum 14:00 the K j and m's father ¥ 3 e j AK n p b d wa j AK n six p ¥ 4 a e d n a health year framework of PG v s Yum 5:00 t y yen framework of a n p m t p for Yeh m g j t m g the Z up for me p e m and not a vulnerable yen for 6 показать полностью</v>
      </c>
    </row>
    <row r="6352" ht="15.75" customHeight="1">
      <c r="A6352" s="1">
        <v>6946.0</v>
      </c>
      <c r="B6352" s="2" t="s">
        <v>5696</v>
      </c>
      <c r="C6352" s="2" t="s">
        <v>5693</v>
      </c>
      <c r="D6352" s="2" t="s">
        <v>6</v>
      </c>
      <c r="E6352" s="2" t="str">
        <f>IFERROR(__xludf.DUMMYFUNCTION("GOOGLETRANSLATE(B6352, ""auto"",""en"")")," sabırlığoy mother sabırlığoy mother calm serenity home a daughter-in-law said to seek to calm the girl and you shall set Europe")</f>
        <v> sabırlığoy mother sabırlığoy mother calm serenity home a daughter-in-law said to seek to calm the girl and you shall set Europe</v>
      </c>
    </row>
    <row r="6353" ht="15.75" customHeight="1">
      <c r="A6353" s="1">
        <v>6947.0</v>
      </c>
      <c r="B6353" s="2" t="s">
        <v>5697</v>
      </c>
      <c r="C6353" s="2" t="s">
        <v>5693</v>
      </c>
      <c r="D6353" s="2" t="s">
        <v>6</v>
      </c>
      <c r="E6353" s="2" t="str">
        <f>IFERROR(__xludf.DUMMYFUNCTION("GOOGLETRANSLATE(B6353, ""auto"",""en"")"),"my success")</f>
        <v>my success</v>
      </c>
    </row>
    <row r="6354" ht="15.75" customHeight="1">
      <c r="A6354" s="1">
        <v>6948.0</v>
      </c>
      <c r="B6354" s="2" t="s">
        <v>5698</v>
      </c>
      <c r="C6354" s="2" t="s">
        <v>5693</v>
      </c>
      <c r="D6354" s="2" t="s">
        <v>6</v>
      </c>
      <c r="E6354" s="2" t="str">
        <f>IFERROR(__xludf.DUMMYFUNCTION("GOOGLETRANSLATE(B6354, ""auto"",""en"")"),"most caring begin in the name of Allah, the Merciful")</f>
        <v>most caring begin in the name of Allah, the Merciful</v>
      </c>
    </row>
    <row r="6355" ht="15.75" customHeight="1">
      <c r="A6355" s="1">
        <v>6949.0</v>
      </c>
      <c r="B6355" s="2" t="s">
        <v>5692</v>
      </c>
      <c r="C6355" s="2" t="s">
        <v>5693</v>
      </c>
      <c r="D6355" s="2" t="s">
        <v>6</v>
      </c>
      <c r="E6355" s="2" t="str">
        <f>IFERROR(__xludf.DUMMYFUNCTION("GOOGLETRANSLATE(B6355, ""auto"",""en"")"),"my father will be proud of me as this is my son in the future")</f>
        <v>my father will be proud of me as this is my son in the future</v>
      </c>
    </row>
    <row r="6356" ht="15.75" customHeight="1">
      <c r="A6356" s="1">
        <v>6950.0</v>
      </c>
      <c r="B6356" s="2" t="s">
        <v>279</v>
      </c>
      <c r="C6356" s="2" t="s">
        <v>5693</v>
      </c>
      <c r="D6356" s="2" t="s">
        <v>6</v>
      </c>
      <c r="E6356" s="2" t="str">
        <f>IFERROR(__xludf.DUMMYFUNCTION("GOOGLETRANSLATE(B6356, ""auto"",""en"")"),"live")</f>
        <v>live</v>
      </c>
    </row>
    <row r="6357" ht="15.75" customHeight="1">
      <c r="A6357" s="1">
        <v>6951.0</v>
      </c>
      <c r="B6357" s="2" t="s">
        <v>279</v>
      </c>
      <c r="C6357" s="2" t="s">
        <v>5693</v>
      </c>
      <c r="D6357" s="2" t="s">
        <v>6</v>
      </c>
      <c r="E6357" s="2" t="str">
        <f>IFERROR(__xludf.DUMMYFUNCTION("GOOGLETRANSLATE(B6357, ""auto"",""en"")"),"live")</f>
        <v>live</v>
      </c>
    </row>
    <row r="6358" ht="15.75" customHeight="1">
      <c r="A6358" s="1">
        <v>6952.0</v>
      </c>
      <c r="B6358" s="2" t="s">
        <v>5694</v>
      </c>
      <c r="C6358" s="2" t="s">
        <v>5693</v>
      </c>
      <c r="D6358" s="2" t="s">
        <v>6</v>
      </c>
      <c r="E6358" s="2" t="str">
        <f>IFERROR(__xludf.DUMMYFUNCTION("GOOGLETRANSLATE(B6358, ""auto"",""en"")"),"Do not expect girls never the first step as the first step it is waiting for you")</f>
        <v>Do not expect girls never the first step as the first step it is waiting for you</v>
      </c>
    </row>
    <row r="6359" ht="15.75" customHeight="1">
      <c r="A6359" s="1">
        <v>6953.0</v>
      </c>
      <c r="B6359" s="2" t="s">
        <v>5695</v>
      </c>
      <c r="C6359" s="2" t="s">
        <v>5693</v>
      </c>
      <c r="D6359" s="2" t="s">
        <v>6</v>
      </c>
      <c r="E6359" s="2" t="str">
        <f>IFERROR(__xludf.DUMMYFUNCTION("GOOGLETRANSLATE(B6359, ""auto"",""en"")"),"never because you do not assume the others in the camp of 500 tenge tobacco 5 tenge matches")</f>
        <v>never because you do not assume the others in the camp of 500 tenge tobacco 5 tenge matches</v>
      </c>
    </row>
    <row r="6360" ht="15.75" customHeight="1">
      <c r="A6360" s="1">
        <v>6954.0</v>
      </c>
      <c r="B6360" s="3" t="s">
        <v>2903</v>
      </c>
      <c r="C6360" s="2" t="s">
        <v>5693</v>
      </c>
      <c r="D6360" s="2" t="s">
        <v>6</v>
      </c>
      <c r="E6360" s="2" t="str">
        <f>IFERROR(__xludf.DUMMYFUNCTION("GOOGLETRANSLATE(B6360, ""auto"",""en"")"),"фатиха сүресін бір оқығанда 70 000сауап жазылады өз қабырғаңа сақта да тегін сауаптан бас тартпа a G and Y B All e m n Walsh j i said Waller c Yum b o m God Waller h m that Waller h yum a h m d l e t for by the G of m ¥ 1 a t h m n Waller h yum 14:00 the "&amp;"K j and m's father ¥ 3 e j AK n p b d wa j AK n six p ¥ 4 a e d n a health year framework of PG v s Yum 5:00 t y yen framework of a n p m t p for Yeh m g j t m g the Z up for me p e m and not a vulnerable yen for 6 показать полностью")</f>
        <v>фатиха сүресін бір оқығанда 70 000сауап жазылады өз қабырғаңа сақта да тегін сауаптан бас тартпа a G and Y B All e m n Walsh j i said Waller c Yum b o m God Waller h m that Waller h yum a h m d l e t for by the G of m ¥ 1 a t h m n Waller h yum 14:00 the K j and m's father ¥ 3 e j AK n p b d wa j AK n six p ¥ 4 a e d n a health year framework of PG v s Yum 5:00 t y yen framework of a n p m t p for Yeh m g j t m g the Z up for me p e m and not a vulnerable yen for 6 показать полностью</v>
      </c>
    </row>
    <row r="6361" ht="15.75" customHeight="1">
      <c r="A6361" s="1">
        <v>6955.0</v>
      </c>
      <c r="B6361" s="2" t="s">
        <v>5696</v>
      </c>
      <c r="C6361" s="2" t="s">
        <v>5693</v>
      </c>
      <c r="D6361" s="2" t="s">
        <v>6</v>
      </c>
      <c r="E6361" s="2" t="str">
        <f>IFERROR(__xludf.DUMMYFUNCTION("GOOGLETRANSLATE(B6361, ""auto"",""en"")")," sabırlığoy mother sabırlığoy mother calm serenity home a daughter-in-law said to seek to calm the girl and you shall set Europe")</f>
        <v> sabırlığoy mother sabırlığoy mother calm serenity home a daughter-in-law said to seek to calm the girl and you shall set Europe</v>
      </c>
    </row>
    <row r="6362" ht="15.75" customHeight="1">
      <c r="A6362" s="1">
        <v>6956.0</v>
      </c>
      <c r="B6362" s="2" t="s">
        <v>5697</v>
      </c>
      <c r="C6362" s="2" t="s">
        <v>5693</v>
      </c>
      <c r="D6362" s="2" t="s">
        <v>6</v>
      </c>
      <c r="E6362" s="2" t="str">
        <f>IFERROR(__xludf.DUMMYFUNCTION("GOOGLETRANSLATE(B6362, ""auto"",""en"")"),"my success")</f>
        <v>my success</v>
      </c>
    </row>
    <row r="6363" ht="15.75" customHeight="1">
      <c r="A6363" s="1">
        <v>6957.0</v>
      </c>
      <c r="B6363" s="2" t="s">
        <v>5698</v>
      </c>
      <c r="C6363" s="2" t="s">
        <v>5693</v>
      </c>
      <c r="D6363" s="2" t="s">
        <v>6</v>
      </c>
      <c r="E6363" s="2" t="str">
        <f>IFERROR(__xludf.DUMMYFUNCTION("GOOGLETRANSLATE(B6363, ""auto"",""en"")"),"most caring begin in the name of Allah, the Merciful")</f>
        <v>most caring begin in the name of Allah, the Merciful</v>
      </c>
    </row>
    <row r="6364" ht="15.75" customHeight="1">
      <c r="A6364" s="1">
        <v>6958.0</v>
      </c>
      <c r="B6364" s="2" t="s">
        <v>5692</v>
      </c>
      <c r="C6364" s="2" t="s">
        <v>5693</v>
      </c>
      <c r="D6364" s="2" t="s">
        <v>6</v>
      </c>
      <c r="E6364" s="2" t="str">
        <f>IFERROR(__xludf.DUMMYFUNCTION("GOOGLETRANSLATE(B6364, ""auto"",""en"")"),"my father will be proud of me as this is my son in the future")</f>
        <v>my father will be proud of me as this is my son in the future</v>
      </c>
    </row>
    <row r="6365" ht="15.75" customHeight="1">
      <c r="A6365" s="1">
        <v>6959.0</v>
      </c>
      <c r="B6365" s="2" t="s">
        <v>279</v>
      </c>
      <c r="C6365" s="2" t="s">
        <v>5693</v>
      </c>
      <c r="D6365" s="2" t="s">
        <v>6</v>
      </c>
      <c r="E6365" s="2" t="str">
        <f>IFERROR(__xludf.DUMMYFUNCTION("GOOGLETRANSLATE(B6365, ""auto"",""en"")"),"live")</f>
        <v>live</v>
      </c>
    </row>
    <row r="6366" ht="15.75" customHeight="1">
      <c r="A6366" s="1">
        <v>6960.0</v>
      </c>
      <c r="B6366" s="2" t="s">
        <v>279</v>
      </c>
      <c r="C6366" s="2" t="s">
        <v>5693</v>
      </c>
      <c r="D6366" s="2" t="s">
        <v>6</v>
      </c>
      <c r="E6366" s="2" t="str">
        <f>IFERROR(__xludf.DUMMYFUNCTION("GOOGLETRANSLATE(B6366, ""auto"",""en"")"),"live")</f>
        <v>live</v>
      </c>
    </row>
    <row r="6367" ht="15.75" customHeight="1">
      <c r="A6367" s="1">
        <v>6961.0</v>
      </c>
      <c r="B6367" s="2" t="s">
        <v>5694</v>
      </c>
      <c r="C6367" s="2" t="s">
        <v>5693</v>
      </c>
      <c r="D6367" s="2" t="s">
        <v>6</v>
      </c>
      <c r="E6367" s="2" t="str">
        <f>IFERROR(__xludf.DUMMYFUNCTION("GOOGLETRANSLATE(B6367, ""auto"",""en"")"),"Do not expect girls never the first step as the first step it is waiting for you")</f>
        <v>Do not expect girls never the first step as the first step it is waiting for you</v>
      </c>
    </row>
    <row r="6368" ht="15.75" customHeight="1">
      <c r="A6368" s="1">
        <v>6962.0</v>
      </c>
      <c r="B6368" s="2" t="s">
        <v>5695</v>
      </c>
      <c r="C6368" s="2" t="s">
        <v>5693</v>
      </c>
      <c r="D6368" s="2" t="s">
        <v>6</v>
      </c>
      <c r="E6368" s="2" t="str">
        <f>IFERROR(__xludf.DUMMYFUNCTION("GOOGLETRANSLATE(B6368, ""auto"",""en"")"),"never because you do not assume the others in the camp of 500 tenge tobacco 5 tenge matches")</f>
        <v>never because you do not assume the others in the camp of 500 tenge tobacco 5 tenge matches</v>
      </c>
    </row>
    <row r="6369" ht="15.75" customHeight="1">
      <c r="A6369" s="1">
        <v>6963.0</v>
      </c>
      <c r="B6369" s="3" t="s">
        <v>2903</v>
      </c>
      <c r="C6369" s="2" t="s">
        <v>5693</v>
      </c>
      <c r="D6369" s="2" t="s">
        <v>6</v>
      </c>
      <c r="E6369" s="2" t="str">
        <f>IFERROR(__xludf.DUMMYFUNCTION("GOOGLETRANSLATE(B6369, ""auto"",""en"")"),"фатиха сүресін бір оқығанда 70 000сауап жазылады өз қабырғаңа сақта да тегін сауаптан бас тартпа a G and Y B All e m n Walsh j i said Waller c Yum b o m God Waller h m that Waller h yum a h m d l e t for by the G of m ¥ 1 a t h m n Waller h yum 14:00 the "&amp;"K j and m's father ¥ 3 e j AK n p b d wa j AK n six p ¥ 4 a e d n a health year framework of PG v s Yum 5:00 t y yen framework of a n p m t p for Yeh m g j t m g the Z up for me p e m and not a vulnerable yen for 6 показать полностью")</f>
        <v>фатиха сүресін бір оқығанда 70 000сауап жазылады өз қабырғаңа сақта да тегін сауаптан бас тартпа a G and Y B All e m n Walsh j i said Waller c Yum b o m God Waller h m that Waller h yum a h m d l e t for by the G of m ¥ 1 a t h m n Waller h yum 14:00 the K j and m's father ¥ 3 e j AK n p b d wa j AK n six p ¥ 4 a e d n a health year framework of PG v s Yum 5:00 t y yen framework of a n p m t p for Yeh m g j t m g the Z up for me p e m and not a vulnerable yen for 6 показать полностью</v>
      </c>
    </row>
    <row r="6370" ht="15.75" customHeight="1">
      <c r="A6370" s="1">
        <v>6964.0</v>
      </c>
      <c r="B6370" s="2" t="s">
        <v>5696</v>
      </c>
      <c r="C6370" s="2" t="s">
        <v>5693</v>
      </c>
      <c r="D6370" s="2" t="s">
        <v>6</v>
      </c>
      <c r="E6370" s="2" t="str">
        <f>IFERROR(__xludf.DUMMYFUNCTION("GOOGLETRANSLATE(B6370, ""auto"",""en"")")," sabırlığoy mother sabırlığoy mother calm serenity home a daughter-in-law said to seek to calm the girl and you shall set Europe")</f>
        <v> sabırlığoy mother sabırlığoy mother calm serenity home a daughter-in-law said to seek to calm the girl and you shall set Europe</v>
      </c>
    </row>
    <row r="6371" ht="15.75" customHeight="1">
      <c r="A6371" s="1">
        <v>6965.0</v>
      </c>
      <c r="B6371" s="2" t="s">
        <v>5697</v>
      </c>
      <c r="C6371" s="2" t="s">
        <v>5693</v>
      </c>
      <c r="D6371" s="2" t="s">
        <v>6</v>
      </c>
      <c r="E6371" s="2" t="str">
        <f>IFERROR(__xludf.DUMMYFUNCTION("GOOGLETRANSLATE(B6371, ""auto"",""en"")"),"my success")</f>
        <v>my success</v>
      </c>
    </row>
    <row r="6372" ht="15.75" customHeight="1">
      <c r="A6372" s="1">
        <v>6966.0</v>
      </c>
      <c r="B6372" s="2" t="s">
        <v>5698</v>
      </c>
      <c r="C6372" s="2" t="s">
        <v>5693</v>
      </c>
      <c r="D6372" s="2" t="s">
        <v>6</v>
      </c>
      <c r="E6372" s="2" t="str">
        <f>IFERROR(__xludf.DUMMYFUNCTION("GOOGLETRANSLATE(B6372, ""auto"",""en"")"),"most caring begin in the name of Allah, the Merciful")</f>
        <v>most caring begin in the name of Allah, the Merciful</v>
      </c>
    </row>
    <row r="6373" ht="15.75" customHeight="1">
      <c r="A6373" s="1">
        <v>6967.0</v>
      </c>
      <c r="B6373" s="2" t="s">
        <v>5699</v>
      </c>
      <c r="C6373" s="2" t="s">
        <v>4985</v>
      </c>
      <c r="D6373" s="2" t="s">
        <v>6</v>
      </c>
      <c r="E6373" s="2" t="str">
        <f>IFERROR(__xludf.DUMMYFUNCTION("GOOGLETRANSLATE(B6373, ""auto"",""en"")"),"two spoke of the young man's death is what you will try not to promise otherwise be a short version of the vote in the Speak clearly listen a little of your time to back your actions speak a lot of soul paralysis set Europe")</f>
        <v>two spoke of the young man's death is what you will try not to promise otherwise be a short version of the vote in the Speak clearly listen a little of your time to back your actions speak a lot of soul paralysis set Europe</v>
      </c>
    </row>
    <row r="6374" ht="15.75" customHeight="1">
      <c r="A6374" s="1">
        <v>6968.0</v>
      </c>
      <c r="B6374" s="2" t="s">
        <v>5700</v>
      </c>
      <c r="C6374" s="2" t="s">
        <v>4985</v>
      </c>
      <c r="D6374" s="2" t="s">
        <v>6</v>
      </c>
      <c r="E6374" s="2" t="str">
        <f>IFERROR(__xludf.DUMMYFUNCTION("GOOGLETRANSLATE(B6374, ""auto"",""en"")"),"Is love is love, I often like to go on a pair of swans in the lake and now freezing heart withered chest BLACKBOROUGH xx")</f>
        <v>Is love is love, I often like to go on a pair of swans in the lake and now freezing heart withered chest BLACKBOROUGH xx</v>
      </c>
    </row>
    <row r="6375" ht="15.75" customHeight="1">
      <c r="A6375" s="1">
        <v>6969.0</v>
      </c>
      <c r="B6375" s="2" t="s">
        <v>5701</v>
      </c>
      <c r="C6375" s="2" t="s">
        <v>4985</v>
      </c>
      <c r="D6375" s="2" t="s">
        <v>6</v>
      </c>
      <c r="E6375" s="2" t="str">
        <f>IFERROR(__xludf.DUMMYFUNCTION("GOOGLETRANSLATE(B6375, ""auto"",""en"")")," süymegenge süykenbe")</f>
        <v> süymegenge süykenbe</v>
      </c>
    </row>
    <row r="6376" ht="15.75" customHeight="1">
      <c r="A6376" s="1">
        <v>6970.0</v>
      </c>
      <c r="B6376" s="2" t="s">
        <v>5702</v>
      </c>
      <c r="C6376" s="2" t="s">
        <v>4985</v>
      </c>
      <c r="D6376" s="2" t="s">
        <v>6</v>
      </c>
      <c r="E6376" s="2" t="str">
        <f>IFERROR(__xludf.DUMMYFUNCTION("GOOGLETRANSLATE(B6376, ""auto"",""en"")"),"Will you believe you will be qızğanbasañ süymegendey qızğansañ")</f>
        <v>Will you believe you will be qızğanbasañ süymegendey qızğansañ</v>
      </c>
    </row>
    <row r="6377" ht="15.75" customHeight="1">
      <c r="A6377" s="1">
        <v>6971.0</v>
      </c>
      <c r="B6377" s="2" t="s">
        <v>5703</v>
      </c>
      <c r="C6377" s="2" t="s">
        <v>4985</v>
      </c>
      <c r="D6377" s="2" t="s">
        <v>6</v>
      </c>
      <c r="E6377" s="2" t="str">
        <f>IFERROR(__xludf.DUMMYFUNCTION("GOOGLETRANSLATE(B6377, ""auto"",""en"")"),"you do not write someone works for someone else other than writing to you to be someone you're not near the other all in your hands if you can not remember someone else is always someone else will be able to")</f>
        <v>you do not write someone works for someone else other than writing to you to be someone you're not near the other all in your hands if you can not remember someone else is always someone else will be able to</v>
      </c>
    </row>
    <row r="6378" ht="15.75" customHeight="1">
      <c r="A6378" s="1">
        <v>6972.0</v>
      </c>
      <c r="B6378" s="2" t="s">
        <v>5704</v>
      </c>
      <c r="C6378" s="2" t="s">
        <v>4985</v>
      </c>
      <c r="D6378" s="2" t="s">
        <v>6</v>
      </c>
      <c r="E6378" s="2" t="str">
        <f>IFERROR(__xludf.DUMMYFUNCTION("GOOGLETRANSLATE(B6378, ""auto"",""en"")"),"love women, not only on March 8 because they are the most beautiful creatures")</f>
        <v>love women, not only on March 8 because they are the most beautiful creatures</v>
      </c>
    </row>
    <row r="6379" ht="15.75" customHeight="1">
      <c r="A6379" s="1">
        <v>6973.0</v>
      </c>
      <c r="B6379" s="2" t="s">
        <v>5705</v>
      </c>
      <c r="C6379" s="2" t="s">
        <v>4985</v>
      </c>
      <c r="D6379" s="2" t="s">
        <v>6</v>
      </c>
      <c r="E6379" s="2" t="str">
        <f>IFERROR(__xludf.DUMMYFUNCTION("GOOGLETRANSLATE(B6379, ""auto"",""en"")"),"people smile born of congenital industry külmeydi learn how to laugh but will not die, people weeping and laughing are people dying, crying and comforting others jılatıp jılaytını about the evil bad jılaytını good qïmaytın dignity with his death, Mr. Ali")</f>
        <v>people smile born of congenital industry külmeydi learn how to laugh but will not die, people weeping and laughing are people dying, crying and comforting others jılatıp jılaytını about the evil bad jılaytını good qïmaytın dignity with his death, Mr. Ali</v>
      </c>
    </row>
    <row r="6380" ht="15.75" customHeight="1">
      <c r="A6380" s="1">
        <v>6974.0</v>
      </c>
      <c r="B6380" s="2" t="s">
        <v>5706</v>
      </c>
      <c r="C6380" s="2" t="s">
        <v>4985</v>
      </c>
      <c r="D6380" s="2" t="s">
        <v>6</v>
      </c>
      <c r="E6380" s="2" t="str">
        <f>IFERROR(__xludf.DUMMYFUNCTION("GOOGLETRANSLATE(B6380, ""auto"",""en"")"),"All the best in your eyes not look good initially reported")</f>
        <v>All the best in your eyes not look good initially reported</v>
      </c>
    </row>
    <row r="6381" ht="15.75" customHeight="1">
      <c r="A6381" s="1">
        <v>6975.0</v>
      </c>
      <c r="B6381" s="2" t="s">
        <v>5707</v>
      </c>
      <c r="C6381" s="2" t="s">
        <v>4985</v>
      </c>
      <c r="D6381" s="2" t="s">
        <v>6</v>
      </c>
      <c r="E6381" s="2" t="str">
        <f>IFERROR(__xludf.DUMMYFUNCTION("GOOGLETRANSLATE(B6381, ""auto"",""en"")"),"Being a mother is the best work to match the girls")</f>
        <v>Being a mother is the best work to match the girls</v>
      </c>
    </row>
    <row r="6382" ht="15.75" customHeight="1">
      <c r="A6382" s="1">
        <v>6976.0</v>
      </c>
      <c r="B6382" s="2" t="s">
        <v>5708</v>
      </c>
      <c r="C6382" s="2" t="s">
        <v>4985</v>
      </c>
      <c r="D6382" s="2" t="s">
        <v>6</v>
      </c>
      <c r="E6382" s="2" t="str">
        <f>IFERROR(__xludf.DUMMYFUNCTION("GOOGLETRANSLATE(B6382, ""auto"",""en"")"),"Among the dead in the living Starting with a deadly c G.Musrepova")</f>
        <v>Among the dead in the living Starting with a deadly c G.Musrepova</v>
      </c>
    </row>
    <row r="6383" ht="15.75" customHeight="1">
      <c r="A6383" s="1">
        <v>6977.0</v>
      </c>
      <c r="B6383" s="2" t="s">
        <v>5699</v>
      </c>
      <c r="C6383" s="2" t="s">
        <v>5709</v>
      </c>
      <c r="D6383" s="2" t="s">
        <v>6</v>
      </c>
      <c r="E6383" s="2" t="str">
        <f>IFERROR(__xludf.DUMMYFUNCTION("GOOGLETRANSLATE(B6383, ""auto"",""en"")"),"two spoke of the young man's death is what you will try not to promise otherwise be a short version of the vote in the Speak clearly listen a little of your time to back your actions speak a lot of soul paralysis set Europe")</f>
        <v>two spoke of the young man's death is what you will try not to promise otherwise be a short version of the vote in the Speak clearly listen a little of your time to back your actions speak a lot of soul paralysis set Europe</v>
      </c>
    </row>
    <row r="6384" ht="15.75" customHeight="1">
      <c r="A6384" s="1">
        <v>6978.0</v>
      </c>
      <c r="B6384" s="2" t="s">
        <v>5700</v>
      </c>
      <c r="C6384" s="2" t="s">
        <v>5709</v>
      </c>
      <c r="D6384" s="2" t="s">
        <v>6</v>
      </c>
      <c r="E6384" s="2" t="str">
        <f>IFERROR(__xludf.DUMMYFUNCTION("GOOGLETRANSLATE(B6384, ""auto"",""en"")"),"Is love is love, I often like to go on a pair of swans in the lake and now freezing heart withered chest BLACKBOROUGH xx")</f>
        <v>Is love is love, I often like to go on a pair of swans in the lake and now freezing heart withered chest BLACKBOROUGH xx</v>
      </c>
    </row>
    <row r="6385" ht="15.75" customHeight="1">
      <c r="A6385" s="1">
        <v>6979.0</v>
      </c>
      <c r="B6385" s="2" t="s">
        <v>5701</v>
      </c>
      <c r="C6385" s="2" t="s">
        <v>5709</v>
      </c>
      <c r="D6385" s="2" t="s">
        <v>6</v>
      </c>
      <c r="E6385" s="2" t="str">
        <f>IFERROR(__xludf.DUMMYFUNCTION("GOOGLETRANSLATE(B6385, ""auto"",""en"")")," süymegenge süykenbe")</f>
        <v> süymegenge süykenbe</v>
      </c>
    </row>
    <row r="6386" ht="15.75" customHeight="1">
      <c r="A6386" s="1">
        <v>6980.0</v>
      </c>
      <c r="B6386" s="2" t="s">
        <v>5702</v>
      </c>
      <c r="C6386" s="2" t="s">
        <v>5709</v>
      </c>
      <c r="D6386" s="2" t="s">
        <v>6</v>
      </c>
      <c r="E6386" s="2" t="str">
        <f>IFERROR(__xludf.DUMMYFUNCTION("GOOGLETRANSLATE(B6386, ""auto"",""en"")"),"Will you believe you will be qızğanbasañ süymegendey qızğansañ")</f>
        <v>Will you believe you will be qızğanbasañ süymegendey qızğansañ</v>
      </c>
    </row>
    <row r="6387" ht="15.75" customHeight="1">
      <c r="A6387" s="1">
        <v>6981.0</v>
      </c>
      <c r="B6387" s="2" t="s">
        <v>5703</v>
      </c>
      <c r="C6387" s="2" t="s">
        <v>5709</v>
      </c>
      <c r="D6387" s="2" t="s">
        <v>6</v>
      </c>
      <c r="E6387" s="2" t="str">
        <f>IFERROR(__xludf.DUMMYFUNCTION("GOOGLETRANSLATE(B6387, ""auto"",""en"")"),"you do not write someone works for someone else other than writing to you to be someone you're not near the other all in your hands if you can not remember someone else is always someone else will be able to")</f>
        <v>you do not write someone works for someone else other than writing to you to be someone you're not near the other all in your hands if you can not remember someone else is always someone else will be able to</v>
      </c>
    </row>
    <row r="6388" ht="15.75" customHeight="1">
      <c r="A6388" s="1">
        <v>6982.0</v>
      </c>
      <c r="B6388" s="2" t="s">
        <v>5704</v>
      </c>
      <c r="C6388" s="2" t="s">
        <v>5709</v>
      </c>
      <c r="D6388" s="2" t="s">
        <v>6</v>
      </c>
      <c r="E6388" s="2" t="str">
        <f>IFERROR(__xludf.DUMMYFUNCTION("GOOGLETRANSLATE(B6388, ""auto"",""en"")"),"love women, not only on March 8 because they are the most beautiful creatures")</f>
        <v>love women, not only on March 8 because they are the most beautiful creatures</v>
      </c>
    </row>
    <row r="6389" ht="15.75" customHeight="1">
      <c r="A6389" s="1">
        <v>6983.0</v>
      </c>
      <c r="B6389" s="2" t="s">
        <v>5705</v>
      </c>
      <c r="C6389" s="2" t="s">
        <v>5709</v>
      </c>
      <c r="D6389" s="2" t="s">
        <v>6</v>
      </c>
      <c r="E6389" s="2" t="str">
        <f>IFERROR(__xludf.DUMMYFUNCTION("GOOGLETRANSLATE(B6389, ""auto"",""en"")"),"people smile born of congenital industry külmeydi learn how to laugh but will not die, people weeping and laughing are people dying, crying and comforting others jılatıp jılaytını about the evil bad jılaytını good qïmaytın dignity with his death, Mr. Ali")</f>
        <v>people smile born of congenital industry külmeydi learn how to laugh but will not die, people weeping and laughing are people dying, crying and comforting others jılatıp jılaytını about the evil bad jılaytını good qïmaytın dignity with his death, Mr. Ali</v>
      </c>
    </row>
    <row r="6390" ht="15.75" customHeight="1">
      <c r="A6390" s="1">
        <v>6984.0</v>
      </c>
      <c r="B6390" s="2" t="s">
        <v>5706</v>
      </c>
      <c r="C6390" s="2" t="s">
        <v>5709</v>
      </c>
      <c r="D6390" s="2" t="s">
        <v>6</v>
      </c>
      <c r="E6390" s="2" t="str">
        <f>IFERROR(__xludf.DUMMYFUNCTION("GOOGLETRANSLATE(B6390, ""auto"",""en"")"),"All the best in your eyes not look good initially reported")</f>
        <v>All the best in your eyes not look good initially reported</v>
      </c>
    </row>
    <row r="6391" ht="15.75" customHeight="1">
      <c r="A6391" s="1">
        <v>6985.0</v>
      </c>
      <c r="B6391" s="2" t="s">
        <v>5707</v>
      </c>
      <c r="C6391" s="2" t="s">
        <v>5709</v>
      </c>
      <c r="D6391" s="2" t="s">
        <v>6</v>
      </c>
      <c r="E6391" s="2" t="str">
        <f>IFERROR(__xludf.DUMMYFUNCTION("GOOGLETRANSLATE(B6391, ""auto"",""en"")"),"Being a mother is the best work to match the girls")</f>
        <v>Being a mother is the best work to match the girls</v>
      </c>
    </row>
    <row r="6392" ht="15.75" customHeight="1">
      <c r="A6392" s="1">
        <v>6986.0</v>
      </c>
      <c r="B6392" s="2" t="s">
        <v>5708</v>
      </c>
      <c r="C6392" s="2" t="s">
        <v>5709</v>
      </c>
      <c r="D6392" s="2" t="s">
        <v>6</v>
      </c>
      <c r="E6392" s="2" t="str">
        <f>IFERROR(__xludf.DUMMYFUNCTION("GOOGLETRANSLATE(B6392, ""auto"",""en"")"),"Among the dead in the living Starting with a deadly c G.Musrepova")</f>
        <v>Among the dead in the living Starting with a deadly c G.Musrepova</v>
      </c>
    </row>
    <row r="6393" ht="15.75" customHeight="1">
      <c r="A6393" s="1">
        <v>6987.0</v>
      </c>
      <c r="B6393" s="2" t="s">
        <v>5699</v>
      </c>
      <c r="C6393" s="2" t="s">
        <v>4985</v>
      </c>
      <c r="D6393" s="2" t="s">
        <v>6</v>
      </c>
      <c r="E6393" s="2" t="str">
        <f>IFERROR(__xludf.DUMMYFUNCTION("GOOGLETRANSLATE(B6393, ""auto"",""en"")"),"two spoke of the young man's death is what you will try not to promise otherwise be a short version of the vote in the Speak clearly listen a little of your time to back your actions speak a lot of soul paralysis set Europe")</f>
        <v>two spoke of the young man's death is what you will try not to promise otherwise be a short version of the vote in the Speak clearly listen a little of your time to back your actions speak a lot of soul paralysis set Europe</v>
      </c>
    </row>
    <row r="6394" ht="15.75" customHeight="1">
      <c r="A6394" s="1">
        <v>6988.0</v>
      </c>
      <c r="B6394" s="2" t="s">
        <v>5700</v>
      </c>
      <c r="C6394" s="2" t="s">
        <v>4985</v>
      </c>
      <c r="D6394" s="2" t="s">
        <v>6</v>
      </c>
      <c r="E6394" s="2" t="str">
        <f>IFERROR(__xludf.DUMMYFUNCTION("GOOGLETRANSLATE(B6394, ""auto"",""en"")"),"Is love is love, I often like to go on a pair of swans in the lake and now freezing heart withered chest BLACKBOROUGH xx")</f>
        <v>Is love is love, I often like to go on a pair of swans in the lake and now freezing heart withered chest BLACKBOROUGH xx</v>
      </c>
    </row>
    <row r="6395" ht="15.75" customHeight="1">
      <c r="A6395" s="1">
        <v>6989.0</v>
      </c>
      <c r="B6395" s="2" t="s">
        <v>5701</v>
      </c>
      <c r="C6395" s="2" t="s">
        <v>4985</v>
      </c>
      <c r="D6395" s="2" t="s">
        <v>6</v>
      </c>
      <c r="E6395" s="2" t="str">
        <f>IFERROR(__xludf.DUMMYFUNCTION("GOOGLETRANSLATE(B6395, ""auto"",""en"")")," süymegenge süykenbe")</f>
        <v> süymegenge süykenbe</v>
      </c>
    </row>
    <row r="6396" ht="15.75" customHeight="1">
      <c r="A6396" s="1">
        <v>6990.0</v>
      </c>
      <c r="B6396" s="2" t="s">
        <v>5702</v>
      </c>
      <c r="C6396" s="2" t="s">
        <v>4985</v>
      </c>
      <c r="D6396" s="2" t="s">
        <v>6</v>
      </c>
      <c r="E6396" s="2" t="str">
        <f>IFERROR(__xludf.DUMMYFUNCTION("GOOGLETRANSLATE(B6396, ""auto"",""en"")"),"Will you believe you will be qızğanbasañ süymegendey qızğansañ")</f>
        <v>Will you believe you will be qızğanbasañ süymegendey qızğansañ</v>
      </c>
    </row>
    <row r="6397" ht="15.75" customHeight="1">
      <c r="A6397" s="1">
        <v>6991.0</v>
      </c>
      <c r="B6397" s="2" t="s">
        <v>5703</v>
      </c>
      <c r="C6397" s="2" t="s">
        <v>4985</v>
      </c>
      <c r="D6397" s="2" t="s">
        <v>6</v>
      </c>
      <c r="E6397" s="2" t="str">
        <f>IFERROR(__xludf.DUMMYFUNCTION("GOOGLETRANSLATE(B6397, ""auto"",""en"")"),"you do not write someone works for someone else other than writing to you to be someone you're not near the other all in your hands if you can not remember someone else is always someone else will be able to")</f>
        <v>you do not write someone works for someone else other than writing to you to be someone you're not near the other all in your hands if you can not remember someone else is always someone else will be able to</v>
      </c>
    </row>
    <row r="6398" ht="15.75" customHeight="1">
      <c r="A6398" s="1">
        <v>6992.0</v>
      </c>
      <c r="B6398" s="2" t="s">
        <v>5704</v>
      </c>
      <c r="C6398" s="2" t="s">
        <v>4985</v>
      </c>
      <c r="D6398" s="2" t="s">
        <v>6</v>
      </c>
      <c r="E6398" s="2" t="str">
        <f>IFERROR(__xludf.DUMMYFUNCTION("GOOGLETRANSLATE(B6398, ""auto"",""en"")"),"love women, not only on March 8 because they are the most beautiful creatures")</f>
        <v>love women, not only on March 8 because they are the most beautiful creatures</v>
      </c>
    </row>
    <row r="6399" ht="15.75" customHeight="1">
      <c r="A6399" s="1">
        <v>6993.0</v>
      </c>
      <c r="B6399" s="2" t="s">
        <v>5705</v>
      </c>
      <c r="C6399" s="2" t="s">
        <v>4985</v>
      </c>
      <c r="D6399" s="2" t="s">
        <v>6</v>
      </c>
      <c r="E6399" s="2" t="str">
        <f>IFERROR(__xludf.DUMMYFUNCTION("GOOGLETRANSLATE(B6399, ""auto"",""en"")"),"people smile born of congenital industry külmeydi learn how to laugh but will not die, people weeping and laughing are people dying, crying and comforting others jılatıp jılaytını about the evil bad jılaytını good qïmaytın dignity with his death, Mr. Ali")</f>
        <v>people smile born of congenital industry külmeydi learn how to laugh but will not die, people weeping and laughing are people dying, crying and comforting others jılatıp jılaytını about the evil bad jılaytını good qïmaytın dignity with his death, Mr. Ali</v>
      </c>
    </row>
    <row r="6400" ht="15.75" customHeight="1">
      <c r="A6400" s="1">
        <v>6994.0</v>
      </c>
      <c r="B6400" s="2" t="s">
        <v>5706</v>
      </c>
      <c r="C6400" s="2" t="s">
        <v>4985</v>
      </c>
      <c r="D6400" s="2" t="s">
        <v>6</v>
      </c>
      <c r="E6400" s="2" t="str">
        <f>IFERROR(__xludf.DUMMYFUNCTION("GOOGLETRANSLATE(B6400, ""auto"",""en"")"),"All the best in your eyes not look good initially reported")</f>
        <v>All the best in your eyes not look good initially reported</v>
      </c>
    </row>
    <row r="6401" ht="15.75" customHeight="1">
      <c r="A6401" s="1">
        <v>6995.0</v>
      </c>
      <c r="B6401" s="2" t="s">
        <v>5707</v>
      </c>
      <c r="C6401" s="2" t="s">
        <v>4985</v>
      </c>
      <c r="D6401" s="2" t="s">
        <v>6</v>
      </c>
      <c r="E6401" s="2" t="str">
        <f>IFERROR(__xludf.DUMMYFUNCTION("GOOGLETRANSLATE(B6401, ""auto"",""en"")"),"Being a mother is the best work to match the girls")</f>
        <v>Being a mother is the best work to match the girls</v>
      </c>
    </row>
    <row r="6402" ht="15.75" customHeight="1">
      <c r="A6402" s="1">
        <v>6996.0</v>
      </c>
      <c r="B6402" s="2" t="s">
        <v>5708</v>
      </c>
      <c r="C6402" s="2" t="s">
        <v>4985</v>
      </c>
      <c r="D6402" s="2" t="s">
        <v>6</v>
      </c>
      <c r="E6402" s="2" t="str">
        <f>IFERROR(__xludf.DUMMYFUNCTION("GOOGLETRANSLATE(B6402, ""auto"",""en"")"),"Among the dead in the living Starting with a deadly c G.Musrepova")</f>
        <v>Among the dead in the living Starting with a deadly c G.Musrepova</v>
      </c>
    </row>
    <row r="6403" ht="15.75" customHeight="1">
      <c r="A6403" s="1">
        <v>6997.0</v>
      </c>
      <c r="B6403" s="2" t="s">
        <v>5710</v>
      </c>
      <c r="C6403" s="2" t="s">
        <v>5711</v>
      </c>
      <c r="D6403" s="2" t="s">
        <v>6</v>
      </c>
      <c r="E6403" s="2" t="str">
        <f>IFERROR(__xludf.DUMMYFUNCTION("GOOGLETRANSLATE(B6403, ""auto"",""en"")"),"between two people is always a barrier of distance and time habits of the people if the two still attracted to each other, these barriers are transformed into very strong connection all that makes us not separate us closer")</f>
        <v>between two people is always a barrier of distance and time habits of the people if the two still attracted to each other, these barriers are transformed into very strong connection all that makes us not separate us closer</v>
      </c>
    </row>
    <row r="6404" ht="15.75" customHeight="1">
      <c r="A6404" s="1">
        <v>6998.0</v>
      </c>
      <c r="B6404" s="2" t="s">
        <v>5712</v>
      </c>
      <c r="C6404" s="2" t="s">
        <v>5711</v>
      </c>
      <c r="D6404" s="2" t="s">
        <v>6</v>
      </c>
      <c r="E6404" s="2" t="str">
        <f>IFERROR(__xludf.DUMMYFUNCTION("GOOGLETRANSLATE(B6404, ""auto"",""en"")"),"instal piraliev b instal 9 21bp VK bekzat piraliev vatts number 87,473,772,334 87,473,772,334 87,716,169,428")</f>
        <v>instal piraliev b instal 9 21bp VK bekzat piraliev vatts number 87,473,772,334 87,473,772,334 87,716,169,428</v>
      </c>
    </row>
    <row r="6405" ht="15.75" customHeight="1">
      <c r="A6405" s="1">
        <v>6999.0</v>
      </c>
      <c r="B6405" s="2" t="s">
        <v>5710</v>
      </c>
      <c r="C6405" s="2" t="s">
        <v>5713</v>
      </c>
      <c r="D6405" s="2" t="s">
        <v>6</v>
      </c>
      <c r="E6405" s="2" t="str">
        <f>IFERROR(__xludf.DUMMYFUNCTION("GOOGLETRANSLATE(B6405, ""auto"",""en"")"),"between two people is always a barrier of distance and time habits of the people if the two still attracted to each other, these barriers are transformed into very strong connection all that makes us not separate us closer")</f>
        <v>between two people is always a barrier of distance and time habits of the people if the two still attracted to each other, these barriers are transformed into very strong connection all that makes us not separate us closer</v>
      </c>
    </row>
    <row r="6406" ht="15.75" customHeight="1">
      <c r="A6406" s="1">
        <v>7000.0</v>
      </c>
      <c r="B6406" s="2" t="s">
        <v>5712</v>
      </c>
      <c r="C6406" s="2" t="s">
        <v>5713</v>
      </c>
      <c r="D6406" s="2" t="s">
        <v>6</v>
      </c>
      <c r="E6406" s="2" t="str">
        <f>IFERROR(__xludf.DUMMYFUNCTION("GOOGLETRANSLATE(B6406, ""auto"",""en"")"),"instal piraliev b instal 9 21bp VK bekzat piraliev vatts number 87,473,772,334 87,473,772,334 87,716,169,428")</f>
        <v>instal piraliev b instal 9 21bp VK bekzat piraliev vatts number 87,473,772,334 87,473,772,334 87,716,169,428</v>
      </c>
    </row>
    <row r="6407" ht="15.75" customHeight="1">
      <c r="A6407" s="1">
        <v>7001.0</v>
      </c>
      <c r="B6407" s="2" t="s">
        <v>5710</v>
      </c>
      <c r="C6407" s="2" t="s">
        <v>5711</v>
      </c>
      <c r="D6407" s="2" t="s">
        <v>6</v>
      </c>
      <c r="E6407" s="2" t="str">
        <f>IFERROR(__xludf.DUMMYFUNCTION("GOOGLETRANSLATE(B6407, ""auto"",""en"")"),"between two people is always a barrier of distance and time habits of the people if the two still attracted to each other, these barriers are transformed into very strong connection all that makes us not separate us closer")</f>
        <v>between two people is always a barrier of distance and time habits of the people if the two still attracted to each other, these barriers are transformed into very strong connection all that makes us not separate us closer</v>
      </c>
    </row>
    <row r="6408" ht="15.75" customHeight="1">
      <c r="A6408" s="1">
        <v>7002.0</v>
      </c>
      <c r="B6408" s="2" t="s">
        <v>5712</v>
      </c>
      <c r="C6408" s="2" t="s">
        <v>5711</v>
      </c>
      <c r="D6408" s="2" t="s">
        <v>6</v>
      </c>
      <c r="E6408" s="2" t="str">
        <f>IFERROR(__xludf.DUMMYFUNCTION("GOOGLETRANSLATE(B6408, ""auto"",""en"")"),"instal piraliev b instal 9 21bp VK bekzat piraliev vatts number 87,473,772,334 87,473,772,334 87,716,169,428")</f>
        <v>instal piraliev b instal 9 21bp VK bekzat piraliev vatts number 87,473,772,334 87,473,772,334 87,716,169,428</v>
      </c>
    </row>
    <row r="6409" ht="15.75" customHeight="1">
      <c r="A6409" s="1">
        <v>7004.0</v>
      </c>
      <c r="B6409" s="2" t="s">
        <v>5714</v>
      </c>
      <c r="C6409" s="2" t="s">
        <v>2268</v>
      </c>
      <c r="D6409" s="2" t="s">
        <v>6</v>
      </c>
      <c r="E6409" s="2" t="str">
        <f>IFERROR(__xludf.DUMMYFUNCTION("GOOGLETRANSLATE(B6409, ""auto"",""en"")"),"Your task is to help you to your mother your home if you are strong guys on the street")</f>
        <v>Your task is to help you to your mother your home if you are strong guys on the street</v>
      </c>
    </row>
    <row r="6410" ht="15.75" customHeight="1">
      <c r="A6410" s="1">
        <v>7006.0</v>
      </c>
      <c r="B6410" s="2" t="s">
        <v>5715</v>
      </c>
      <c r="C6410" s="2" t="s">
        <v>2268</v>
      </c>
      <c r="D6410" s="2" t="s">
        <v>6</v>
      </c>
      <c r="E6410" s="2" t="str">
        <f>IFERROR(__xludf.DUMMYFUNCTION("GOOGLETRANSLATE(B6410, ""auto"",""en"")")," that day when all of you are loved")</f>
        <v> that day when all of you are loved</v>
      </c>
    </row>
    <row r="6411" ht="15.75" customHeight="1">
      <c r="A6411" s="1">
        <v>7007.0</v>
      </c>
      <c r="B6411" s="2" t="s">
        <v>5716</v>
      </c>
      <c r="C6411" s="2" t="s">
        <v>2268</v>
      </c>
      <c r="D6411" s="2" t="s">
        <v>6</v>
      </c>
      <c r="E6411" s="2" t="str">
        <f>IFERROR(__xludf.DUMMYFUNCTION("GOOGLETRANSLATE(B6411, ""auto"",""en"")"),"do not go back to the people who betrayed you, they do not change")</f>
        <v>do not go back to the people who betrayed you, they do not change</v>
      </c>
    </row>
    <row r="6412" ht="15.75" customHeight="1">
      <c r="A6412" s="1">
        <v>7008.0</v>
      </c>
      <c r="B6412" s="2" t="s">
        <v>5717</v>
      </c>
      <c r="C6412" s="2" t="s">
        <v>2268</v>
      </c>
      <c r="D6412" s="2" t="s">
        <v>6</v>
      </c>
      <c r="E6412" s="2" t="str">
        <f>IFERROR(__xludf.DUMMYFUNCTION("GOOGLETRANSLATE(B6412, ""auto"",""en"")"),"Keep in mind man will never love her back girls")</f>
        <v>Keep in mind man will never love her back girls</v>
      </c>
    </row>
    <row r="6413" ht="15.75" customHeight="1">
      <c r="A6413" s="1">
        <v>7009.0</v>
      </c>
      <c r="B6413" s="2" t="s">
        <v>5718</v>
      </c>
      <c r="C6413" s="2" t="s">
        <v>2268</v>
      </c>
      <c r="D6413" s="2" t="s">
        <v>6</v>
      </c>
      <c r="E6413" s="2" t="str">
        <f>IFERROR(__xludf.DUMMYFUNCTION("GOOGLETRANSLATE(B6413, ""auto"",""en"")"),"lose closest perhaps the worst pain")</f>
        <v>lose closest perhaps the worst pain</v>
      </c>
    </row>
    <row r="6414" ht="15.75" customHeight="1">
      <c r="A6414" s="1">
        <v>7010.0</v>
      </c>
      <c r="B6414" s="2" t="s">
        <v>5719</v>
      </c>
      <c r="C6414" s="2" t="s">
        <v>2268</v>
      </c>
      <c r="D6414" s="2" t="s">
        <v>6</v>
      </c>
      <c r="E6414" s="2" t="str">
        <f>IFERROR(__xludf.DUMMYFUNCTION("GOOGLETRANSLATE(B6414, ""auto"",""en"")")," no heart will not be as generous as the heart of mother")</f>
        <v> no heart will not be as generous as the heart of mother</v>
      </c>
    </row>
    <row r="6415" ht="15.75" customHeight="1">
      <c r="A6415" s="1">
        <v>7011.0</v>
      </c>
      <c r="B6415" s="2" t="s">
        <v>5720</v>
      </c>
      <c r="C6415" s="2" t="s">
        <v>2268</v>
      </c>
      <c r="D6415" s="2" t="s">
        <v>6</v>
      </c>
      <c r="E6415" s="2" t="str">
        <f>IFERROR(__xludf.DUMMYFUNCTION("GOOGLETRANSLATE(B6415, ""auto"",""en"")"),"sooner or later will come to love will become a friend of the people, such as gums")</f>
        <v>sooner or later will come to love will become a friend of the people, such as gums</v>
      </c>
    </row>
    <row r="6416" ht="15.75" customHeight="1">
      <c r="A6416" s="1">
        <v>7012.0</v>
      </c>
      <c r="B6416" s="2" t="s">
        <v>5721</v>
      </c>
      <c r="C6416" s="2" t="s">
        <v>2268</v>
      </c>
      <c r="D6416" s="2" t="s">
        <v>6</v>
      </c>
      <c r="E6416" s="2" t="str">
        <f>IFERROR(__xludf.DUMMYFUNCTION("GOOGLETRANSLATE(B6416, ""auto"",""en"")"),"me your Mercedes does not interest me, I'm in a hurry to strong favorite words stopping waiting so not every can")</f>
        <v>me your Mercedes does not interest me, I'm in a hurry to strong favorite words stopping waiting so not every can</v>
      </c>
    </row>
    <row r="6417" ht="15.75" customHeight="1">
      <c r="A6417" s="1">
        <v>7013.0</v>
      </c>
      <c r="B6417" s="2" t="s">
        <v>5722</v>
      </c>
      <c r="C6417" s="2" t="s">
        <v>2268</v>
      </c>
      <c r="D6417" s="2" t="s">
        <v>6</v>
      </c>
      <c r="E6417" s="2" t="str">
        <f>IFERROR(__xludf.DUMMYFUNCTION("GOOGLETRANSLATE(B6417, ""auto"",""en"")"),"I never complain about things that parents could not give you the opportunity they gave you everything that they did each of you owe to them, take care of parents")</f>
        <v>I never complain about things that parents could not give you the opportunity they gave you everything that they did each of you owe to them, take care of parents</v>
      </c>
    </row>
    <row r="6418" ht="15.75" customHeight="1">
      <c r="A6418" s="1">
        <v>7014.0</v>
      </c>
      <c r="B6418" s="2" t="s">
        <v>5723</v>
      </c>
      <c r="C6418" s="2" t="s">
        <v>2268</v>
      </c>
      <c r="D6418" s="2" t="s">
        <v>6</v>
      </c>
      <c r="E6418" s="2" t="str">
        <f>IFERROR(__xludf.DUMMYFUNCTION("GOOGLETRANSLATE(B6418, ""auto"",""en"")"),"Try to open image")</f>
        <v>Try to open image</v>
      </c>
    </row>
    <row r="6419" ht="15.75" customHeight="1">
      <c r="A6419" s="1">
        <v>7016.0</v>
      </c>
      <c r="B6419" s="2" t="s">
        <v>5714</v>
      </c>
      <c r="C6419" s="2" t="s">
        <v>2268</v>
      </c>
      <c r="D6419" s="2" t="s">
        <v>6</v>
      </c>
      <c r="E6419" s="2" t="str">
        <f>IFERROR(__xludf.DUMMYFUNCTION("GOOGLETRANSLATE(B6419, ""auto"",""en"")"),"Your task is to help you to your mother your home if you are strong guys on the street")</f>
        <v>Your task is to help you to your mother your home if you are strong guys on the street</v>
      </c>
    </row>
    <row r="6420" ht="15.75" customHeight="1">
      <c r="A6420" s="1">
        <v>7018.0</v>
      </c>
      <c r="B6420" s="2" t="s">
        <v>5715</v>
      </c>
      <c r="C6420" s="2" t="s">
        <v>2268</v>
      </c>
      <c r="D6420" s="2" t="s">
        <v>6</v>
      </c>
      <c r="E6420" s="2" t="str">
        <f>IFERROR(__xludf.DUMMYFUNCTION("GOOGLETRANSLATE(B6420, ""auto"",""en"")")," that day when all of you are loved")</f>
        <v> that day when all of you are loved</v>
      </c>
    </row>
    <row r="6421" ht="15.75" customHeight="1">
      <c r="A6421" s="1">
        <v>7019.0</v>
      </c>
      <c r="B6421" s="2" t="s">
        <v>5716</v>
      </c>
      <c r="C6421" s="2" t="s">
        <v>2268</v>
      </c>
      <c r="D6421" s="2" t="s">
        <v>6</v>
      </c>
      <c r="E6421" s="2" t="str">
        <f>IFERROR(__xludf.DUMMYFUNCTION("GOOGLETRANSLATE(B6421, ""auto"",""en"")"),"do not go back to the people who betrayed you, they do not change")</f>
        <v>do not go back to the people who betrayed you, they do not change</v>
      </c>
    </row>
    <row r="6422" ht="15.75" customHeight="1">
      <c r="A6422" s="1">
        <v>7020.0</v>
      </c>
      <c r="B6422" s="2" t="s">
        <v>5717</v>
      </c>
      <c r="C6422" s="2" t="s">
        <v>2268</v>
      </c>
      <c r="D6422" s="2" t="s">
        <v>6</v>
      </c>
      <c r="E6422" s="2" t="str">
        <f>IFERROR(__xludf.DUMMYFUNCTION("GOOGLETRANSLATE(B6422, ""auto"",""en"")"),"Keep in mind man will never love her back girls")</f>
        <v>Keep in mind man will never love her back girls</v>
      </c>
    </row>
    <row r="6423" ht="15.75" customHeight="1">
      <c r="A6423" s="1">
        <v>7021.0</v>
      </c>
      <c r="B6423" s="2" t="s">
        <v>5718</v>
      </c>
      <c r="C6423" s="2" t="s">
        <v>2268</v>
      </c>
      <c r="D6423" s="2" t="s">
        <v>6</v>
      </c>
      <c r="E6423" s="2" t="str">
        <f>IFERROR(__xludf.DUMMYFUNCTION("GOOGLETRANSLATE(B6423, ""auto"",""en"")"),"lose closest perhaps the worst pain")</f>
        <v>lose closest perhaps the worst pain</v>
      </c>
    </row>
    <row r="6424" ht="15.75" customHeight="1">
      <c r="A6424" s="1">
        <v>7022.0</v>
      </c>
      <c r="B6424" s="2" t="s">
        <v>5719</v>
      </c>
      <c r="C6424" s="2" t="s">
        <v>2268</v>
      </c>
      <c r="D6424" s="2" t="s">
        <v>6</v>
      </c>
      <c r="E6424" s="2" t="str">
        <f>IFERROR(__xludf.DUMMYFUNCTION("GOOGLETRANSLATE(B6424, ""auto"",""en"")")," no heart will not be as generous as the heart of mother")</f>
        <v> no heart will not be as generous as the heart of mother</v>
      </c>
    </row>
    <row r="6425" ht="15.75" customHeight="1">
      <c r="A6425" s="1">
        <v>7023.0</v>
      </c>
      <c r="B6425" s="2" t="s">
        <v>5720</v>
      </c>
      <c r="C6425" s="2" t="s">
        <v>2268</v>
      </c>
      <c r="D6425" s="2" t="s">
        <v>6</v>
      </c>
      <c r="E6425" s="2" t="str">
        <f>IFERROR(__xludf.DUMMYFUNCTION("GOOGLETRANSLATE(B6425, ""auto"",""en"")"),"sooner or later will come to love will become a friend of the people, such as gums")</f>
        <v>sooner or later will come to love will become a friend of the people, such as gums</v>
      </c>
    </row>
    <row r="6426" ht="15.75" customHeight="1">
      <c r="A6426" s="1">
        <v>7024.0</v>
      </c>
      <c r="B6426" s="2" t="s">
        <v>5721</v>
      </c>
      <c r="C6426" s="2" t="s">
        <v>2268</v>
      </c>
      <c r="D6426" s="2" t="s">
        <v>6</v>
      </c>
      <c r="E6426" s="2" t="str">
        <f>IFERROR(__xludf.DUMMYFUNCTION("GOOGLETRANSLATE(B6426, ""auto"",""en"")"),"me your Mercedes does not interest me, I'm in a hurry to strong favorite words stopping waiting so not every can")</f>
        <v>me your Mercedes does not interest me, I'm in a hurry to strong favorite words stopping waiting so not every can</v>
      </c>
    </row>
    <row r="6427" ht="15.75" customHeight="1">
      <c r="A6427" s="1">
        <v>7025.0</v>
      </c>
      <c r="B6427" s="2" t="s">
        <v>5722</v>
      </c>
      <c r="C6427" s="2" t="s">
        <v>2268</v>
      </c>
      <c r="D6427" s="2" t="s">
        <v>6</v>
      </c>
      <c r="E6427" s="2" t="str">
        <f>IFERROR(__xludf.DUMMYFUNCTION("GOOGLETRANSLATE(B6427, ""auto"",""en"")"),"I never complain about things that parents could not give you the opportunity they gave you everything that they did each of you owe to them, take care of parents")</f>
        <v>I never complain about things that parents could not give you the opportunity they gave you everything that they did each of you owe to them, take care of parents</v>
      </c>
    </row>
    <row r="6428" ht="15.75" customHeight="1">
      <c r="A6428" s="1">
        <v>7026.0</v>
      </c>
      <c r="B6428" s="2" t="s">
        <v>5723</v>
      </c>
      <c r="C6428" s="2" t="s">
        <v>2268</v>
      </c>
      <c r="D6428" s="2" t="s">
        <v>6</v>
      </c>
      <c r="E6428" s="2" t="str">
        <f>IFERROR(__xludf.DUMMYFUNCTION("GOOGLETRANSLATE(B6428, ""auto"",""en"")"),"Try to open image")</f>
        <v>Try to open image</v>
      </c>
    </row>
    <row r="6429" ht="15.75" customHeight="1">
      <c r="A6429" s="1">
        <v>7028.0</v>
      </c>
      <c r="B6429" s="2" t="s">
        <v>5714</v>
      </c>
      <c r="C6429" s="2" t="s">
        <v>2268</v>
      </c>
      <c r="D6429" s="2" t="s">
        <v>6</v>
      </c>
      <c r="E6429" s="2" t="str">
        <f>IFERROR(__xludf.DUMMYFUNCTION("GOOGLETRANSLATE(B6429, ""auto"",""en"")"),"Your task is to help you to your mother your home if you are strong guys on the street")</f>
        <v>Your task is to help you to your mother your home if you are strong guys on the street</v>
      </c>
    </row>
    <row r="6430" ht="15.75" customHeight="1">
      <c r="A6430" s="1">
        <v>7030.0</v>
      </c>
      <c r="B6430" s="2" t="s">
        <v>5715</v>
      </c>
      <c r="C6430" s="2" t="s">
        <v>2268</v>
      </c>
      <c r="D6430" s="2" t="s">
        <v>6</v>
      </c>
      <c r="E6430" s="2" t="str">
        <f>IFERROR(__xludf.DUMMYFUNCTION("GOOGLETRANSLATE(B6430, ""auto"",""en"")")," that day when all of you are loved")</f>
        <v> that day when all of you are loved</v>
      </c>
    </row>
    <row r="6431" ht="15.75" customHeight="1">
      <c r="A6431" s="1">
        <v>7031.0</v>
      </c>
      <c r="B6431" s="2" t="s">
        <v>5716</v>
      </c>
      <c r="C6431" s="2" t="s">
        <v>2268</v>
      </c>
      <c r="D6431" s="2" t="s">
        <v>6</v>
      </c>
      <c r="E6431" s="2" t="str">
        <f>IFERROR(__xludf.DUMMYFUNCTION("GOOGLETRANSLATE(B6431, ""auto"",""en"")"),"do not go back to the people who betrayed you, they do not change")</f>
        <v>do not go back to the people who betrayed you, they do not change</v>
      </c>
    </row>
    <row r="6432" ht="15.75" customHeight="1">
      <c r="A6432" s="1">
        <v>7032.0</v>
      </c>
      <c r="B6432" s="2" t="s">
        <v>5717</v>
      </c>
      <c r="C6432" s="2" t="s">
        <v>2268</v>
      </c>
      <c r="D6432" s="2" t="s">
        <v>6</v>
      </c>
      <c r="E6432" s="2" t="str">
        <f>IFERROR(__xludf.DUMMYFUNCTION("GOOGLETRANSLATE(B6432, ""auto"",""en"")"),"Keep in mind man will never love her back girls")</f>
        <v>Keep in mind man will never love her back girls</v>
      </c>
    </row>
    <row r="6433" ht="15.75" customHeight="1">
      <c r="A6433" s="1">
        <v>7033.0</v>
      </c>
      <c r="B6433" s="2" t="s">
        <v>5718</v>
      </c>
      <c r="C6433" s="2" t="s">
        <v>2268</v>
      </c>
      <c r="D6433" s="2" t="s">
        <v>6</v>
      </c>
      <c r="E6433" s="2" t="str">
        <f>IFERROR(__xludf.DUMMYFUNCTION("GOOGLETRANSLATE(B6433, ""auto"",""en"")"),"lose closest perhaps the worst pain")</f>
        <v>lose closest perhaps the worst pain</v>
      </c>
    </row>
    <row r="6434" ht="15.75" customHeight="1">
      <c r="A6434" s="1">
        <v>7034.0</v>
      </c>
      <c r="B6434" s="2" t="s">
        <v>5719</v>
      </c>
      <c r="C6434" s="2" t="s">
        <v>2268</v>
      </c>
      <c r="D6434" s="2" t="s">
        <v>6</v>
      </c>
      <c r="E6434" s="2" t="str">
        <f>IFERROR(__xludf.DUMMYFUNCTION("GOOGLETRANSLATE(B6434, ""auto"",""en"")")," no heart will not be as generous as the heart of mother")</f>
        <v> no heart will not be as generous as the heart of mother</v>
      </c>
    </row>
    <row r="6435" ht="15.75" customHeight="1">
      <c r="A6435" s="1">
        <v>7035.0</v>
      </c>
      <c r="B6435" s="2" t="s">
        <v>5720</v>
      </c>
      <c r="C6435" s="2" t="s">
        <v>2268</v>
      </c>
      <c r="D6435" s="2" t="s">
        <v>6</v>
      </c>
      <c r="E6435" s="2" t="str">
        <f>IFERROR(__xludf.DUMMYFUNCTION("GOOGLETRANSLATE(B6435, ""auto"",""en"")"),"sooner or later will come to love will become a friend of the people, such as gums")</f>
        <v>sooner or later will come to love will become a friend of the people, such as gums</v>
      </c>
    </row>
    <row r="6436" ht="15.75" customHeight="1">
      <c r="A6436" s="1">
        <v>7036.0</v>
      </c>
      <c r="B6436" s="2" t="s">
        <v>5721</v>
      </c>
      <c r="C6436" s="2" t="s">
        <v>2268</v>
      </c>
      <c r="D6436" s="2" t="s">
        <v>6</v>
      </c>
      <c r="E6436" s="2" t="str">
        <f>IFERROR(__xludf.DUMMYFUNCTION("GOOGLETRANSLATE(B6436, ""auto"",""en"")"),"me your Mercedes does not interest me, I'm in a hurry to strong favorite words stopping waiting so not every can")</f>
        <v>me your Mercedes does not interest me, I'm in a hurry to strong favorite words stopping waiting so not every can</v>
      </c>
    </row>
    <row r="6437" ht="15.75" customHeight="1">
      <c r="A6437" s="1">
        <v>7037.0</v>
      </c>
      <c r="B6437" s="2" t="s">
        <v>5722</v>
      </c>
      <c r="C6437" s="2" t="s">
        <v>2268</v>
      </c>
      <c r="D6437" s="2" t="s">
        <v>6</v>
      </c>
      <c r="E6437" s="2" t="str">
        <f>IFERROR(__xludf.DUMMYFUNCTION("GOOGLETRANSLATE(B6437, ""auto"",""en"")"),"I never complain about things that parents could not give you the opportunity they gave you everything that they did each of you owe to them, take care of parents")</f>
        <v>I never complain about things that parents could not give you the opportunity they gave you everything that they did each of you owe to them, take care of parents</v>
      </c>
    </row>
    <row r="6438" ht="15.75" customHeight="1">
      <c r="A6438" s="1">
        <v>7038.0</v>
      </c>
      <c r="B6438" s="2" t="s">
        <v>5723</v>
      </c>
      <c r="C6438" s="2" t="s">
        <v>2268</v>
      </c>
      <c r="D6438" s="2" t="s">
        <v>6</v>
      </c>
      <c r="E6438" s="2" t="str">
        <f>IFERROR(__xludf.DUMMYFUNCTION("GOOGLETRANSLATE(B6438, ""auto"",""en"")"),"Try to open image")</f>
        <v>Try to open image</v>
      </c>
    </row>
    <row r="6439" ht="15.75" customHeight="1">
      <c r="A6439" s="1">
        <v>7039.0</v>
      </c>
      <c r="B6439" s="2" t="s">
        <v>5724</v>
      </c>
      <c r="C6439" s="2" t="s">
        <v>5725</v>
      </c>
      <c r="D6439" s="2" t="s">
        <v>6</v>
      </c>
      <c r="E6439" s="2" t="str">
        <f>IFERROR(__xludf.DUMMYFUNCTION("GOOGLETRANSLATE(B6439, ""auto"",""en"")")," I would if the laughter prolongs the life of the mother and the day küldirtetin")</f>
        <v> I would if the laughter prolongs the life of the mother and the day küldirtetin</v>
      </c>
    </row>
    <row r="6440" ht="15.75" customHeight="1">
      <c r="A6440" s="1">
        <v>7040.0</v>
      </c>
      <c r="B6440" s="2" t="s">
        <v>5726</v>
      </c>
      <c r="C6440" s="2" t="s">
        <v>5725</v>
      </c>
      <c r="D6440" s="2" t="s">
        <v>6</v>
      </c>
      <c r="E6440" s="2" t="str">
        <f>IFERROR(__xludf.DUMMYFUNCTION("GOOGLETRANSLATE(B6440, ""auto"",""en"")"),"and nothing else")</f>
        <v>and nothing else</v>
      </c>
    </row>
    <row r="6441" ht="15.75" customHeight="1">
      <c r="A6441" s="1">
        <v>7041.0</v>
      </c>
      <c r="B6441" s="2" t="s">
        <v>5727</v>
      </c>
      <c r="C6441" s="2" t="s">
        <v>5728</v>
      </c>
      <c r="D6441" s="2" t="s">
        <v>6</v>
      </c>
      <c r="E6441" s="2" t="str">
        <f>IFERROR(__xludf.DUMMYFUNCTION("GOOGLETRANSLATE(B6441, ""auto"",""en"")")," this user in love sunsets")</f>
        <v> this user in love sunsets</v>
      </c>
    </row>
    <row r="6442" ht="15.75" customHeight="1">
      <c r="A6442" s="1">
        <v>7042.0</v>
      </c>
      <c r="B6442" s="2" t="s">
        <v>5729</v>
      </c>
      <c r="C6442" s="2" t="s">
        <v>5728</v>
      </c>
      <c r="D6442" s="2" t="s">
        <v>6</v>
      </c>
      <c r="E6442" s="2" t="str">
        <f>IFERROR(__xludf.DUMMYFUNCTION("GOOGLETRANSLATE(B6442, ""auto"",""en"")")," best books on self-development Hal Elrod magic morning Richard Branson to hell and do beris show completely")</f>
        <v> best books on self-development Hal Elrod magic morning Richard Branson to hell and do beris show completely</v>
      </c>
    </row>
    <row r="6443" ht="15.75" customHeight="1">
      <c r="A6443" s="1">
        <v>7043.0</v>
      </c>
      <c r="B6443" s="2" t="s">
        <v>5730</v>
      </c>
      <c r="C6443" s="2" t="s">
        <v>5728</v>
      </c>
      <c r="D6443" s="2" t="s">
        <v>6</v>
      </c>
      <c r="E6443" s="2" t="str">
        <f>IFERROR(__xludf.DUMMYFUNCTION("GOOGLETRANSLATE(B6443, ""auto"",""en"")"),"50 best mobile application for travelers without a telephone today we unfortunately nowhere and once even a tourist is unlikely to succeed to get off the coveted device's screen, we decided to go the other way and tell you about the best mobile applicatio"&amp;"n for the traveler to the phone on the trip was the most beneficial flights and airports show full")</f>
        <v>50 best mobile application for travelers without a telephone today we unfortunately nowhere and once even a tourist is unlikely to succeed to get off the coveted device's screen, we decided to go the other way and tell you about the best mobile application for the traveler to the phone on the trip was the most beneficial flights and airports show full</v>
      </c>
    </row>
    <row r="6444" ht="15.75" customHeight="1">
      <c r="A6444" s="1">
        <v>7044.0</v>
      </c>
      <c r="B6444" s="2" t="s">
        <v>5731</v>
      </c>
      <c r="C6444" s="2" t="s">
        <v>5728</v>
      </c>
      <c r="D6444" s="2" t="s">
        <v>6</v>
      </c>
      <c r="E6444" s="2" t="str">
        <f>IFERROR(__xludf.DUMMYFUNCTION("GOOGLETRANSLATE(B6444, ""auto"",""en"")"),"I do not have a favorite genre of music I just like the songs that sound good I do not have a specific taste if I like what I like")</f>
        <v>I do not have a favorite genre of music I just like the songs that sound good I do not have a specific taste if I like what I like</v>
      </c>
    </row>
    <row r="6445" ht="15.75" customHeight="1">
      <c r="A6445" s="1">
        <v>7045.0</v>
      </c>
      <c r="B6445" s="2" t="s">
        <v>5732</v>
      </c>
      <c r="C6445" s="2" t="s">
        <v>5728</v>
      </c>
      <c r="D6445" s="2" t="s">
        <v>6</v>
      </c>
      <c r="E6445" s="2" t="str">
        <f>IFERROR(__xludf.DUMMYFUNCTION("GOOGLETRANSLATE(B6445, ""auto"",""en"")")," you rebyata kogda nibyd ocoznavali chto we mozhem procto take and izmenit cvoi life stopped at any moment you mozhesh procto take and ydalitcya co vceh cots cetey perectat ect myaco podctrichcya as you CAM etogo hochesh start begat Po ytram ckazal chelov"&amp;"eky kotorogo you nenavidish pochemy you nenavidish ego so cilno priznatcya love komy verily and vnezapno potselovat ego proctit ctarye obidy perectat live proshlym IT'S bylo would procto neveroyatno how sorry zhe vce chto on us procto IT'S ne hvataet-forc"&amp;"es and cmelocti")</f>
        <v> you rebyata kogda nibyd ocoznavali chto we mozhem procto take and izmenit cvoi life stopped at any moment you mozhesh procto take and ydalitcya co vceh cots cetey perectat ect myaco podctrichcya as you CAM etogo hochesh start begat Po ytram ckazal cheloveky kotorogo you nenavidish pochemy you nenavidish ego so cilno priznatcya love komy verily and vnezapno potselovat ego proctit ctarye obidy perectat live proshlym IT'S bylo would procto neveroyatno how sorry zhe vce chto on us procto IT'S ne hvataet-forces and cmelocti</v>
      </c>
    </row>
    <row r="6446" ht="15.75" customHeight="1">
      <c r="A6446" s="1">
        <v>7046.0</v>
      </c>
      <c r="B6446" s="2" t="s">
        <v>5733</v>
      </c>
      <c r="C6446" s="2" t="s">
        <v>5728</v>
      </c>
      <c r="D6446" s="2" t="s">
        <v>6</v>
      </c>
      <c r="E6446" s="2" t="str">
        <f>IFERROR(__xludf.DUMMYFUNCTION("GOOGLETRANSLATE(B6446, ""auto"",""en"")")," bastablog shit happens take it easy, even when you are very tired when turmoil hit you in the face when the fuss about affixed the status quo of your migraine when sunny weather upsets you and the snow too, and indeed all the annoying, do not forget that"&amp;" you are alive show completely")</f>
        <v> bastablog shit happens take it easy, even when you are very tired when turmoil hit you in the face when the fuss about affixed the status quo of your migraine when sunny weather upsets you and the snow too, and indeed all the annoying, do not forget that you are alive show completely</v>
      </c>
    </row>
    <row r="6447" ht="15.75" customHeight="1">
      <c r="A6447" s="1">
        <v>7047.0</v>
      </c>
      <c r="B6447" s="2" t="s">
        <v>5734</v>
      </c>
      <c r="C6447" s="2" t="s">
        <v>5728</v>
      </c>
      <c r="D6447" s="2" t="s">
        <v>6</v>
      </c>
      <c r="E6447" s="2" t="str">
        <f>IFERROR(__xludf.DUMMYFUNCTION("GOOGLETRANSLATE(B6447, ""auto"",""en"")")," awwssm quotes you will never find time for something if you need time, you have to create it myself charles buxton")</f>
        <v> awwssm quotes you will never find time for something if you need time, you have to create it myself charles buxton</v>
      </c>
    </row>
    <row r="6448" ht="15.75" customHeight="1">
      <c r="A6448" s="1">
        <v>7048.0</v>
      </c>
      <c r="B6448" s="2" t="s">
        <v>5735</v>
      </c>
      <c r="C6448" s="2" t="s">
        <v>5728</v>
      </c>
      <c r="D6448" s="2" t="s">
        <v>6</v>
      </c>
      <c r="E6448" s="2" t="str">
        <f>IFERROR(__xludf.DUMMYFUNCTION("GOOGLETRANSLATE(B6448, ""auto"",""en"")"),"look myself one morning you realize that your favorite color is white that green tea is delicious black sunrise like the most even if you are asleep at this time why this photo is your favorite and the song is reminiscent of other emotional privilege even"&amp;" if you do not know how to dance but you at least try it turns out that you are strong in geography or art, math yoga exciting experience while French was worth the time and maybe it was a German think about it and then solitude is not depressing and help"&amp;"s to calm down rain from the storm much better sun SLU shat audiobook in the bus nicer than the music you can not choose between a cat and a dog to fly or sail on a boat one day you will understand that you feel more than the surrounding and soul-searchin"&amp;"g is not such a terrible thing as it seems without a book you will not go out even if it is just lying in a backpack behind you It seems amusing that in space as much unknown as at the bottom of the ocean but you suddenly want to learn to write with both "&amp;"hands simultaneously or juggle everything and this is normal because you are looking for yourself")</f>
        <v>look myself one morning you realize that your favorite color is white that green tea is delicious black sunrise like the most even if you are asleep at this time why this photo is your favorite and the song is reminiscent of other emotional privilege even if you do not know how to dance but you at least try it turns out that you are strong in geography or art, math yoga exciting experience while French was worth the time and maybe it was a German think about it and then solitude is not depressing and helps to calm down rain from the storm much better sun SLU shat audiobook in the bus nicer than the music you can not choose between a cat and a dog to fly or sail on a boat one day you will understand that you feel more than the surrounding and soul-searching is not such a terrible thing as it seems without a book you will not go out even if it is just lying in a backpack behind you It seems amusing that in space as much unknown as at the bottom of the ocean but you suddenly want to learn to write with both hands simultaneously or juggle everything and this is normal because you are looking for yourself</v>
      </c>
    </row>
    <row r="6449" ht="15.75" customHeight="1">
      <c r="A6449" s="1">
        <v>7049.0</v>
      </c>
      <c r="B6449" s="2" t="s">
        <v>5736</v>
      </c>
      <c r="C6449" s="2" t="s">
        <v>5728</v>
      </c>
      <c r="D6449" s="2" t="s">
        <v>6</v>
      </c>
      <c r="E6449" s="2" t="str">
        <f>IFERROR(__xludf.DUMMYFUNCTION("GOOGLETRANSLATE(B6449, ""auto"",""en"")"),"This user is in love with peonies")</f>
        <v>This user is in love with peonies</v>
      </c>
    </row>
    <row r="6450" ht="15.75" customHeight="1">
      <c r="A6450" s="1">
        <v>7050.0</v>
      </c>
      <c r="B6450" s="2" t="s">
        <v>5727</v>
      </c>
      <c r="C6450" s="2" t="s">
        <v>5737</v>
      </c>
      <c r="D6450" s="2" t="s">
        <v>6</v>
      </c>
      <c r="E6450" s="2" t="str">
        <f>IFERROR(__xludf.DUMMYFUNCTION("GOOGLETRANSLATE(B6450, ""auto"",""en"")")," this user in love sunsets")</f>
        <v> this user in love sunsets</v>
      </c>
    </row>
    <row r="6451" ht="15.75" customHeight="1">
      <c r="A6451" s="1">
        <v>7051.0</v>
      </c>
      <c r="B6451" s="2" t="s">
        <v>5729</v>
      </c>
      <c r="C6451" s="2" t="s">
        <v>5737</v>
      </c>
      <c r="D6451" s="2" t="s">
        <v>6</v>
      </c>
      <c r="E6451" s="2" t="str">
        <f>IFERROR(__xludf.DUMMYFUNCTION("GOOGLETRANSLATE(B6451, ""auto"",""en"")")," best books on self-development Hal Elrod magic morning Richard Branson to hell and do beris show completely")</f>
        <v> best books on self-development Hal Elrod magic morning Richard Branson to hell and do beris show completely</v>
      </c>
    </row>
    <row r="6452" ht="15.75" customHeight="1">
      <c r="A6452" s="1">
        <v>7052.0</v>
      </c>
      <c r="B6452" s="2" t="s">
        <v>5730</v>
      </c>
      <c r="C6452" s="2" t="s">
        <v>5737</v>
      </c>
      <c r="D6452" s="2" t="s">
        <v>6</v>
      </c>
      <c r="E6452" s="2" t="str">
        <f>IFERROR(__xludf.DUMMYFUNCTION("GOOGLETRANSLATE(B6452, ""auto"",""en"")"),"50 best mobile application for travelers without a telephone today we unfortunately nowhere and once even a tourist is unlikely to succeed to get off the coveted device's screen, we decided to go the other way and tell you about the best mobile applicatio"&amp;"n for the traveler to the phone on the trip was the most beneficial flights and airports show full")</f>
        <v>50 best mobile application for travelers without a telephone today we unfortunately nowhere and once even a tourist is unlikely to succeed to get off the coveted device's screen, we decided to go the other way and tell you about the best mobile application for the traveler to the phone on the trip was the most beneficial flights and airports show full</v>
      </c>
    </row>
    <row r="6453" ht="15.75" customHeight="1">
      <c r="A6453" s="1">
        <v>7053.0</v>
      </c>
      <c r="B6453" s="2" t="s">
        <v>5731</v>
      </c>
      <c r="C6453" s="2" t="s">
        <v>5737</v>
      </c>
      <c r="D6453" s="2" t="s">
        <v>6</v>
      </c>
      <c r="E6453" s="2" t="str">
        <f>IFERROR(__xludf.DUMMYFUNCTION("GOOGLETRANSLATE(B6453, ""auto"",""en"")"),"I do not have a favorite genre of music I just like the songs that sound good I do not have a specific taste if I like what I like")</f>
        <v>I do not have a favorite genre of music I just like the songs that sound good I do not have a specific taste if I like what I like</v>
      </c>
    </row>
    <row r="6454" ht="15.75" customHeight="1">
      <c r="A6454" s="1">
        <v>7054.0</v>
      </c>
      <c r="B6454" s="2" t="s">
        <v>5732</v>
      </c>
      <c r="C6454" s="2" t="s">
        <v>5737</v>
      </c>
      <c r="D6454" s="2" t="s">
        <v>6</v>
      </c>
      <c r="E6454" s="2" t="str">
        <f>IFERROR(__xludf.DUMMYFUNCTION("GOOGLETRANSLATE(B6454, ""auto"",""en"")")," you rebyata kogda nibyd ocoznavali chto we mozhem procto take and izmenit cvoi life stopped at any moment you mozhesh procto take and ydalitcya co vceh cots cetey perectat ect myaco podctrichcya as you CAM etogo hochesh start begat Po ytram ckazal chelov"&amp;"eky kotorogo you nenavidish pochemy you nenavidish ego so cilno priznatcya love komy verily and vnezapno potselovat ego proctit ctarye obidy perectat live proshlym IT'S bylo would procto neveroyatno how sorry zhe vce chto on us procto IT'S ne hvataet-forc"&amp;"es and cmelocti")</f>
        <v> you rebyata kogda nibyd ocoznavali chto we mozhem procto take and izmenit cvoi life stopped at any moment you mozhesh procto take and ydalitcya co vceh cots cetey perectat ect myaco podctrichcya as you CAM etogo hochesh start begat Po ytram ckazal cheloveky kotorogo you nenavidish pochemy you nenavidish ego so cilno priznatcya love komy verily and vnezapno potselovat ego proctit ctarye obidy perectat live proshlym IT'S bylo would procto neveroyatno how sorry zhe vce chto on us procto IT'S ne hvataet-forces and cmelocti</v>
      </c>
    </row>
    <row r="6455" ht="15.75" customHeight="1">
      <c r="A6455" s="1">
        <v>7055.0</v>
      </c>
      <c r="B6455" s="2" t="s">
        <v>5733</v>
      </c>
      <c r="C6455" s="2" t="s">
        <v>5737</v>
      </c>
      <c r="D6455" s="2" t="s">
        <v>6</v>
      </c>
      <c r="E6455" s="2" t="str">
        <f>IFERROR(__xludf.DUMMYFUNCTION("GOOGLETRANSLATE(B6455, ""auto"",""en"")")," bastablog shit happens take it easy, even when you are very tired when turmoil hit you in the face when the fuss about affixed the status quo of your migraine when sunny weather upsets you and the snow too, and indeed all the annoying, do not forget that"&amp;" you are alive show completely")</f>
        <v> bastablog shit happens take it easy, even when you are very tired when turmoil hit you in the face when the fuss about affixed the status quo of your migraine when sunny weather upsets you and the snow too, and indeed all the annoying, do not forget that you are alive show completely</v>
      </c>
    </row>
    <row r="6456" ht="15.75" customHeight="1">
      <c r="A6456" s="1">
        <v>7056.0</v>
      </c>
      <c r="B6456" s="2" t="s">
        <v>5734</v>
      </c>
      <c r="C6456" s="2" t="s">
        <v>5737</v>
      </c>
      <c r="D6456" s="2" t="s">
        <v>6</v>
      </c>
      <c r="E6456" s="2" t="str">
        <f>IFERROR(__xludf.DUMMYFUNCTION("GOOGLETRANSLATE(B6456, ""auto"",""en"")")," awwssm quotes you will never find time for something if you need time, you have to create it myself charles buxton")</f>
        <v> awwssm quotes you will never find time for something if you need time, you have to create it myself charles buxton</v>
      </c>
    </row>
    <row r="6457" ht="15.75" customHeight="1">
      <c r="A6457" s="1">
        <v>7057.0</v>
      </c>
      <c r="B6457" s="2" t="s">
        <v>5735</v>
      </c>
      <c r="C6457" s="2" t="s">
        <v>5737</v>
      </c>
      <c r="D6457" s="2" t="s">
        <v>6</v>
      </c>
      <c r="E6457" s="2" t="str">
        <f>IFERROR(__xludf.DUMMYFUNCTION("GOOGLETRANSLATE(B6457, ""auto"",""en"")"),"look myself one morning you realize that your favorite color is white that green tea is delicious black sunrise like the most even if you are asleep at this time why this photo is your favorite and the song is reminiscent of other emotional privilege even"&amp;" if you do not know how to dance but you at least try it turns out that you are strong in geography or art, math yoga exciting experience while French was worth the time and maybe it was a German think about it and then solitude is not depressing and help"&amp;"s to calm down rain from the storm much better sun SLU shat audiobook in the bus nicer than the music you can not choose between a cat and a dog to fly or sail on a boat one day you will understand that you feel more than the surrounding and soul-searchin"&amp;"g is not such a terrible thing as it seems without a book you will not go out even if it is just lying in a backpack behind you It seems amusing that in space as much unknown as at the bottom of the ocean but you suddenly want to learn to write with both "&amp;"hands simultaneously or juggle everything and this is normal because you are looking for yourself")</f>
        <v>look myself one morning you realize that your favorite color is white that green tea is delicious black sunrise like the most even if you are asleep at this time why this photo is your favorite and the song is reminiscent of other emotional privilege even if you do not know how to dance but you at least try it turns out that you are strong in geography or art, math yoga exciting experience while French was worth the time and maybe it was a German think about it and then solitude is not depressing and helps to calm down rain from the storm much better sun SLU shat audiobook in the bus nicer than the music you can not choose between a cat and a dog to fly or sail on a boat one day you will understand that you feel more than the surrounding and soul-searching is not such a terrible thing as it seems without a book you will not go out even if it is just lying in a backpack behind you It seems amusing that in space as much unknown as at the bottom of the ocean but you suddenly want to learn to write with both hands simultaneously or juggle everything and this is normal because you are looking for yourself</v>
      </c>
    </row>
    <row r="6458" ht="15.75" customHeight="1">
      <c r="A6458" s="1">
        <v>7058.0</v>
      </c>
      <c r="B6458" s="2" t="s">
        <v>5736</v>
      </c>
      <c r="C6458" s="2" t="s">
        <v>5737</v>
      </c>
      <c r="D6458" s="2" t="s">
        <v>6</v>
      </c>
      <c r="E6458" s="2" t="str">
        <f>IFERROR(__xludf.DUMMYFUNCTION("GOOGLETRANSLATE(B6458, ""auto"",""en"")"),"This user is in love with peonies")</f>
        <v>This user is in love with peonies</v>
      </c>
    </row>
    <row r="6459" ht="15.75" customHeight="1">
      <c r="A6459" s="1">
        <v>7059.0</v>
      </c>
      <c r="B6459" s="2" t="s">
        <v>5727</v>
      </c>
      <c r="C6459" s="2" t="s">
        <v>5728</v>
      </c>
      <c r="D6459" s="2" t="s">
        <v>6</v>
      </c>
      <c r="E6459" s="2" t="str">
        <f>IFERROR(__xludf.DUMMYFUNCTION("GOOGLETRANSLATE(B6459, ""auto"",""en"")")," this user in love sunsets")</f>
        <v> this user in love sunsets</v>
      </c>
    </row>
    <row r="6460" ht="15.75" customHeight="1">
      <c r="A6460" s="1">
        <v>7060.0</v>
      </c>
      <c r="B6460" s="2" t="s">
        <v>5729</v>
      </c>
      <c r="C6460" s="2" t="s">
        <v>5728</v>
      </c>
      <c r="D6460" s="2" t="s">
        <v>6</v>
      </c>
      <c r="E6460" s="2" t="str">
        <f>IFERROR(__xludf.DUMMYFUNCTION("GOOGLETRANSLATE(B6460, ""auto"",""en"")")," best books on self-development Hal Elrod magic morning Richard Branson to hell and do beris show completely")</f>
        <v> best books on self-development Hal Elrod magic morning Richard Branson to hell and do beris show completely</v>
      </c>
    </row>
    <row r="6461" ht="15.75" customHeight="1">
      <c r="A6461" s="1">
        <v>7061.0</v>
      </c>
      <c r="B6461" s="2" t="s">
        <v>5730</v>
      </c>
      <c r="C6461" s="2" t="s">
        <v>5728</v>
      </c>
      <c r="D6461" s="2" t="s">
        <v>6</v>
      </c>
      <c r="E6461" s="2" t="str">
        <f>IFERROR(__xludf.DUMMYFUNCTION("GOOGLETRANSLATE(B6461, ""auto"",""en"")"),"50 best mobile application for travelers without a telephone today we unfortunately nowhere and once even a tourist is unlikely to succeed to get off the coveted device's screen, we decided to go the other way and tell you about the best mobile applicatio"&amp;"n for the traveler to the phone on the trip was the most beneficial flights and airports show full")</f>
        <v>50 best mobile application for travelers without a telephone today we unfortunately nowhere and once even a tourist is unlikely to succeed to get off the coveted device's screen, we decided to go the other way and tell you about the best mobile application for the traveler to the phone on the trip was the most beneficial flights and airports show full</v>
      </c>
    </row>
    <row r="6462" ht="15.75" customHeight="1">
      <c r="A6462" s="1">
        <v>7062.0</v>
      </c>
      <c r="B6462" s="2" t="s">
        <v>5731</v>
      </c>
      <c r="C6462" s="2" t="s">
        <v>5728</v>
      </c>
      <c r="D6462" s="2" t="s">
        <v>6</v>
      </c>
      <c r="E6462" s="2" t="str">
        <f>IFERROR(__xludf.DUMMYFUNCTION("GOOGLETRANSLATE(B6462, ""auto"",""en"")"),"I do not have a favorite genre of music I just like the songs that sound good I do not have a specific taste if I like what I like")</f>
        <v>I do not have a favorite genre of music I just like the songs that sound good I do not have a specific taste if I like what I like</v>
      </c>
    </row>
    <row r="6463" ht="15.75" customHeight="1">
      <c r="A6463" s="1">
        <v>7063.0</v>
      </c>
      <c r="B6463" s="2" t="s">
        <v>5732</v>
      </c>
      <c r="C6463" s="2" t="s">
        <v>5728</v>
      </c>
      <c r="D6463" s="2" t="s">
        <v>6</v>
      </c>
      <c r="E6463" s="2" t="str">
        <f>IFERROR(__xludf.DUMMYFUNCTION("GOOGLETRANSLATE(B6463, ""auto"",""en"")")," you rebyata kogda nibyd ocoznavali chto we mozhem procto take and izmenit cvoi life stopped at any moment you mozhesh procto take and ydalitcya co vceh cots cetey perectat ect myaco podctrichcya as you CAM etogo hochesh start begat Po ytram ckazal chelov"&amp;"eky kotorogo you nenavidish pochemy you nenavidish ego so cilno priznatcya love komy verily and vnezapno potselovat ego proctit ctarye obidy perectat live proshlym IT'S bylo would procto neveroyatno how sorry zhe vce chto on us procto IT'S ne hvataet-forc"&amp;"es and cmelocti")</f>
        <v> you rebyata kogda nibyd ocoznavali chto we mozhem procto take and izmenit cvoi life stopped at any moment you mozhesh procto take and ydalitcya co vceh cots cetey perectat ect myaco podctrichcya as you CAM etogo hochesh start begat Po ytram ckazal cheloveky kotorogo you nenavidish pochemy you nenavidish ego so cilno priznatcya love komy verily and vnezapno potselovat ego proctit ctarye obidy perectat live proshlym IT'S bylo would procto neveroyatno how sorry zhe vce chto on us procto IT'S ne hvataet-forces and cmelocti</v>
      </c>
    </row>
    <row r="6464" ht="15.75" customHeight="1">
      <c r="A6464" s="1">
        <v>7064.0</v>
      </c>
      <c r="B6464" s="2" t="s">
        <v>5733</v>
      </c>
      <c r="C6464" s="2" t="s">
        <v>5728</v>
      </c>
      <c r="D6464" s="2" t="s">
        <v>6</v>
      </c>
      <c r="E6464" s="2" t="str">
        <f>IFERROR(__xludf.DUMMYFUNCTION("GOOGLETRANSLATE(B6464, ""auto"",""en"")")," bastablog shit happens take it easy, even when you are very tired when turmoil hit you in the face when the fuss about affixed the status quo of your migraine when sunny weather upsets you and the snow too, and indeed all the annoying, do not forget that"&amp;" you are alive show completely")</f>
        <v> bastablog shit happens take it easy, even when you are very tired when turmoil hit you in the face when the fuss about affixed the status quo of your migraine when sunny weather upsets you and the snow too, and indeed all the annoying, do not forget that you are alive show completely</v>
      </c>
    </row>
    <row r="6465" ht="15.75" customHeight="1">
      <c r="A6465" s="1">
        <v>7065.0</v>
      </c>
      <c r="B6465" s="2" t="s">
        <v>5734</v>
      </c>
      <c r="C6465" s="2" t="s">
        <v>5728</v>
      </c>
      <c r="D6465" s="2" t="s">
        <v>6</v>
      </c>
      <c r="E6465" s="2" t="str">
        <f>IFERROR(__xludf.DUMMYFUNCTION("GOOGLETRANSLATE(B6465, ""auto"",""en"")")," awwssm quotes you will never find time for something if you need time, you have to create it myself charles buxton")</f>
        <v> awwssm quotes you will never find time for something if you need time, you have to create it myself charles buxton</v>
      </c>
    </row>
    <row r="6466" ht="15.75" customHeight="1">
      <c r="A6466" s="1">
        <v>7066.0</v>
      </c>
      <c r="B6466" s="2" t="s">
        <v>5735</v>
      </c>
      <c r="C6466" s="2" t="s">
        <v>5728</v>
      </c>
      <c r="D6466" s="2" t="s">
        <v>6</v>
      </c>
      <c r="E6466" s="2" t="str">
        <f>IFERROR(__xludf.DUMMYFUNCTION("GOOGLETRANSLATE(B6466, ""auto"",""en"")"),"look myself one morning you realize that your favorite color is white that green tea is delicious black sunrise like the most even if you are asleep at this time why this photo is your favorite and the song is reminiscent of other emotional privilege even"&amp;" if you do not know how to dance but you at least try it turns out that you are strong in geography or art, math yoga exciting experience while French was worth the time and maybe it was a German think about it and then solitude is not depressing and help"&amp;"s to calm down rain from the storm much better sun SLU shat audiobook in the bus nicer than the music you can not choose between a cat and a dog to fly or sail on a boat one day you will understand that you feel more than the surrounding and soul-searchin"&amp;"g is not such a terrible thing as it seems without a book you will not go out even if it is just lying in a backpack behind you It seems amusing that in space as much unknown as at the bottom of the ocean but you suddenly want to learn to write with both "&amp;"hands simultaneously or juggle everything and this is normal because you are looking for yourself")</f>
        <v>look myself one morning you realize that your favorite color is white that green tea is delicious black sunrise like the most even if you are asleep at this time why this photo is your favorite and the song is reminiscent of other emotional privilege even if you do not know how to dance but you at least try it turns out that you are strong in geography or art, math yoga exciting experience while French was worth the time and maybe it was a German think about it and then solitude is not depressing and helps to calm down rain from the storm much better sun SLU shat audiobook in the bus nicer than the music you can not choose between a cat and a dog to fly or sail on a boat one day you will understand that you feel more than the surrounding and soul-searching is not such a terrible thing as it seems without a book you will not go out even if it is just lying in a backpack behind you It seems amusing that in space as much unknown as at the bottom of the ocean but you suddenly want to learn to write with both hands simultaneously or juggle everything and this is normal because you are looking for yourself</v>
      </c>
    </row>
    <row r="6467" ht="15.75" customHeight="1">
      <c r="A6467" s="1">
        <v>7067.0</v>
      </c>
      <c r="B6467" s="2" t="s">
        <v>5736</v>
      </c>
      <c r="C6467" s="2" t="s">
        <v>5728</v>
      </c>
      <c r="D6467" s="2" t="s">
        <v>6</v>
      </c>
      <c r="E6467" s="2" t="str">
        <f>IFERROR(__xludf.DUMMYFUNCTION("GOOGLETRANSLATE(B6467, ""auto"",""en"")"),"This user is in love with peonies")</f>
        <v>This user is in love with peonies</v>
      </c>
    </row>
    <row r="6468" ht="15.75" customHeight="1">
      <c r="A6468" s="1">
        <v>7069.0</v>
      </c>
      <c r="B6468" s="2" t="s">
        <v>5738</v>
      </c>
      <c r="C6468" s="2" t="s">
        <v>5739</v>
      </c>
      <c r="D6468" s="2" t="s">
        <v>6</v>
      </c>
      <c r="E6468" s="2" t="str">
        <f>IFERROR(__xludf.DUMMYFUNCTION("GOOGLETRANSLATE(B6468, ""auto"",""en"")"),"I was happy there and will undoubtedly")</f>
        <v>I was happy there and will undoubtedly</v>
      </c>
    </row>
    <row r="6469" ht="15.75" customHeight="1">
      <c r="A6469" s="1">
        <v>7070.0</v>
      </c>
      <c r="B6469" s="2" t="s">
        <v>5740</v>
      </c>
      <c r="C6469" s="2" t="s">
        <v>5739</v>
      </c>
      <c r="D6469" s="2" t="s">
        <v>6</v>
      </c>
      <c r="E6469" s="2" t="str">
        <f>IFERROR(__xludf.DUMMYFUNCTION("GOOGLETRANSLATE(B6469, ""auto"",""en"")"),"slow steps confidently towards the dream")</f>
        <v>slow steps confidently towards the dream</v>
      </c>
    </row>
    <row r="6470" ht="15.75" customHeight="1">
      <c r="A6470" s="1">
        <v>7071.0</v>
      </c>
      <c r="B6470" s="2" t="s">
        <v>5741</v>
      </c>
      <c r="C6470" s="2" t="s">
        <v>5739</v>
      </c>
      <c r="D6470" s="2" t="s">
        <v>6</v>
      </c>
      <c r="E6470" s="2" t="str">
        <f>IFERROR(__xludf.DUMMYFUNCTION("GOOGLETRANSLATE(B6470, ""auto"",""en"")"),"nobody zhelayu bad because with bumerangom not agree")</f>
        <v>nobody zhelayu bad because with bumerangom not agree</v>
      </c>
    </row>
    <row r="6471" ht="15.75" customHeight="1">
      <c r="A6471" s="1">
        <v>7072.0</v>
      </c>
      <c r="B6471" s="2" t="s">
        <v>5742</v>
      </c>
      <c r="C6471" s="2" t="s">
        <v>5739</v>
      </c>
      <c r="D6471" s="2" t="s">
        <v>6</v>
      </c>
      <c r="E6471" s="2" t="str">
        <f>IFERROR(__xludf.DUMMYFUNCTION("GOOGLETRANSLATE(B6471, ""auto"",""en"")"),"Alhamdulillah for each passing day الحمد لله")</f>
        <v>Alhamdulillah for each passing day الحمد لله</v>
      </c>
    </row>
    <row r="6472" ht="15.75" customHeight="1">
      <c r="A6472" s="1">
        <v>7073.0</v>
      </c>
      <c r="B6472" s="2" t="s">
        <v>5743</v>
      </c>
      <c r="C6472" s="2" t="s">
        <v>5739</v>
      </c>
      <c r="D6472" s="2" t="s">
        <v>6</v>
      </c>
      <c r="E6472" s="2" t="str">
        <f>IFERROR(__xludf.DUMMYFUNCTION("GOOGLETRANSLATE(B6472, ""auto"",""en"")"),"be kind of evil in the world enough without you")</f>
        <v>be kind of evil in the world enough without you</v>
      </c>
    </row>
    <row r="6473" ht="15.75" customHeight="1">
      <c r="A6473" s="1">
        <v>7075.0</v>
      </c>
      <c r="B6473" s="2" t="s">
        <v>5744</v>
      </c>
      <c r="C6473" s="2" t="s">
        <v>5739</v>
      </c>
      <c r="D6473" s="2" t="s">
        <v>6</v>
      </c>
      <c r="E6473" s="2" t="str">
        <f>IFERROR(__xludf.DUMMYFUNCTION("GOOGLETRANSLATE(B6473, ""auto"",""en"")"),"people who think that I am not achieve what I want to watch")</f>
        <v>people who think that I am not achieve what I want to watch</v>
      </c>
    </row>
    <row r="6474" ht="15.75" customHeight="1">
      <c r="A6474" s="1">
        <v>7076.0</v>
      </c>
      <c r="B6474" s="2" t="s">
        <v>5745</v>
      </c>
      <c r="C6474" s="2" t="s">
        <v>5739</v>
      </c>
      <c r="D6474" s="2" t="s">
        <v>6</v>
      </c>
      <c r="E6474" s="2" t="str">
        <f>IFERROR(__xludf.DUMMYFUNCTION("GOOGLETRANSLATE(B6474, ""auto"",""en"")"),"Thank God for the parents for what they are next Alhamdulillah for everything what surrounded me")</f>
        <v>Thank God for the parents for what they are next Alhamdulillah for everything what surrounded me</v>
      </c>
    </row>
    <row r="6475" ht="15.75" customHeight="1">
      <c r="A6475" s="1">
        <v>7078.0</v>
      </c>
      <c r="B6475" s="2" t="s">
        <v>5738</v>
      </c>
      <c r="C6475" s="2" t="s">
        <v>5739</v>
      </c>
      <c r="D6475" s="2" t="s">
        <v>6</v>
      </c>
      <c r="E6475" s="2" t="str">
        <f>IFERROR(__xludf.DUMMYFUNCTION("GOOGLETRANSLATE(B6475, ""auto"",""en"")"),"I was happy there and will undoubtedly")</f>
        <v>I was happy there and will undoubtedly</v>
      </c>
    </row>
    <row r="6476" ht="15.75" customHeight="1">
      <c r="A6476" s="1">
        <v>7079.0</v>
      </c>
      <c r="B6476" s="2" t="s">
        <v>5740</v>
      </c>
      <c r="C6476" s="2" t="s">
        <v>5739</v>
      </c>
      <c r="D6476" s="2" t="s">
        <v>6</v>
      </c>
      <c r="E6476" s="2" t="str">
        <f>IFERROR(__xludf.DUMMYFUNCTION("GOOGLETRANSLATE(B6476, ""auto"",""en"")"),"slow steps confidently towards the dream")</f>
        <v>slow steps confidently towards the dream</v>
      </c>
    </row>
    <row r="6477" ht="15.75" customHeight="1">
      <c r="A6477" s="1">
        <v>7080.0</v>
      </c>
      <c r="B6477" s="2" t="s">
        <v>5741</v>
      </c>
      <c r="C6477" s="2" t="s">
        <v>5739</v>
      </c>
      <c r="D6477" s="2" t="s">
        <v>6</v>
      </c>
      <c r="E6477" s="2" t="str">
        <f>IFERROR(__xludf.DUMMYFUNCTION("GOOGLETRANSLATE(B6477, ""auto"",""en"")"),"nobody zhelayu bad because with bumerangom not agree")</f>
        <v>nobody zhelayu bad because with bumerangom not agree</v>
      </c>
    </row>
    <row r="6478" ht="15.75" customHeight="1">
      <c r="A6478" s="1">
        <v>7081.0</v>
      </c>
      <c r="B6478" s="2" t="s">
        <v>5742</v>
      </c>
      <c r="C6478" s="2" t="s">
        <v>5739</v>
      </c>
      <c r="D6478" s="2" t="s">
        <v>6</v>
      </c>
      <c r="E6478" s="2" t="str">
        <f>IFERROR(__xludf.DUMMYFUNCTION("GOOGLETRANSLATE(B6478, ""auto"",""en"")"),"Alhamdulillah for each passing day الحمد لله")</f>
        <v>Alhamdulillah for each passing day الحمد لله</v>
      </c>
    </row>
    <row r="6479" ht="15.75" customHeight="1">
      <c r="A6479" s="1">
        <v>7082.0</v>
      </c>
      <c r="B6479" s="2" t="s">
        <v>5743</v>
      </c>
      <c r="C6479" s="2" t="s">
        <v>5739</v>
      </c>
      <c r="D6479" s="2" t="s">
        <v>6</v>
      </c>
      <c r="E6479" s="2" t="str">
        <f>IFERROR(__xludf.DUMMYFUNCTION("GOOGLETRANSLATE(B6479, ""auto"",""en"")"),"be kind of evil in the world enough without you")</f>
        <v>be kind of evil in the world enough without you</v>
      </c>
    </row>
    <row r="6480" ht="15.75" customHeight="1">
      <c r="A6480" s="1">
        <v>7084.0</v>
      </c>
      <c r="B6480" s="2" t="s">
        <v>5744</v>
      </c>
      <c r="C6480" s="2" t="s">
        <v>5739</v>
      </c>
      <c r="D6480" s="2" t="s">
        <v>6</v>
      </c>
      <c r="E6480" s="2" t="str">
        <f>IFERROR(__xludf.DUMMYFUNCTION("GOOGLETRANSLATE(B6480, ""auto"",""en"")"),"people who think that I am not achieve what I want to watch")</f>
        <v>people who think that I am not achieve what I want to watch</v>
      </c>
    </row>
    <row r="6481" ht="15.75" customHeight="1">
      <c r="A6481" s="1">
        <v>7085.0</v>
      </c>
      <c r="B6481" s="2" t="s">
        <v>5745</v>
      </c>
      <c r="C6481" s="2" t="s">
        <v>5739</v>
      </c>
      <c r="D6481" s="2" t="s">
        <v>6</v>
      </c>
      <c r="E6481" s="2" t="str">
        <f>IFERROR(__xludf.DUMMYFUNCTION("GOOGLETRANSLATE(B6481, ""auto"",""en"")"),"Thank God for the parents for what they are next Alhamdulillah for everything what surrounded me")</f>
        <v>Thank God for the parents for what they are next Alhamdulillah for everything what surrounded me</v>
      </c>
    </row>
    <row r="6482" ht="15.75" customHeight="1">
      <c r="A6482" s="1">
        <v>7087.0</v>
      </c>
      <c r="B6482" s="2" t="s">
        <v>5738</v>
      </c>
      <c r="C6482" s="2" t="s">
        <v>5746</v>
      </c>
      <c r="D6482" s="2" t="s">
        <v>6</v>
      </c>
      <c r="E6482" s="2" t="str">
        <f>IFERROR(__xludf.DUMMYFUNCTION("GOOGLETRANSLATE(B6482, ""auto"",""en"")"),"I was happy there and will undoubtedly")</f>
        <v>I was happy there and will undoubtedly</v>
      </c>
    </row>
    <row r="6483" ht="15.75" customHeight="1">
      <c r="A6483" s="1">
        <v>7088.0</v>
      </c>
      <c r="B6483" s="2" t="s">
        <v>5740</v>
      </c>
      <c r="C6483" s="2" t="s">
        <v>5746</v>
      </c>
      <c r="D6483" s="2" t="s">
        <v>6</v>
      </c>
      <c r="E6483" s="2" t="str">
        <f>IFERROR(__xludf.DUMMYFUNCTION("GOOGLETRANSLATE(B6483, ""auto"",""en"")"),"slow steps confidently towards the dream")</f>
        <v>slow steps confidently towards the dream</v>
      </c>
    </row>
    <row r="6484" ht="15.75" customHeight="1">
      <c r="A6484" s="1">
        <v>7089.0</v>
      </c>
      <c r="B6484" s="2" t="s">
        <v>5741</v>
      </c>
      <c r="C6484" s="2" t="s">
        <v>5746</v>
      </c>
      <c r="D6484" s="2" t="s">
        <v>6</v>
      </c>
      <c r="E6484" s="2" t="str">
        <f>IFERROR(__xludf.DUMMYFUNCTION("GOOGLETRANSLATE(B6484, ""auto"",""en"")"),"nobody zhelayu bad because with bumerangom not agree")</f>
        <v>nobody zhelayu bad because with bumerangom not agree</v>
      </c>
    </row>
    <row r="6485" ht="15.75" customHeight="1">
      <c r="A6485" s="1">
        <v>7090.0</v>
      </c>
      <c r="B6485" s="2" t="s">
        <v>5742</v>
      </c>
      <c r="C6485" s="2" t="s">
        <v>5746</v>
      </c>
      <c r="D6485" s="2" t="s">
        <v>6</v>
      </c>
      <c r="E6485" s="2" t="str">
        <f>IFERROR(__xludf.DUMMYFUNCTION("GOOGLETRANSLATE(B6485, ""auto"",""en"")"),"Alhamdulillah for each passing day الحمد لله")</f>
        <v>Alhamdulillah for each passing day الحمد لله</v>
      </c>
    </row>
    <row r="6486" ht="15.75" customHeight="1">
      <c r="A6486" s="1">
        <v>7091.0</v>
      </c>
      <c r="B6486" s="2" t="s">
        <v>5743</v>
      </c>
      <c r="C6486" s="2" t="s">
        <v>5746</v>
      </c>
      <c r="D6486" s="2" t="s">
        <v>6</v>
      </c>
      <c r="E6486" s="2" t="str">
        <f>IFERROR(__xludf.DUMMYFUNCTION("GOOGLETRANSLATE(B6486, ""auto"",""en"")"),"be kind of evil in the world enough without you")</f>
        <v>be kind of evil in the world enough without you</v>
      </c>
    </row>
    <row r="6487" ht="15.75" customHeight="1">
      <c r="A6487" s="1">
        <v>7093.0</v>
      </c>
      <c r="B6487" s="2" t="s">
        <v>5744</v>
      </c>
      <c r="C6487" s="2" t="s">
        <v>5746</v>
      </c>
      <c r="D6487" s="2" t="s">
        <v>6</v>
      </c>
      <c r="E6487" s="2" t="str">
        <f>IFERROR(__xludf.DUMMYFUNCTION("GOOGLETRANSLATE(B6487, ""auto"",""en"")"),"people who think that I am not achieve what I want to watch")</f>
        <v>people who think that I am not achieve what I want to watch</v>
      </c>
    </row>
    <row r="6488" ht="15.75" customHeight="1">
      <c r="A6488" s="1">
        <v>7094.0</v>
      </c>
      <c r="B6488" s="2" t="s">
        <v>5745</v>
      </c>
      <c r="C6488" s="2" t="s">
        <v>5746</v>
      </c>
      <c r="D6488" s="2" t="s">
        <v>6</v>
      </c>
      <c r="E6488" s="2" t="str">
        <f>IFERROR(__xludf.DUMMYFUNCTION("GOOGLETRANSLATE(B6488, ""auto"",""en"")"),"Thank God for the parents for what they are next Alhamdulillah for everything what surrounded me")</f>
        <v>Thank God for the parents for what they are next Alhamdulillah for everything what surrounded me</v>
      </c>
    </row>
    <row r="6489" ht="15.75" customHeight="1">
      <c r="A6489" s="1">
        <v>7095.0</v>
      </c>
      <c r="B6489" s="2" t="s">
        <v>5747</v>
      </c>
      <c r="C6489" s="2" t="s">
        <v>5748</v>
      </c>
      <c r="D6489" s="2" t="s">
        <v>6</v>
      </c>
      <c r="E6489" s="2" t="str">
        <f>IFERROR(__xludf.DUMMYFUNCTION("GOOGLETRANSLATE(B6489, ""auto"",""en"")"),"soul managed to forgive the one above that wants revenge")</f>
        <v>soul managed to forgive the one above that wants revenge</v>
      </c>
    </row>
    <row r="6490" ht="15.75" customHeight="1">
      <c r="A6490" s="1">
        <v>7096.0</v>
      </c>
      <c r="B6490" s="2" t="s">
        <v>5749</v>
      </c>
      <c r="C6490" s="2" t="s">
        <v>5748</v>
      </c>
      <c r="D6490" s="2" t="s">
        <v>6</v>
      </c>
      <c r="E6490" s="2" t="str">
        <f>IFERROR(__xludf.DUMMYFUNCTION("GOOGLETRANSLATE(B6490, ""auto"",""en"")"),"comfort Soviet apartments")</f>
        <v>comfort Soviet apartments</v>
      </c>
    </row>
    <row r="6491" ht="15.75" customHeight="1">
      <c r="A6491" s="1">
        <v>7097.0</v>
      </c>
      <c r="B6491" s="2" t="s">
        <v>5750</v>
      </c>
      <c r="C6491" s="2" t="s">
        <v>5748</v>
      </c>
      <c r="D6491" s="2" t="s">
        <v>6</v>
      </c>
      <c r="E6491" s="2" t="str">
        <f>IFERROR(__xludf.DUMMYFUNCTION("GOOGLETRANSLATE(B6491, ""auto"",""en"")")," You deserve to be happy")</f>
        <v> You deserve to be happy</v>
      </c>
    </row>
    <row r="6492" ht="15.75" customHeight="1">
      <c r="A6492" s="1">
        <v>7098.0</v>
      </c>
      <c r="B6492" s="2" t="s">
        <v>5751</v>
      </c>
      <c r="C6492" s="2" t="s">
        <v>5748</v>
      </c>
      <c r="D6492" s="2" t="s">
        <v>6</v>
      </c>
      <c r="E6492" s="2" t="str">
        <f>IFERROR(__xludf.DUMMYFUNCTION("GOOGLETRANSLATE(B6492, ""auto"",""en"")"),"also I do after exams")</f>
        <v>also I do after exams</v>
      </c>
    </row>
    <row r="6493" ht="15.75" customHeight="1">
      <c r="A6493" s="1">
        <v>7099.0</v>
      </c>
      <c r="B6493" s="2" t="s">
        <v>5752</v>
      </c>
      <c r="C6493" s="2" t="s">
        <v>5748</v>
      </c>
      <c r="D6493" s="2" t="s">
        <v>6</v>
      </c>
      <c r="E6493" s="2" t="str">
        <f>IFERROR(__xludf.DUMMYFUNCTION("GOOGLETRANSLATE(B6493, ""auto"",""en"")"),"purpose in life")</f>
        <v>purpose in life</v>
      </c>
    </row>
    <row r="6494" ht="15.75" customHeight="1">
      <c r="A6494" s="1">
        <v>7100.0</v>
      </c>
      <c r="B6494" s="2" t="s">
        <v>5753</v>
      </c>
      <c r="C6494" s="2" t="s">
        <v>5748</v>
      </c>
      <c r="D6494" s="2" t="s">
        <v>6</v>
      </c>
      <c r="E6494" s="2" t="str">
        <f>IFERROR(__xludf.DUMMYFUNCTION("GOOGLETRANSLATE(B6494, ""auto"",""en"")"),"Concentrate on the good")</f>
        <v>Concentrate on the good</v>
      </c>
    </row>
    <row r="6495" ht="15.75" customHeight="1">
      <c r="A6495" s="1">
        <v>7101.0</v>
      </c>
      <c r="B6495" s="2" t="s">
        <v>5754</v>
      </c>
      <c r="C6495" s="2" t="s">
        <v>5748</v>
      </c>
      <c r="D6495" s="2" t="s">
        <v>6</v>
      </c>
      <c r="E6495" s="2" t="str">
        <f>IFERROR(__xludf.DUMMYFUNCTION("GOOGLETRANSLATE(B6495, ""auto"",""en"")"),"Milota bit you in the tape")</f>
        <v>Milota bit you in the tape</v>
      </c>
    </row>
    <row r="6496" ht="15.75" customHeight="1">
      <c r="A6496" s="1">
        <v>7102.0</v>
      </c>
      <c r="B6496" s="2" t="s">
        <v>5755</v>
      </c>
      <c r="C6496" s="2" t="s">
        <v>5748</v>
      </c>
      <c r="D6496" s="2" t="s">
        <v>6</v>
      </c>
      <c r="E6496" s="2" t="str">
        <f>IFERROR(__xludf.DUMMYFUNCTION("GOOGLETRANSLATE(B6496, ""auto"",""en"")"),"I notice everything just do not say anything")</f>
        <v>I notice everything just do not say anything</v>
      </c>
    </row>
    <row r="6497" ht="15.75" customHeight="1">
      <c r="A6497" s="1">
        <v>7103.0</v>
      </c>
      <c r="B6497" s="2" t="s">
        <v>5756</v>
      </c>
      <c r="C6497" s="2" t="s">
        <v>5748</v>
      </c>
      <c r="D6497" s="2" t="s">
        <v>6</v>
      </c>
      <c r="E6497" s="2" t="str">
        <f>IFERROR(__xludf.DUMMYFUNCTION("GOOGLETRANSLATE(B6497, ""auto"",""en"")"),"the reasons I was never respect you love or hate you, I just do not recognize")</f>
        <v>the reasons I was never respect you love or hate you, I just do not recognize</v>
      </c>
    </row>
    <row r="6498" ht="15.75" customHeight="1">
      <c r="A6498" s="1">
        <v>7104.0</v>
      </c>
      <c r="B6498" s="2" t="s">
        <v>5747</v>
      </c>
      <c r="C6498" s="2" t="s">
        <v>5748</v>
      </c>
      <c r="D6498" s="2" t="s">
        <v>6</v>
      </c>
      <c r="E6498" s="2" t="str">
        <f>IFERROR(__xludf.DUMMYFUNCTION("GOOGLETRANSLATE(B6498, ""auto"",""en"")"),"soul managed to forgive the one above that wants revenge")</f>
        <v>soul managed to forgive the one above that wants revenge</v>
      </c>
    </row>
    <row r="6499" ht="15.75" customHeight="1">
      <c r="A6499" s="1">
        <v>7105.0</v>
      </c>
      <c r="B6499" s="2" t="s">
        <v>5749</v>
      </c>
      <c r="C6499" s="2" t="s">
        <v>5748</v>
      </c>
      <c r="D6499" s="2" t="s">
        <v>6</v>
      </c>
      <c r="E6499" s="2" t="str">
        <f>IFERROR(__xludf.DUMMYFUNCTION("GOOGLETRANSLATE(B6499, ""auto"",""en"")"),"comfort Soviet apartments")</f>
        <v>comfort Soviet apartments</v>
      </c>
    </row>
    <row r="6500" ht="15.75" customHeight="1">
      <c r="A6500" s="1">
        <v>7106.0</v>
      </c>
      <c r="B6500" s="2" t="s">
        <v>5750</v>
      </c>
      <c r="C6500" s="2" t="s">
        <v>5748</v>
      </c>
      <c r="D6500" s="2" t="s">
        <v>6</v>
      </c>
      <c r="E6500" s="2" t="str">
        <f>IFERROR(__xludf.DUMMYFUNCTION("GOOGLETRANSLATE(B6500, ""auto"",""en"")")," You deserve to be happy")</f>
        <v> You deserve to be happy</v>
      </c>
    </row>
    <row r="6501" ht="15.75" customHeight="1">
      <c r="A6501" s="1">
        <v>7107.0</v>
      </c>
      <c r="B6501" s="2" t="s">
        <v>5751</v>
      </c>
      <c r="C6501" s="2" t="s">
        <v>5748</v>
      </c>
      <c r="D6501" s="2" t="s">
        <v>6</v>
      </c>
      <c r="E6501" s="2" t="str">
        <f>IFERROR(__xludf.DUMMYFUNCTION("GOOGLETRANSLATE(B6501, ""auto"",""en"")"),"also I do after exams")</f>
        <v>also I do after exams</v>
      </c>
    </row>
    <row r="6502" ht="15.75" customHeight="1">
      <c r="A6502" s="1">
        <v>7108.0</v>
      </c>
      <c r="B6502" s="2" t="s">
        <v>5752</v>
      </c>
      <c r="C6502" s="2" t="s">
        <v>5748</v>
      </c>
      <c r="D6502" s="2" t="s">
        <v>6</v>
      </c>
      <c r="E6502" s="2" t="str">
        <f>IFERROR(__xludf.DUMMYFUNCTION("GOOGLETRANSLATE(B6502, ""auto"",""en"")"),"purpose in life")</f>
        <v>purpose in life</v>
      </c>
    </row>
    <row r="6503" ht="15.75" customHeight="1">
      <c r="A6503" s="1">
        <v>7109.0</v>
      </c>
      <c r="B6503" s="2" t="s">
        <v>5753</v>
      </c>
      <c r="C6503" s="2" t="s">
        <v>5748</v>
      </c>
      <c r="D6503" s="2" t="s">
        <v>6</v>
      </c>
      <c r="E6503" s="2" t="str">
        <f>IFERROR(__xludf.DUMMYFUNCTION("GOOGLETRANSLATE(B6503, ""auto"",""en"")"),"Concentrate on the good")</f>
        <v>Concentrate on the good</v>
      </c>
    </row>
    <row r="6504" ht="15.75" customHeight="1">
      <c r="A6504" s="1">
        <v>7110.0</v>
      </c>
      <c r="B6504" s="2" t="s">
        <v>5754</v>
      </c>
      <c r="C6504" s="2" t="s">
        <v>5748</v>
      </c>
      <c r="D6504" s="2" t="s">
        <v>6</v>
      </c>
      <c r="E6504" s="2" t="str">
        <f>IFERROR(__xludf.DUMMYFUNCTION("GOOGLETRANSLATE(B6504, ""auto"",""en"")"),"Milota bit you in the tape")</f>
        <v>Milota bit you in the tape</v>
      </c>
    </row>
    <row r="6505" ht="15.75" customHeight="1">
      <c r="A6505" s="1">
        <v>7111.0</v>
      </c>
      <c r="B6505" s="2" t="s">
        <v>5755</v>
      </c>
      <c r="C6505" s="2" t="s">
        <v>5748</v>
      </c>
      <c r="D6505" s="2" t="s">
        <v>6</v>
      </c>
      <c r="E6505" s="2" t="str">
        <f>IFERROR(__xludf.DUMMYFUNCTION("GOOGLETRANSLATE(B6505, ""auto"",""en"")"),"I notice everything just do not say anything")</f>
        <v>I notice everything just do not say anything</v>
      </c>
    </row>
    <row r="6506" ht="15.75" customHeight="1">
      <c r="A6506" s="1">
        <v>7112.0</v>
      </c>
      <c r="B6506" s="2" t="s">
        <v>5756</v>
      </c>
      <c r="C6506" s="2" t="s">
        <v>5748</v>
      </c>
      <c r="D6506" s="2" t="s">
        <v>6</v>
      </c>
      <c r="E6506" s="2" t="str">
        <f>IFERROR(__xludf.DUMMYFUNCTION("GOOGLETRANSLATE(B6506, ""auto"",""en"")"),"the reasons I was never respect you love or hate you, I just do not recognize")</f>
        <v>the reasons I was never respect you love or hate you, I just do not recognize</v>
      </c>
    </row>
    <row r="6507" ht="15.75" customHeight="1">
      <c r="A6507" s="1">
        <v>7113.0</v>
      </c>
      <c r="B6507" s="2" t="s">
        <v>5747</v>
      </c>
      <c r="C6507" s="2" t="s">
        <v>5748</v>
      </c>
      <c r="D6507" s="2" t="s">
        <v>6</v>
      </c>
      <c r="E6507" s="2" t="str">
        <f>IFERROR(__xludf.DUMMYFUNCTION("GOOGLETRANSLATE(B6507, ""auto"",""en"")"),"soul managed to forgive the one above that wants revenge")</f>
        <v>soul managed to forgive the one above that wants revenge</v>
      </c>
    </row>
    <row r="6508" ht="15.75" customHeight="1">
      <c r="A6508" s="1">
        <v>7114.0</v>
      </c>
      <c r="B6508" s="2" t="s">
        <v>5749</v>
      </c>
      <c r="C6508" s="2" t="s">
        <v>5748</v>
      </c>
      <c r="D6508" s="2" t="s">
        <v>6</v>
      </c>
      <c r="E6508" s="2" t="str">
        <f>IFERROR(__xludf.DUMMYFUNCTION("GOOGLETRANSLATE(B6508, ""auto"",""en"")"),"comfort Soviet apartments")</f>
        <v>comfort Soviet apartments</v>
      </c>
    </row>
    <row r="6509" ht="15.75" customHeight="1">
      <c r="A6509" s="1">
        <v>7115.0</v>
      </c>
      <c r="B6509" s="2" t="s">
        <v>5750</v>
      </c>
      <c r="C6509" s="2" t="s">
        <v>5748</v>
      </c>
      <c r="D6509" s="2" t="s">
        <v>6</v>
      </c>
      <c r="E6509" s="2" t="str">
        <f>IFERROR(__xludf.DUMMYFUNCTION("GOOGLETRANSLATE(B6509, ""auto"",""en"")")," You deserve to be happy")</f>
        <v> You deserve to be happy</v>
      </c>
    </row>
    <row r="6510" ht="15.75" customHeight="1">
      <c r="A6510" s="1">
        <v>7116.0</v>
      </c>
      <c r="B6510" s="2" t="s">
        <v>5751</v>
      </c>
      <c r="C6510" s="2" t="s">
        <v>5748</v>
      </c>
      <c r="D6510" s="2" t="s">
        <v>6</v>
      </c>
      <c r="E6510" s="2" t="str">
        <f>IFERROR(__xludf.DUMMYFUNCTION("GOOGLETRANSLATE(B6510, ""auto"",""en"")"),"also I do after exams")</f>
        <v>also I do after exams</v>
      </c>
    </row>
    <row r="6511" ht="15.75" customHeight="1">
      <c r="A6511" s="1">
        <v>7117.0</v>
      </c>
      <c r="B6511" s="2" t="s">
        <v>5752</v>
      </c>
      <c r="C6511" s="2" t="s">
        <v>5748</v>
      </c>
      <c r="D6511" s="2" t="s">
        <v>6</v>
      </c>
      <c r="E6511" s="2" t="str">
        <f>IFERROR(__xludf.DUMMYFUNCTION("GOOGLETRANSLATE(B6511, ""auto"",""en"")"),"purpose in life")</f>
        <v>purpose in life</v>
      </c>
    </row>
    <row r="6512" ht="15.75" customHeight="1">
      <c r="A6512" s="1">
        <v>7118.0</v>
      </c>
      <c r="B6512" s="2" t="s">
        <v>5753</v>
      </c>
      <c r="C6512" s="2" t="s">
        <v>5748</v>
      </c>
      <c r="D6512" s="2" t="s">
        <v>6</v>
      </c>
      <c r="E6512" s="2" t="str">
        <f>IFERROR(__xludf.DUMMYFUNCTION("GOOGLETRANSLATE(B6512, ""auto"",""en"")"),"Concentrate on the good")</f>
        <v>Concentrate on the good</v>
      </c>
    </row>
    <row r="6513" ht="15.75" customHeight="1">
      <c r="A6513" s="1">
        <v>7119.0</v>
      </c>
      <c r="B6513" s="2" t="s">
        <v>5754</v>
      </c>
      <c r="C6513" s="2" t="s">
        <v>5748</v>
      </c>
      <c r="D6513" s="2" t="s">
        <v>6</v>
      </c>
      <c r="E6513" s="2" t="str">
        <f>IFERROR(__xludf.DUMMYFUNCTION("GOOGLETRANSLATE(B6513, ""auto"",""en"")"),"Milota bit you in the tape")</f>
        <v>Milota bit you in the tape</v>
      </c>
    </row>
    <row r="6514" ht="15.75" customHeight="1">
      <c r="A6514" s="1">
        <v>7120.0</v>
      </c>
      <c r="B6514" s="2" t="s">
        <v>5755</v>
      </c>
      <c r="C6514" s="2" t="s">
        <v>5748</v>
      </c>
      <c r="D6514" s="2" t="s">
        <v>6</v>
      </c>
      <c r="E6514" s="2" t="str">
        <f>IFERROR(__xludf.DUMMYFUNCTION("GOOGLETRANSLATE(B6514, ""auto"",""en"")"),"I notice everything just do not say anything")</f>
        <v>I notice everything just do not say anything</v>
      </c>
    </row>
    <row r="6515" ht="15.75" customHeight="1">
      <c r="A6515" s="1">
        <v>7121.0</v>
      </c>
      <c r="B6515" s="2" t="s">
        <v>5756</v>
      </c>
      <c r="C6515" s="2" t="s">
        <v>5748</v>
      </c>
      <c r="D6515" s="2" t="s">
        <v>6</v>
      </c>
      <c r="E6515" s="2" t="str">
        <f>IFERROR(__xludf.DUMMYFUNCTION("GOOGLETRANSLATE(B6515, ""auto"",""en"")"),"the reasons I was never respect you love or hate you, I just do not recognize")</f>
        <v>the reasons I was never respect you love or hate you, I just do not recognize</v>
      </c>
    </row>
    <row r="6516" ht="15.75" customHeight="1">
      <c r="A6516" s="1">
        <v>7122.0</v>
      </c>
      <c r="B6516" s="2" t="s">
        <v>5757</v>
      </c>
      <c r="C6516" s="2" t="s">
        <v>5758</v>
      </c>
      <c r="D6516" s="2" t="s">
        <v>6</v>
      </c>
      <c r="E6516" s="2" t="str">
        <f>IFERROR(__xludf.DUMMYFUNCTION("GOOGLETRANSLATE(B6516, ""auto"",""en"")")," against any power except for mum")</f>
        <v> against any power except for mum</v>
      </c>
    </row>
    <row r="6517" ht="15.75" customHeight="1">
      <c r="A6517" s="1">
        <v>7123.0</v>
      </c>
      <c r="B6517" s="2" t="s">
        <v>5759</v>
      </c>
      <c r="C6517" s="2" t="s">
        <v>5758</v>
      </c>
      <c r="D6517" s="2" t="s">
        <v>6</v>
      </c>
      <c r="E6517" s="2" t="str">
        <f>IFERROR(__xludf.DUMMYFUNCTION("GOOGLETRANSLATE(B6517, ""auto"",""en"")"),"b kalifornii zapretili prodazhu meha deyctvovat in polnoy mere zapret nachnet c 2023 goda nA territorii shtata nelzya budet prodavat proizvodit obmenivat or darit novuyu odezhdu of meha or naturalnoy kozhi narushenie budet grozit shtrafom takzhe in kalifo"&amp;"rnii zapretyat vyctuplenie wild zhivotnyh in tsirke uboy loshadey and ohotu nA ginger ryc you a gotovy otkazatcya From coats")</f>
        <v>b kalifornii zapretili prodazhu meha deyctvovat in polnoy mere zapret nachnet c 2023 goda nA territorii shtata nelzya budet prodavat proizvodit obmenivat or darit novuyu odezhdu of meha or naturalnoy kozhi narushenie budet grozit shtrafom takzhe in kalifornii zapretyat vyctuplenie wild zhivotnyh in tsirke uboy loshadey and ohotu nA ginger ryc you a gotovy otkazatcya From coats</v>
      </c>
    </row>
    <row r="6518" ht="15.75" customHeight="1">
      <c r="A6518" s="1">
        <v>7124.0</v>
      </c>
      <c r="B6518" s="2" t="s">
        <v>5760</v>
      </c>
      <c r="C6518" s="2" t="s">
        <v>5758</v>
      </c>
      <c r="D6518" s="2" t="s">
        <v>6</v>
      </c>
      <c r="E6518" s="2" t="str">
        <f>IFERROR(__xludf.DUMMYFUNCTION("GOOGLETRANSLATE(B6518, ""auto"",""en"")")," a you znali chto these clov ect cvoya racshifrovka")</f>
        <v> a you znali chto these clov ect cvoya racshifrovka</v>
      </c>
    </row>
    <row r="6519" ht="15.75" customHeight="1">
      <c r="A6519" s="1">
        <v>7125.0</v>
      </c>
      <c r="B6519" s="2" t="s">
        <v>5761</v>
      </c>
      <c r="C6519" s="2" t="s">
        <v>5758</v>
      </c>
      <c r="D6519" s="2" t="s">
        <v>6</v>
      </c>
      <c r="E6519" s="2" t="str">
        <f>IFERROR(__xludf.DUMMYFUNCTION("GOOGLETRANSLATE(B6519, ""auto"",""en"")"),"steep thrillers with a decent rating, description for each photo")</f>
        <v>steep thrillers with a decent rating, description for each photo</v>
      </c>
    </row>
    <row r="6520" ht="15.75" customHeight="1">
      <c r="A6520" s="1">
        <v>7126.0</v>
      </c>
      <c r="B6520" s="2" t="s">
        <v>5762</v>
      </c>
      <c r="C6520" s="2" t="s">
        <v>5758</v>
      </c>
      <c r="D6520" s="2" t="s">
        <v>6</v>
      </c>
      <c r="E6520" s="2" t="str">
        <f>IFERROR(__xludf.DUMMYFUNCTION("GOOGLETRANSLATE(B6520, ""auto"",""en"")"),"I'm staying with you and it's end of the conversation why women kill why women kill 2019")</f>
        <v>I'm staying with you and it's end of the conversation why women kill why women kill 2019</v>
      </c>
    </row>
    <row r="6521" ht="15.75" customHeight="1">
      <c r="A6521" s="1">
        <v>7127.0</v>
      </c>
      <c r="B6521" s="2" t="s">
        <v>5763</v>
      </c>
      <c r="C6521" s="2" t="s">
        <v>5758</v>
      </c>
      <c r="D6521" s="2" t="s">
        <v>6</v>
      </c>
      <c r="E6521" s="2" t="str">
        <f>IFERROR(__xludf.DUMMYFUNCTION("GOOGLETRANSLATE(B6521, ""auto"",""en"")"),"Girls do not want to decide anything they want legs like Kendal")</f>
        <v>Girls do not want to decide anything they want legs like Kendal</v>
      </c>
    </row>
    <row r="6522" ht="15.75" customHeight="1">
      <c r="A6522" s="1">
        <v>7128.0</v>
      </c>
      <c r="B6522" s="2" t="s">
        <v>5764</v>
      </c>
      <c r="C6522" s="2" t="s">
        <v>5758</v>
      </c>
      <c r="D6522" s="2" t="s">
        <v>6</v>
      </c>
      <c r="E6522" s="2" t="str">
        <f>IFERROR(__xludf.DUMMYFUNCTION("GOOGLETRANSLATE(B6522, ""auto"",""en"")"),"SETUP net live assorti verny")</f>
        <v>SETUP net live assorti verny</v>
      </c>
    </row>
    <row r="6523" ht="15.75" customHeight="1">
      <c r="A6523" s="1">
        <v>7129.0</v>
      </c>
      <c r="B6523" s="2" t="s">
        <v>5765</v>
      </c>
      <c r="C6523" s="2" t="s">
        <v>5758</v>
      </c>
      <c r="D6523" s="2" t="s">
        <v>6</v>
      </c>
      <c r="E6523" s="2" t="str">
        <f>IFERROR(__xludf.DUMMYFUNCTION("GOOGLETRANSLATE(B6523, ""auto"",""en"")"),"and govoryat chudes not byvaet")</f>
        <v>and govoryat chudes not byvaet</v>
      </c>
    </row>
    <row r="6524" ht="15.75" customHeight="1">
      <c r="A6524" s="1">
        <v>7130.0</v>
      </c>
      <c r="B6524" s="2" t="s">
        <v>5766</v>
      </c>
      <c r="C6524" s="2" t="s">
        <v>5758</v>
      </c>
      <c r="D6524" s="2" t="s">
        <v>6</v>
      </c>
      <c r="E6524" s="2" t="str">
        <f>IFERROR(__xludf.DUMMYFUNCTION("GOOGLETRANSLATE(B6524, ""auto"",""en"")"),"Ten advantages odinochestva")</f>
        <v>Ten advantages odinochestva</v>
      </c>
    </row>
    <row r="6525" ht="15.75" customHeight="1">
      <c r="A6525" s="1">
        <v>7131.0</v>
      </c>
      <c r="B6525" s="2" t="s">
        <v>5767</v>
      </c>
      <c r="C6525" s="2" t="s">
        <v>5768</v>
      </c>
      <c r="D6525" s="2" t="s">
        <v>6</v>
      </c>
      <c r="E6525" s="2" t="str">
        <f>IFERROR(__xludf.DUMMYFUNCTION("GOOGLETRANSLATE(B6525, ""auto"",""en"")"),"and Sharezer säresige Ramadan prayer, O Allah from morning until sunset just have to keep fasting for your pleasure with your mercy and forgiveness Mubarak month reached the prestige of the Holy Month of Ramadan I give thanks to the fast bilgizgeniñe givi"&amp;"ng the opportunity to the great devotion thank the countless set Europe")</f>
        <v>and Sharezer säresige Ramadan prayer, O Allah from morning until sunset just have to keep fasting for your pleasure with your mercy and forgiveness Mubarak month reached the prestige of the Holy Month of Ramadan I give thanks to the fast bilgizgeniñe giving the opportunity to the great devotion thank the countless set Europe</v>
      </c>
    </row>
    <row r="6526" ht="15.75" customHeight="1">
      <c r="A6526" s="1">
        <v>7132.0</v>
      </c>
      <c r="B6526" s="2" t="s">
        <v>5769</v>
      </c>
      <c r="C6526" s="2" t="s">
        <v>5768</v>
      </c>
      <c r="D6526" s="2" t="s">
        <v>6</v>
      </c>
      <c r="E6526" s="2" t="str">
        <f>IFERROR(__xludf.DUMMYFUNCTION("GOOGLETRANSLATE(B6526, ""auto"",""en"")"),"My son and my son kartayğanda already arrived when I was not still a powerful force I definitely feel that every day tomorrow and elderly were before shaking hands trembling joints to get out the soup kitchen can be molded into tostağanımdı table thy şıtı"&amp;"natıp eyes could set Europe exhibition")</f>
        <v>My son and my son kartayğanda already arrived when I was not still a powerful force I definitely feel that every day tomorrow and elderly were before shaking hands trembling joints to get out the soup kitchen can be molded into tostağanımdı table thy şıtınatıp eyes could set Europe exhibition</v>
      </c>
    </row>
    <row r="6527" ht="15.75" customHeight="1">
      <c r="A6527" s="1">
        <v>7133.0</v>
      </c>
      <c r="B6527" s="2" t="s">
        <v>5770</v>
      </c>
      <c r="C6527" s="2" t="s">
        <v>5768</v>
      </c>
      <c r="D6527" s="2" t="s">
        <v>6</v>
      </c>
      <c r="E6527" s="2" t="str">
        <f>IFERROR(__xludf.DUMMYFUNCTION("GOOGLETRANSLATE(B6527, ""auto"",""en"")"),"On March 8, the championship of the Republic of Kazakhstan")</f>
        <v>On March 8, the championship of the Republic of Kazakhstan</v>
      </c>
    </row>
    <row r="6528" ht="15.75" customHeight="1">
      <c r="A6528" s="1">
        <v>7134.0</v>
      </c>
      <c r="B6528" s="2" t="s">
        <v>477</v>
      </c>
      <c r="C6528" s="2" t="s">
        <v>5768</v>
      </c>
      <c r="D6528" s="2" t="s">
        <v>6</v>
      </c>
      <c r="E6528" s="2" t="str">
        <f>IFERROR(__xludf.DUMMYFUNCTION("GOOGLETRANSLATE(B6528, ""auto"",""en"")"),"Know your fans in android app https vk cc 6ymywu or application VKontakte vk com app4236781 925")</f>
        <v>Know your fans in android app https vk cc 6ymywu or application VKontakte vk com app4236781 925</v>
      </c>
    </row>
    <row r="6529" ht="15.75" customHeight="1">
      <c r="A6529" s="1">
        <v>7135.0</v>
      </c>
      <c r="B6529" s="2" t="s">
        <v>477</v>
      </c>
      <c r="C6529" s="2" t="s">
        <v>5768</v>
      </c>
      <c r="D6529" s="2" t="s">
        <v>6</v>
      </c>
      <c r="E6529" s="2" t="str">
        <f>IFERROR(__xludf.DUMMYFUNCTION("GOOGLETRANSLATE(B6529, ""auto"",""en"")"),"Know your fans in android app https vk cc 6ymywu or application VKontakte vk com app4236781 925")</f>
        <v>Know your fans in android app https vk cc 6ymywu or application VKontakte vk com app4236781 925</v>
      </c>
    </row>
    <row r="6530" ht="15.75" customHeight="1">
      <c r="A6530" s="1">
        <v>7137.0</v>
      </c>
      <c r="B6530" s="2" t="s">
        <v>5771</v>
      </c>
      <c r="C6530" s="2" t="s">
        <v>5768</v>
      </c>
      <c r="D6530" s="2" t="s">
        <v>6</v>
      </c>
      <c r="E6530" s="2" t="str">
        <f>IFERROR(__xludf.DUMMYFUNCTION("GOOGLETRANSLATE(B6530, ""auto"",""en"")"),"worship with Allah for happiness")</f>
        <v>worship with Allah for happiness</v>
      </c>
    </row>
    <row r="6531" ht="15.75" customHeight="1">
      <c r="A6531" s="1">
        <v>7138.0</v>
      </c>
      <c r="B6531" s="2" t="s">
        <v>5772</v>
      </c>
      <c r="C6531" s="2" t="s">
        <v>5768</v>
      </c>
      <c r="D6531" s="2" t="s">
        <v>6</v>
      </c>
      <c r="E6531" s="2" t="str">
        <f>IFERROR(__xludf.DUMMYFUNCTION("GOOGLETRANSLATE(B6531, ""auto"",""en"")"),"Welcome to welcome the holy month of Ramadan brings happiness disappointed bright month of Ramadan this month would accept the repentance of the changing face of Europe set hands to let Muslims pray better than one thousand months of Ramadan this month, t"&amp;"he angels have the opportunity to way to get the heart Hearts prison this month made the Koran Hereafter on the ground so the Lord protects us have been shown the way angels rewards us is moral excellence morning start Sharezer Copies of this month, 30 da"&amp;"ys a month, if not more, if pure soul who makes the sins error handling drinking before the time're angels prays Sharezer were detained and keşkisinde great blessings when you really see this month 20 räkat tarawïx Isha says the dignity of thousands täsbï"&amp;"xtar after night, thousands became tozaqtıqtar each evening iftar sleep there that night and the dignity of the ten days of the month the mosque entrance to the dignity of the night and held a bouquet of reward write qadirsizge this day, we pray for all t"&amp;"hose who understand the properties of this month, those who sincerely heeded fasting month of Quran came here to open this month learned a bribe of thirty Koran Breakfast is not printing a bad head Forgive buqpağandar ötkenmenen say that sexual tusağandar"&amp;" collect the reward if the friend who loves the Garden Do not miss this one-month period of this month as a slave know kadirin hunger fast is accepted sexual contact ïnşäalla know from year to year, do not open the way to Heaven is no modern peace unity t"&amp;"o survive the light of ever-aga")</f>
        <v>Welcome to welcome the holy month of Ramadan brings happiness disappointed bright month of Ramadan this month would accept the repentance of the changing face of Europe set hands to let Muslims pray better than one thousand months of Ramadan this month, the angels have the opportunity to way to get the heart Hearts prison this month made the Koran Hereafter on the ground so the Lord protects us have been shown the way angels rewards us is moral excellence morning start Sharezer Copies of this month, 30 days a month, if not more, if pure soul who makes the sins error handling drinking before the time're angels prays Sharezer were detained and keşkisinde great blessings when you really see this month 20 räkat tarawïx Isha says the dignity of thousands täsbïxtar after night, thousands became tozaqtıqtar each evening iftar sleep there that night and the dignity of the ten days of the month the mosque entrance to the dignity of the night and held a bouquet of reward write qadirsizge this day, we pray for all those who understand the properties of this month, those who sincerely heeded fasting month of Quran came here to open this month learned a bribe of thirty Koran Breakfast is not printing a bad head Forgive buqpağandar ötkenmenen say that sexual tusağandar collect the reward if the friend who loves the Garden Do not miss this one-month period of this month as a slave know kadirin hunger fast is accepted sexual contact ïnşäalla know from year to year, do not open the way to Heaven is no modern peace unity to survive the light of ever-aga</v>
      </c>
    </row>
    <row r="6532" ht="15.75" customHeight="1">
      <c r="A6532" s="1">
        <v>7139.0</v>
      </c>
      <c r="B6532" s="2" t="s">
        <v>5767</v>
      </c>
      <c r="C6532" s="2" t="s">
        <v>5773</v>
      </c>
      <c r="D6532" s="2" t="s">
        <v>6</v>
      </c>
      <c r="E6532" s="2" t="str">
        <f>IFERROR(__xludf.DUMMYFUNCTION("GOOGLETRANSLATE(B6532, ""auto"",""en"")"),"and Sharezer säresige Ramadan prayer, O Allah from morning until sunset just have to keep fasting for your pleasure with your mercy and forgiveness Mubarak month reached the prestige of the Holy Month of Ramadan I give thanks to the fast bilgizgeniñe givi"&amp;"ng the opportunity to the great devotion thank the countless set Europe")</f>
        <v>and Sharezer säresige Ramadan prayer, O Allah from morning until sunset just have to keep fasting for your pleasure with your mercy and forgiveness Mubarak month reached the prestige of the Holy Month of Ramadan I give thanks to the fast bilgizgeniñe giving the opportunity to the great devotion thank the countless set Europe</v>
      </c>
    </row>
    <row r="6533" ht="15.75" customHeight="1">
      <c r="A6533" s="1">
        <v>7140.0</v>
      </c>
      <c r="B6533" s="2" t="s">
        <v>5769</v>
      </c>
      <c r="C6533" s="2" t="s">
        <v>5773</v>
      </c>
      <c r="D6533" s="2" t="s">
        <v>6</v>
      </c>
      <c r="E6533" s="2" t="str">
        <f>IFERROR(__xludf.DUMMYFUNCTION("GOOGLETRANSLATE(B6533, ""auto"",""en"")"),"My son and my son kartayğanda already arrived when I was not still a powerful force I definitely feel that every day tomorrow and elderly were before shaking hands trembling joints to get out the soup kitchen can be molded into tostağanımdı table thy şıtı"&amp;"natıp eyes could set Europe exhibition")</f>
        <v>My son and my son kartayğanda already arrived when I was not still a powerful force I definitely feel that every day tomorrow and elderly were before shaking hands trembling joints to get out the soup kitchen can be molded into tostağanımdı table thy şıtınatıp eyes could set Europe exhibition</v>
      </c>
    </row>
    <row r="6534" ht="15.75" customHeight="1">
      <c r="A6534" s="1">
        <v>7141.0</v>
      </c>
      <c r="B6534" s="2" t="s">
        <v>5770</v>
      </c>
      <c r="C6534" s="2" t="s">
        <v>5773</v>
      </c>
      <c r="D6534" s="2" t="s">
        <v>6</v>
      </c>
      <c r="E6534" s="2" t="str">
        <f>IFERROR(__xludf.DUMMYFUNCTION("GOOGLETRANSLATE(B6534, ""auto"",""en"")"),"On March 8, the championship of the Republic of Kazakhstan")</f>
        <v>On March 8, the championship of the Republic of Kazakhstan</v>
      </c>
    </row>
    <row r="6535" ht="15.75" customHeight="1">
      <c r="A6535" s="1">
        <v>7142.0</v>
      </c>
      <c r="B6535" s="2" t="s">
        <v>477</v>
      </c>
      <c r="C6535" s="2" t="s">
        <v>5773</v>
      </c>
      <c r="D6535" s="2" t="s">
        <v>6</v>
      </c>
      <c r="E6535" s="2" t="str">
        <f>IFERROR(__xludf.DUMMYFUNCTION("GOOGLETRANSLATE(B6535, ""auto"",""en"")"),"Know your fans in android app https vk cc 6ymywu or application VKontakte vk com app4236781 925")</f>
        <v>Know your fans in android app https vk cc 6ymywu or application VKontakte vk com app4236781 925</v>
      </c>
    </row>
    <row r="6536" ht="15.75" customHeight="1">
      <c r="A6536" s="1">
        <v>7143.0</v>
      </c>
      <c r="B6536" s="2" t="s">
        <v>477</v>
      </c>
      <c r="C6536" s="2" t="s">
        <v>5773</v>
      </c>
      <c r="D6536" s="2" t="s">
        <v>6</v>
      </c>
      <c r="E6536" s="2" t="str">
        <f>IFERROR(__xludf.DUMMYFUNCTION("GOOGLETRANSLATE(B6536, ""auto"",""en"")"),"Know your fans in android app https vk cc 6ymywu or application VKontakte vk com app4236781 925")</f>
        <v>Know your fans in android app https vk cc 6ymywu or application VKontakte vk com app4236781 925</v>
      </c>
    </row>
    <row r="6537" ht="15.75" customHeight="1">
      <c r="A6537" s="1">
        <v>7145.0</v>
      </c>
      <c r="B6537" s="2" t="s">
        <v>5771</v>
      </c>
      <c r="C6537" s="2" t="s">
        <v>5773</v>
      </c>
      <c r="D6537" s="2" t="s">
        <v>6</v>
      </c>
      <c r="E6537" s="2" t="str">
        <f>IFERROR(__xludf.DUMMYFUNCTION("GOOGLETRANSLATE(B6537, ""auto"",""en"")"),"worship with Allah for happiness")</f>
        <v>worship with Allah for happiness</v>
      </c>
    </row>
    <row r="6538" ht="15.75" customHeight="1">
      <c r="A6538" s="1">
        <v>7146.0</v>
      </c>
      <c r="B6538" s="2" t="s">
        <v>5772</v>
      </c>
      <c r="C6538" s="2" t="s">
        <v>5773</v>
      </c>
      <c r="D6538" s="2" t="s">
        <v>6</v>
      </c>
      <c r="E6538" s="2" t="str">
        <f>IFERROR(__xludf.DUMMYFUNCTION("GOOGLETRANSLATE(B6538, ""auto"",""en"")"),"Welcome to welcome the holy month of Ramadan brings happiness disappointed bright month of Ramadan this month would accept the repentance of the changing face of Europe set hands to let Muslims pray better than one thousand months of Ramadan this month, t"&amp;"he angels have the opportunity to way to get the heart Hearts prison this month made the Koran Hereafter on the ground so the Lord protects us have been shown the way angels rewards us is moral excellence morning start Sharezer Copies of this month, 30 da"&amp;"ys a month, if not more, if pure soul who makes the sins error handling drinking before the time're angels prays Sharezer were detained and keşkisinde great blessings when you really see this month 20 räkat tarawïx Isha says the dignity of thousands täsbï"&amp;"xtar after night, thousands became tozaqtıqtar each evening iftar sleep there that night and the dignity of the ten days of the month the mosque entrance to the dignity of the night and held a bouquet of reward write qadirsizge this day, we pray for all t"&amp;"hose who understand the properties of this month, those who sincerely heeded fasting month of Quran came here to open this month learned a bribe of thirty Koran Breakfast is not printing a bad head Forgive buqpağandar ötkenmenen say that sexual tusağandar"&amp;" collect the reward if the friend who loves the Garden Do not miss this one-month period of this month as a slave know kadirin hunger fast is accepted sexual contact ïnşäalla know from year to year, do not open the way to Heaven is no modern peace unity t"&amp;"o survive the light of ever-aga")</f>
        <v>Welcome to welcome the holy month of Ramadan brings happiness disappointed bright month of Ramadan this month would accept the repentance of the changing face of Europe set hands to let Muslims pray better than one thousand months of Ramadan this month, the angels have the opportunity to way to get the heart Hearts prison this month made the Koran Hereafter on the ground so the Lord protects us have been shown the way angels rewards us is moral excellence morning start Sharezer Copies of this month, 30 days a month, if not more, if pure soul who makes the sins error handling drinking before the time're angels prays Sharezer were detained and keşkisinde great blessings when you really see this month 20 räkat tarawïx Isha says the dignity of thousands täsbïxtar after night, thousands became tozaqtıqtar each evening iftar sleep there that night and the dignity of the ten days of the month the mosque entrance to the dignity of the night and held a bouquet of reward write qadirsizge this day, we pray for all those who understand the properties of this month, those who sincerely heeded fasting month of Quran came here to open this month learned a bribe of thirty Koran Breakfast is not printing a bad head Forgive buqpağandar ötkenmenen say that sexual tusağandar collect the reward if the friend who loves the Garden Do not miss this one-month period of this month as a slave know kadirin hunger fast is accepted sexual contact ïnşäalla know from year to year, do not open the way to Heaven is no modern peace unity to survive the light of ever-aga</v>
      </c>
    </row>
    <row r="6539" ht="15.75" customHeight="1">
      <c r="A6539" s="1">
        <v>7147.0</v>
      </c>
      <c r="B6539" s="2" t="s">
        <v>5767</v>
      </c>
      <c r="C6539" s="2" t="s">
        <v>5768</v>
      </c>
      <c r="D6539" s="2" t="s">
        <v>6</v>
      </c>
      <c r="E6539" s="2" t="str">
        <f>IFERROR(__xludf.DUMMYFUNCTION("GOOGLETRANSLATE(B6539, ""auto"",""en"")"),"and Sharezer säresige Ramadan prayer, O Allah from morning until sunset just have to keep fasting for your pleasure with your mercy and forgiveness Mubarak month reached the prestige of the Holy Month of Ramadan I give thanks to the fast bilgizgeniñe givi"&amp;"ng the opportunity to the great devotion thank the countless set Europe")</f>
        <v>and Sharezer säresige Ramadan prayer, O Allah from morning until sunset just have to keep fasting for your pleasure with your mercy and forgiveness Mubarak month reached the prestige of the Holy Month of Ramadan I give thanks to the fast bilgizgeniñe giving the opportunity to the great devotion thank the countless set Europe</v>
      </c>
    </row>
    <row r="6540" ht="15.75" customHeight="1">
      <c r="A6540" s="1">
        <v>7148.0</v>
      </c>
      <c r="B6540" s="2" t="s">
        <v>5769</v>
      </c>
      <c r="C6540" s="2" t="s">
        <v>5768</v>
      </c>
      <c r="D6540" s="2" t="s">
        <v>6</v>
      </c>
      <c r="E6540" s="2" t="str">
        <f>IFERROR(__xludf.DUMMYFUNCTION("GOOGLETRANSLATE(B6540, ""auto"",""en"")"),"My son and my son kartayğanda already arrived when I was not still a powerful force I definitely feel that every day tomorrow and elderly were before shaking hands trembling joints to get out the soup kitchen can be molded into tostağanımdı table thy şıtı"&amp;"natıp eyes could set Europe exhibition")</f>
        <v>My son and my son kartayğanda already arrived when I was not still a powerful force I definitely feel that every day tomorrow and elderly were before shaking hands trembling joints to get out the soup kitchen can be molded into tostağanımdı table thy şıtınatıp eyes could set Europe exhibition</v>
      </c>
    </row>
    <row r="6541" ht="15.75" customHeight="1">
      <c r="A6541" s="1">
        <v>7149.0</v>
      </c>
      <c r="B6541" s="2" t="s">
        <v>5770</v>
      </c>
      <c r="C6541" s="2" t="s">
        <v>5768</v>
      </c>
      <c r="D6541" s="2" t="s">
        <v>6</v>
      </c>
      <c r="E6541" s="2" t="str">
        <f>IFERROR(__xludf.DUMMYFUNCTION("GOOGLETRANSLATE(B6541, ""auto"",""en"")"),"On March 8, the championship of the Republic of Kazakhstan")</f>
        <v>On March 8, the championship of the Republic of Kazakhstan</v>
      </c>
    </row>
    <row r="6542" ht="15.75" customHeight="1">
      <c r="A6542" s="1">
        <v>7150.0</v>
      </c>
      <c r="B6542" s="2" t="s">
        <v>477</v>
      </c>
      <c r="C6542" s="2" t="s">
        <v>5768</v>
      </c>
      <c r="D6542" s="2" t="s">
        <v>6</v>
      </c>
      <c r="E6542" s="2" t="str">
        <f>IFERROR(__xludf.DUMMYFUNCTION("GOOGLETRANSLATE(B6542, ""auto"",""en"")"),"Know your fans in android app https vk cc 6ymywu or application VKontakte vk com app4236781 925")</f>
        <v>Know your fans in android app https vk cc 6ymywu or application VKontakte vk com app4236781 925</v>
      </c>
    </row>
    <row r="6543" ht="15.75" customHeight="1">
      <c r="A6543" s="1">
        <v>7151.0</v>
      </c>
      <c r="B6543" s="2" t="s">
        <v>477</v>
      </c>
      <c r="C6543" s="2" t="s">
        <v>5768</v>
      </c>
      <c r="D6543" s="2" t="s">
        <v>6</v>
      </c>
      <c r="E6543" s="2" t="str">
        <f>IFERROR(__xludf.DUMMYFUNCTION("GOOGLETRANSLATE(B6543, ""auto"",""en"")"),"Know your fans in android app https vk cc 6ymywu or application VKontakte vk com app4236781 925")</f>
        <v>Know your fans in android app https vk cc 6ymywu or application VKontakte vk com app4236781 925</v>
      </c>
    </row>
    <row r="6544" ht="15.75" customHeight="1">
      <c r="A6544" s="1">
        <v>7153.0</v>
      </c>
      <c r="B6544" s="2" t="s">
        <v>5771</v>
      </c>
      <c r="C6544" s="2" t="s">
        <v>5768</v>
      </c>
      <c r="D6544" s="2" t="s">
        <v>6</v>
      </c>
      <c r="E6544" s="2" t="str">
        <f>IFERROR(__xludf.DUMMYFUNCTION("GOOGLETRANSLATE(B6544, ""auto"",""en"")"),"worship with Allah for happiness")</f>
        <v>worship with Allah for happiness</v>
      </c>
    </row>
    <row r="6545" ht="15.75" customHeight="1">
      <c r="A6545" s="1">
        <v>7154.0</v>
      </c>
      <c r="B6545" s="2" t="s">
        <v>5772</v>
      </c>
      <c r="C6545" s="2" t="s">
        <v>5768</v>
      </c>
      <c r="D6545" s="2" t="s">
        <v>6</v>
      </c>
      <c r="E6545" s="2" t="str">
        <f>IFERROR(__xludf.DUMMYFUNCTION("GOOGLETRANSLATE(B6545, ""auto"",""en"")"),"Welcome to welcome the holy month of Ramadan brings happiness disappointed bright month of Ramadan this month would accept the repentance of the changing face of Europe set hands to let Muslims pray better than one thousand months of Ramadan this month, t"&amp;"he angels have the opportunity to way to get the heart Hearts prison this month made the Koran Hereafter on the ground so the Lord protects us have been shown the way angels rewards us is moral excellence morning start Sharezer Copies of this month, 30 da"&amp;"ys a month, if not more, if pure soul who makes the sins error handling drinking before the time're angels prays Sharezer were detained and keşkisinde great blessings when you really see this month 20 räkat tarawïx Isha says the dignity of thousands täsbï"&amp;"xtar after night, thousands became tozaqtıqtar each evening iftar sleep there that night and the dignity of the ten days of the month the mosque entrance to the dignity of the night and held a bouquet of reward write qadirsizge this day, we pray for all t"&amp;"hose who understand the properties of this month, those who sincerely heeded fasting month of Quran came here to open this month learned a bribe of thirty Koran Breakfast is not printing a bad head Forgive buqpağandar ötkenmenen say that sexual tusağandar"&amp;" collect the reward if the friend who loves the Garden Do not miss this one-month period of this month as a slave know kadirin hunger fast is accepted sexual contact ïnşäalla know from year to year, do not open the way to Heaven is no modern peace unity t"&amp;"o survive the light of ever-aga")</f>
        <v>Welcome to welcome the holy month of Ramadan brings happiness disappointed bright month of Ramadan this month would accept the repentance of the changing face of Europe set hands to let Muslims pray better than one thousand months of Ramadan this month, the angels have the opportunity to way to get the heart Hearts prison this month made the Koran Hereafter on the ground so the Lord protects us have been shown the way angels rewards us is moral excellence morning start Sharezer Copies of this month, 30 days a month, if not more, if pure soul who makes the sins error handling drinking before the time're angels prays Sharezer were detained and keşkisinde great blessings when you really see this month 20 räkat tarawïx Isha says the dignity of thousands täsbïxtar after night, thousands became tozaqtıqtar each evening iftar sleep there that night and the dignity of the ten days of the month the mosque entrance to the dignity of the night and held a bouquet of reward write qadirsizge this day, we pray for all those who understand the properties of this month, those who sincerely heeded fasting month of Quran came here to open this month learned a bribe of thirty Koran Breakfast is not printing a bad head Forgive buqpağandar ötkenmenen say that sexual tusağandar collect the reward if the friend who loves the Garden Do not miss this one-month period of this month as a slave know kadirin hunger fast is accepted sexual contact ïnşäalla know from year to year, do not open the way to Heaven is no modern peace unity to survive the light of ever-aga</v>
      </c>
    </row>
    <row r="6546" ht="15.75" customHeight="1">
      <c r="A6546" s="1">
        <v>7155.0</v>
      </c>
      <c r="B6546" s="2" t="s">
        <v>5774</v>
      </c>
      <c r="C6546" s="2" t="s">
        <v>845</v>
      </c>
      <c r="D6546" s="2" t="s">
        <v>6</v>
      </c>
      <c r="E6546" s="2" t="str">
        <f>IFERROR(__xludf.DUMMYFUNCTION("GOOGLETRANSLATE(B6546, ""auto"",""en"")"),"his")</f>
        <v>his</v>
      </c>
    </row>
    <row r="6547" ht="15.75" customHeight="1">
      <c r="A6547" s="1">
        <v>7156.0</v>
      </c>
      <c r="B6547" s="2" t="s">
        <v>5775</v>
      </c>
      <c r="C6547" s="2" t="s">
        <v>845</v>
      </c>
      <c r="D6547" s="2" t="s">
        <v>6</v>
      </c>
      <c r="E6547" s="2" t="str">
        <f>IFERROR(__xludf.DUMMYFUNCTION("GOOGLETRANSLATE(B6547, ""auto"",""en"")"),"I love, I love you madly prosto diko softly softly love")</f>
        <v>I love, I love you madly prosto diko softly softly love</v>
      </c>
    </row>
    <row r="6548" ht="15.75" customHeight="1">
      <c r="A6548" s="1">
        <v>7157.0</v>
      </c>
      <c r="B6548" s="2" t="s">
        <v>5776</v>
      </c>
      <c r="C6548" s="2" t="s">
        <v>845</v>
      </c>
      <c r="D6548" s="2" t="s">
        <v>6</v>
      </c>
      <c r="E6548" s="2" t="str">
        <f>IFERROR(__xludf.DUMMYFUNCTION("GOOGLETRANSLATE(B6548, ""auto"",""en"")")," before going to bed every night and sleep all forgive with an open heart")</f>
        <v> before going to bed every night and sleep all forgive with an open heart</v>
      </c>
    </row>
    <row r="6549" ht="15.75" customHeight="1">
      <c r="A6549" s="1">
        <v>7158.0</v>
      </c>
      <c r="B6549" s="2" t="s">
        <v>5777</v>
      </c>
      <c r="C6549" s="2" t="s">
        <v>845</v>
      </c>
      <c r="D6549" s="2" t="s">
        <v>6</v>
      </c>
      <c r="E6549" s="2" t="str">
        <f>IFERROR(__xludf.DUMMYFUNCTION("GOOGLETRANSLATE(B6549, ""auto"",""en"")"),"I do not mind if I am angry that quickly cools but I remember every word of every action I remember everything")</f>
        <v>I do not mind if I am angry that quickly cools but I remember every word of every action I remember everything</v>
      </c>
    </row>
    <row r="6550" ht="15.75" customHeight="1">
      <c r="A6550" s="1">
        <v>7159.0</v>
      </c>
      <c r="B6550" s="2" t="s">
        <v>5778</v>
      </c>
      <c r="C6550" s="2" t="s">
        <v>845</v>
      </c>
      <c r="D6550" s="2" t="s">
        <v>6</v>
      </c>
      <c r="E6550" s="2" t="str">
        <f>IFERROR(__xludf.DUMMYFUNCTION("GOOGLETRANSLATE(B6550, ""auto"",""en"")")," Dads your girl a strong will not allow anyone to break itself")</f>
        <v> Dads your girl a strong will not allow anyone to break itself</v>
      </c>
    </row>
    <row r="6551" ht="15.75" customHeight="1">
      <c r="A6551" s="1">
        <v>7160.0</v>
      </c>
      <c r="B6551" s="2" t="s">
        <v>5779</v>
      </c>
      <c r="C6551" s="2" t="s">
        <v>845</v>
      </c>
      <c r="D6551" s="2" t="s">
        <v>6</v>
      </c>
      <c r="E6551" s="2" t="str">
        <f>IFERROR(__xludf.DUMMYFUNCTION("GOOGLETRANSLATE(B6551, ""auto"",""en"")"),"let each love will be the result of")</f>
        <v>let each love will be the result of</v>
      </c>
    </row>
    <row r="6552" ht="15.75" customHeight="1">
      <c r="A6552" s="1">
        <v>7162.0</v>
      </c>
      <c r="B6552" s="2" t="s">
        <v>5780</v>
      </c>
      <c r="C6552" s="2" t="s">
        <v>845</v>
      </c>
      <c r="D6552" s="2" t="s">
        <v>6</v>
      </c>
      <c r="E6552" s="2" t="str">
        <f>IFERROR(__xludf.DUMMYFUNCTION("GOOGLETRANSLATE(B6552, ""auto"",""en"")"),"woman as theater comedy today tomorrow and the day after the tragedy of the tour")</f>
        <v>woman as theater comedy today tomorrow and the day after the tragedy of the tour</v>
      </c>
    </row>
    <row r="6553" ht="15.75" customHeight="1">
      <c r="A6553" s="1">
        <v>7163.0</v>
      </c>
      <c r="B6553" s="2" t="s">
        <v>1743</v>
      </c>
      <c r="C6553" s="2" t="s">
        <v>845</v>
      </c>
      <c r="D6553" s="2" t="s">
        <v>6</v>
      </c>
      <c r="E6553" s="2" t="str">
        <f>IFERROR(__xludf.DUMMYFUNCTION("GOOGLETRANSLATE(B6553, ""auto"",""en"")"),"Be true to your choice")</f>
        <v>Be true to your choice</v>
      </c>
    </row>
    <row r="6554" ht="15.75" customHeight="1">
      <c r="A6554" s="1">
        <v>7164.0</v>
      </c>
      <c r="B6554" s="2" t="s">
        <v>5781</v>
      </c>
      <c r="C6554" s="2" t="s">
        <v>845</v>
      </c>
      <c r="D6554" s="2" t="s">
        <v>6</v>
      </c>
      <c r="E6554" s="2" t="str">
        <f>IFERROR(__xludf.DUMMYFUNCTION("GOOGLETRANSLATE(B6554, ""auto"",""en"")"),"most annoying when they lie lie so clumsily that I want to punch in the face and say the artistry sorry look")</f>
        <v>most annoying when they lie lie so clumsily that I want to punch in the face and say the artistry sorry look</v>
      </c>
    </row>
    <row r="6555" ht="15.75" customHeight="1">
      <c r="A6555" s="1">
        <v>7165.0</v>
      </c>
      <c r="B6555" s="2" t="s">
        <v>5782</v>
      </c>
      <c r="C6555" s="2" t="s">
        <v>845</v>
      </c>
      <c r="D6555" s="2" t="s">
        <v>6</v>
      </c>
      <c r="E6555" s="2" t="str">
        <f>IFERROR(__xludf.DUMMYFUNCTION("GOOGLETRANSLATE(B6555, ""auto"",""en"")"),"Mom, I know I can still only do you always wait for me before you, I am forever indebted only you do not live pain")</f>
        <v>Mom, I know I can still only do you always wait for me before you, I am forever indebted only you do not live pain</v>
      </c>
    </row>
    <row r="6556" ht="15.75" customHeight="1">
      <c r="A6556" s="1">
        <v>7166.0</v>
      </c>
      <c r="B6556" s="2" t="s">
        <v>5783</v>
      </c>
      <c r="C6556" s="2" t="s">
        <v>845</v>
      </c>
      <c r="D6556" s="2" t="s">
        <v>6</v>
      </c>
      <c r="E6556" s="2" t="str">
        <f>IFERROR(__xludf.DUMMYFUNCTION("GOOGLETRANSLATE(B6556, ""auto"",""en"")"),"loyalty and devotion unfortunately dogs About This know a lot more than people")</f>
        <v>loyalty and devotion unfortunately dogs About This know a lot more than people</v>
      </c>
    </row>
    <row r="6557" ht="15.75" customHeight="1">
      <c r="A6557" s="1">
        <v>7167.0</v>
      </c>
      <c r="B6557" s="2" t="s">
        <v>5774</v>
      </c>
      <c r="C6557" s="2" t="s">
        <v>845</v>
      </c>
      <c r="D6557" s="2" t="s">
        <v>6</v>
      </c>
      <c r="E6557" s="2" t="str">
        <f>IFERROR(__xludf.DUMMYFUNCTION("GOOGLETRANSLATE(B6557, ""auto"",""en"")"),"his")</f>
        <v>his</v>
      </c>
    </row>
    <row r="6558" ht="15.75" customHeight="1">
      <c r="A6558" s="1">
        <v>7168.0</v>
      </c>
      <c r="B6558" s="2" t="s">
        <v>5775</v>
      </c>
      <c r="C6558" s="2" t="s">
        <v>845</v>
      </c>
      <c r="D6558" s="2" t="s">
        <v>6</v>
      </c>
      <c r="E6558" s="2" t="str">
        <f>IFERROR(__xludf.DUMMYFUNCTION("GOOGLETRANSLATE(B6558, ""auto"",""en"")"),"I love, I love you madly prosto diko softly softly love")</f>
        <v>I love, I love you madly prosto diko softly softly love</v>
      </c>
    </row>
    <row r="6559" ht="15.75" customHeight="1">
      <c r="A6559" s="1">
        <v>7169.0</v>
      </c>
      <c r="B6559" s="2" t="s">
        <v>5776</v>
      </c>
      <c r="C6559" s="2" t="s">
        <v>845</v>
      </c>
      <c r="D6559" s="2" t="s">
        <v>6</v>
      </c>
      <c r="E6559" s="2" t="str">
        <f>IFERROR(__xludf.DUMMYFUNCTION("GOOGLETRANSLATE(B6559, ""auto"",""en"")")," before going to bed every night and sleep all forgive with an open heart")</f>
        <v> before going to bed every night and sleep all forgive with an open heart</v>
      </c>
    </row>
    <row r="6560" ht="15.75" customHeight="1">
      <c r="A6560" s="1">
        <v>7170.0</v>
      </c>
      <c r="B6560" s="2" t="s">
        <v>5777</v>
      </c>
      <c r="C6560" s="2" t="s">
        <v>845</v>
      </c>
      <c r="D6560" s="2" t="s">
        <v>6</v>
      </c>
      <c r="E6560" s="2" t="str">
        <f>IFERROR(__xludf.DUMMYFUNCTION("GOOGLETRANSLATE(B6560, ""auto"",""en"")"),"I do not mind if I am angry that quickly cools but I remember every word of every action I remember everything")</f>
        <v>I do not mind if I am angry that quickly cools but I remember every word of every action I remember everything</v>
      </c>
    </row>
    <row r="6561" ht="15.75" customHeight="1">
      <c r="A6561" s="1">
        <v>7171.0</v>
      </c>
      <c r="B6561" s="2" t="s">
        <v>5778</v>
      </c>
      <c r="C6561" s="2" t="s">
        <v>845</v>
      </c>
      <c r="D6561" s="2" t="s">
        <v>6</v>
      </c>
      <c r="E6561" s="2" t="str">
        <f>IFERROR(__xludf.DUMMYFUNCTION("GOOGLETRANSLATE(B6561, ""auto"",""en"")")," Dads your girl a strong will not allow anyone to break itself")</f>
        <v> Dads your girl a strong will not allow anyone to break itself</v>
      </c>
    </row>
    <row r="6562" ht="15.75" customHeight="1">
      <c r="A6562" s="1">
        <v>7172.0</v>
      </c>
      <c r="B6562" s="2" t="s">
        <v>5779</v>
      </c>
      <c r="C6562" s="2" t="s">
        <v>845</v>
      </c>
      <c r="D6562" s="2" t="s">
        <v>6</v>
      </c>
      <c r="E6562" s="2" t="str">
        <f>IFERROR(__xludf.DUMMYFUNCTION("GOOGLETRANSLATE(B6562, ""auto"",""en"")"),"let each love will be the result of")</f>
        <v>let each love will be the result of</v>
      </c>
    </row>
    <row r="6563" ht="15.75" customHeight="1">
      <c r="A6563" s="1">
        <v>7174.0</v>
      </c>
      <c r="B6563" s="2" t="s">
        <v>5780</v>
      </c>
      <c r="C6563" s="2" t="s">
        <v>845</v>
      </c>
      <c r="D6563" s="2" t="s">
        <v>6</v>
      </c>
      <c r="E6563" s="2" t="str">
        <f>IFERROR(__xludf.DUMMYFUNCTION("GOOGLETRANSLATE(B6563, ""auto"",""en"")"),"woman as theater comedy today tomorrow and the day after the tragedy of the tour")</f>
        <v>woman as theater comedy today tomorrow and the day after the tragedy of the tour</v>
      </c>
    </row>
    <row r="6564" ht="15.75" customHeight="1">
      <c r="A6564" s="1">
        <v>7175.0</v>
      </c>
      <c r="B6564" s="2" t="s">
        <v>1743</v>
      </c>
      <c r="C6564" s="2" t="s">
        <v>845</v>
      </c>
      <c r="D6564" s="2" t="s">
        <v>6</v>
      </c>
      <c r="E6564" s="2" t="str">
        <f>IFERROR(__xludf.DUMMYFUNCTION("GOOGLETRANSLATE(B6564, ""auto"",""en"")"),"Be true to your choice")</f>
        <v>Be true to your choice</v>
      </c>
    </row>
    <row r="6565" ht="15.75" customHeight="1">
      <c r="A6565" s="1">
        <v>7176.0</v>
      </c>
      <c r="B6565" s="2" t="s">
        <v>5781</v>
      </c>
      <c r="C6565" s="2" t="s">
        <v>845</v>
      </c>
      <c r="D6565" s="2" t="s">
        <v>6</v>
      </c>
      <c r="E6565" s="2" t="str">
        <f>IFERROR(__xludf.DUMMYFUNCTION("GOOGLETRANSLATE(B6565, ""auto"",""en"")"),"most annoying when they lie lie so clumsily that I want to punch in the face and say the artistry sorry look")</f>
        <v>most annoying when they lie lie so clumsily that I want to punch in the face and say the artistry sorry look</v>
      </c>
    </row>
    <row r="6566" ht="15.75" customHeight="1">
      <c r="A6566" s="1">
        <v>7177.0</v>
      </c>
      <c r="B6566" s="2" t="s">
        <v>5782</v>
      </c>
      <c r="C6566" s="2" t="s">
        <v>845</v>
      </c>
      <c r="D6566" s="2" t="s">
        <v>6</v>
      </c>
      <c r="E6566" s="2" t="str">
        <f>IFERROR(__xludf.DUMMYFUNCTION("GOOGLETRANSLATE(B6566, ""auto"",""en"")"),"Mom, I know I can still only do you always wait for me before you, I am forever indebted only you do not live pain")</f>
        <v>Mom, I know I can still only do you always wait for me before you, I am forever indebted only you do not live pain</v>
      </c>
    </row>
    <row r="6567" ht="15.75" customHeight="1">
      <c r="A6567" s="1">
        <v>7178.0</v>
      </c>
      <c r="B6567" s="2" t="s">
        <v>5783</v>
      </c>
      <c r="C6567" s="2" t="s">
        <v>845</v>
      </c>
      <c r="D6567" s="2" t="s">
        <v>6</v>
      </c>
      <c r="E6567" s="2" t="str">
        <f>IFERROR(__xludf.DUMMYFUNCTION("GOOGLETRANSLATE(B6567, ""auto"",""en"")"),"loyalty and devotion unfortunately dogs About This know a lot more than people")</f>
        <v>loyalty and devotion unfortunately dogs About This know a lot more than people</v>
      </c>
    </row>
    <row r="6568" ht="15.75" customHeight="1">
      <c r="A6568" s="1">
        <v>7179.0</v>
      </c>
      <c r="B6568" s="2" t="s">
        <v>5784</v>
      </c>
      <c r="C6568" s="2" t="s">
        <v>5785</v>
      </c>
      <c r="D6568" s="2" t="s">
        <v>6</v>
      </c>
      <c r="E6568" s="2" t="str">
        <f>IFERROR(__xludf.DUMMYFUNCTION("GOOGLETRANSLATE(B6568, ""auto"",""en"")"),"when I become a mother")</f>
        <v>when I become a mother</v>
      </c>
    </row>
    <row r="6569" ht="15.75" customHeight="1">
      <c r="A6569" s="1">
        <v>7180.0</v>
      </c>
      <c r="B6569" s="2" t="s">
        <v>5786</v>
      </c>
      <c r="C6569" s="2" t="s">
        <v>5785</v>
      </c>
      <c r="D6569" s="2" t="s">
        <v>6</v>
      </c>
      <c r="E6569" s="2" t="str">
        <f>IFERROR(__xludf.DUMMYFUNCTION("GOOGLETRANSLATE(B6569, ""auto"",""en"")"),"a great set of exercises")</f>
        <v>a great set of exercises</v>
      </c>
    </row>
    <row r="6570" ht="15.75" customHeight="1">
      <c r="A6570" s="1">
        <v>7181.0</v>
      </c>
      <c r="B6570" s="2" t="s">
        <v>5787</v>
      </c>
      <c r="C6570" s="2" t="s">
        <v>5785</v>
      </c>
      <c r="D6570" s="2" t="s">
        <v>6</v>
      </c>
      <c r="E6570" s="2" t="str">
        <f>IFERROR(__xludf.DUMMYFUNCTION("GOOGLETRANSLATE(B6570, ""auto"",""en"")"),"training for a week")</f>
        <v>training for a week</v>
      </c>
    </row>
    <row r="6571" ht="15.75" customHeight="1">
      <c r="A6571" s="1">
        <v>7182.0</v>
      </c>
      <c r="B6571" s="2" t="s">
        <v>5788</v>
      </c>
      <c r="C6571" s="2" t="s">
        <v>5785</v>
      </c>
      <c r="D6571" s="2" t="s">
        <v>6</v>
      </c>
      <c r="E6571" s="2" t="str">
        <f>IFERROR(__xludf.DUMMYFUNCTION("GOOGLETRANSLATE(B6571, ""auto"",""en"")"),"Premier Dennis rider bullfinches music wz beats listen download https wmr lnk to snegiri track")</f>
        <v>Premier Dennis rider bullfinches music wz beats listen download https wmr lnk to snegiri track</v>
      </c>
    </row>
    <row r="6572" ht="15.75" customHeight="1">
      <c r="A6572" s="1">
        <v>7183.0</v>
      </c>
      <c r="B6572" s="2" t="s">
        <v>5789</v>
      </c>
      <c r="C6572" s="2" t="s">
        <v>5785</v>
      </c>
      <c r="D6572" s="2" t="s">
        <v>6</v>
      </c>
      <c r="E6572" s="2" t="str">
        <f>IFERROR(__xludf.DUMMYFUNCTION("GOOGLETRANSLATE(B6572, ""auto"",""en"")"),"on any part of the body you would like to make a tattoo f3 cool bereke0209")</f>
        <v>on any part of the body you would like to make a tattoo f3 cool bereke0209</v>
      </c>
    </row>
    <row r="6573" ht="15.75" customHeight="1">
      <c r="A6573" s="1">
        <v>7184.0</v>
      </c>
      <c r="B6573" s="2" t="s">
        <v>5790</v>
      </c>
      <c r="C6573" s="2" t="s">
        <v>5785</v>
      </c>
      <c r="D6573" s="2" t="s">
        <v>6</v>
      </c>
      <c r="E6573" s="2" t="str">
        <f>IFERROR(__xludf.DUMMYFUNCTION("GOOGLETRANSLATE(B6573, ""auto"",""en"")"),"hello rwıñ who f3 cool bereke0209")</f>
        <v>hello rwıñ who f3 cool bereke0209</v>
      </c>
    </row>
    <row r="6574" ht="15.75" customHeight="1">
      <c r="A6574" s="1">
        <v>7186.0</v>
      </c>
      <c r="B6574" s="2" t="s">
        <v>5791</v>
      </c>
      <c r="C6574" s="2" t="s">
        <v>5785</v>
      </c>
      <c r="D6574" s="2" t="s">
        <v>6</v>
      </c>
      <c r="E6574" s="2" t="str">
        <f>IFERROR(__xludf.DUMMYFUNCTION("GOOGLETRANSLATE(B6574, ""auto"",""en"")"),"announced with the support of the project paid subscriber fee goes here https vk com topic 79421595 40005237 elegant family January 5 Series app https www ok ru group 52,954,155,188,440 video c2435032 show completely")</f>
        <v>announced with the support of the project paid subscriber fee goes here https vk com topic 79421595 40005237 elegant family January 5 Series app https www ok ru group 52,954,155,188,440 video c2435032 show completely</v>
      </c>
    </row>
    <row r="6575" ht="15.75" customHeight="1">
      <c r="A6575" s="1">
        <v>7187.0</v>
      </c>
      <c r="B6575" s="2" t="s">
        <v>5792</v>
      </c>
      <c r="C6575" s="2" t="s">
        <v>5785</v>
      </c>
      <c r="D6575" s="2" t="s">
        <v>6</v>
      </c>
      <c r="E6575" s="2" t="str">
        <f>IFERROR(__xludf.DUMMYFUNCTION("GOOGLETRANSLATE(B6575, ""auto"",""en"")"),"what you look like now! f3 cool bereke0209")</f>
        <v>what you look like now! f3 cool bereke0209</v>
      </c>
    </row>
    <row r="6576" ht="15.75" customHeight="1">
      <c r="A6576" s="1">
        <v>7188.0</v>
      </c>
      <c r="B6576" s="2" t="s">
        <v>5793</v>
      </c>
      <c r="C6576" s="2" t="s">
        <v>5785</v>
      </c>
      <c r="D6576" s="2" t="s">
        <v>6</v>
      </c>
      <c r="E6576" s="2" t="str">
        <f>IFERROR(__xludf.DUMMYFUNCTION("GOOGLETRANSLATE(B6576, ""auto"",""en"")"),"Make sure you listen to the pros tin reached f3 cool bereke0209")</f>
        <v>Make sure you listen to the pros tin reached f3 cool bereke0209</v>
      </c>
    </row>
    <row r="6577" ht="15.75" customHeight="1">
      <c r="A6577" s="1">
        <v>7189.0</v>
      </c>
      <c r="B6577" s="2" t="s">
        <v>5784</v>
      </c>
      <c r="C6577" s="2" t="s">
        <v>5794</v>
      </c>
      <c r="D6577" s="2" t="s">
        <v>6</v>
      </c>
      <c r="E6577" s="2" t="str">
        <f>IFERROR(__xludf.DUMMYFUNCTION("GOOGLETRANSLATE(B6577, ""auto"",""en"")"),"when I become a mother")</f>
        <v>when I become a mother</v>
      </c>
    </row>
    <row r="6578" ht="15.75" customHeight="1">
      <c r="A6578" s="1">
        <v>7190.0</v>
      </c>
      <c r="B6578" s="2" t="s">
        <v>5786</v>
      </c>
      <c r="C6578" s="2" t="s">
        <v>5794</v>
      </c>
      <c r="D6578" s="2" t="s">
        <v>6</v>
      </c>
      <c r="E6578" s="2" t="str">
        <f>IFERROR(__xludf.DUMMYFUNCTION("GOOGLETRANSLATE(B6578, ""auto"",""en"")"),"a great set of exercises")</f>
        <v>a great set of exercises</v>
      </c>
    </row>
    <row r="6579" ht="15.75" customHeight="1">
      <c r="A6579" s="1">
        <v>7191.0</v>
      </c>
      <c r="B6579" s="2" t="s">
        <v>5787</v>
      </c>
      <c r="C6579" s="2" t="s">
        <v>5794</v>
      </c>
      <c r="D6579" s="2" t="s">
        <v>6</v>
      </c>
      <c r="E6579" s="2" t="str">
        <f>IFERROR(__xludf.DUMMYFUNCTION("GOOGLETRANSLATE(B6579, ""auto"",""en"")"),"training for a week")</f>
        <v>training for a week</v>
      </c>
    </row>
    <row r="6580" ht="15.75" customHeight="1">
      <c r="A6580" s="1">
        <v>7192.0</v>
      </c>
      <c r="B6580" s="2" t="s">
        <v>5788</v>
      </c>
      <c r="C6580" s="2" t="s">
        <v>5794</v>
      </c>
      <c r="D6580" s="2" t="s">
        <v>6</v>
      </c>
      <c r="E6580" s="2" t="str">
        <f>IFERROR(__xludf.DUMMYFUNCTION("GOOGLETRANSLATE(B6580, ""auto"",""en"")"),"Premier Dennis rider bullfinches music wz beats listen download https wmr lnk to snegiri track")</f>
        <v>Premier Dennis rider bullfinches music wz beats listen download https wmr lnk to snegiri track</v>
      </c>
    </row>
    <row r="6581" ht="15.75" customHeight="1">
      <c r="A6581" s="1">
        <v>7193.0</v>
      </c>
      <c r="B6581" s="2" t="s">
        <v>5789</v>
      </c>
      <c r="C6581" s="2" t="s">
        <v>5794</v>
      </c>
      <c r="D6581" s="2" t="s">
        <v>6</v>
      </c>
      <c r="E6581" s="2" t="str">
        <f>IFERROR(__xludf.DUMMYFUNCTION("GOOGLETRANSLATE(B6581, ""auto"",""en"")"),"on any part of the body you would like to make a tattoo f3 cool bereke0209")</f>
        <v>on any part of the body you would like to make a tattoo f3 cool bereke0209</v>
      </c>
    </row>
    <row r="6582" ht="15.75" customHeight="1">
      <c r="A6582" s="1">
        <v>7194.0</v>
      </c>
      <c r="B6582" s="2" t="s">
        <v>5790</v>
      </c>
      <c r="C6582" s="2" t="s">
        <v>5794</v>
      </c>
      <c r="D6582" s="2" t="s">
        <v>6</v>
      </c>
      <c r="E6582" s="2" t="str">
        <f>IFERROR(__xludf.DUMMYFUNCTION("GOOGLETRANSLATE(B6582, ""auto"",""en"")"),"hello rwıñ who f3 cool bereke0209")</f>
        <v>hello rwıñ who f3 cool bereke0209</v>
      </c>
    </row>
    <row r="6583" ht="15.75" customHeight="1">
      <c r="A6583" s="1">
        <v>7196.0</v>
      </c>
      <c r="B6583" s="2" t="s">
        <v>5791</v>
      </c>
      <c r="C6583" s="2" t="s">
        <v>5794</v>
      </c>
      <c r="D6583" s="2" t="s">
        <v>6</v>
      </c>
      <c r="E6583" s="2" t="str">
        <f>IFERROR(__xludf.DUMMYFUNCTION("GOOGLETRANSLATE(B6583, ""auto"",""en"")"),"announced with the support of the project paid subscriber fee goes here https vk com topic 79421595 40005237 elegant family January 5 Series app https www ok ru group 52,954,155,188,440 video c2435032 show completely")</f>
        <v>announced with the support of the project paid subscriber fee goes here https vk com topic 79421595 40005237 elegant family January 5 Series app https www ok ru group 52,954,155,188,440 video c2435032 show completely</v>
      </c>
    </row>
    <row r="6584" ht="15.75" customHeight="1">
      <c r="A6584" s="1">
        <v>7197.0</v>
      </c>
      <c r="B6584" s="2" t="s">
        <v>5792</v>
      </c>
      <c r="C6584" s="2" t="s">
        <v>5794</v>
      </c>
      <c r="D6584" s="2" t="s">
        <v>6</v>
      </c>
      <c r="E6584" s="2" t="str">
        <f>IFERROR(__xludf.DUMMYFUNCTION("GOOGLETRANSLATE(B6584, ""auto"",""en"")"),"what you look like now! f3 cool bereke0209")</f>
        <v>what you look like now! f3 cool bereke0209</v>
      </c>
    </row>
    <row r="6585" ht="15.75" customHeight="1">
      <c r="A6585" s="1">
        <v>7198.0</v>
      </c>
      <c r="B6585" s="2" t="s">
        <v>5793</v>
      </c>
      <c r="C6585" s="2" t="s">
        <v>5794</v>
      </c>
      <c r="D6585" s="2" t="s">
        <v>6</v>
      </c>
      <c r="E6585" s="2" t="str">
        <f>IFERROR(__xludf.DUMMYFUNCTION("GOOGLETRANSLATE(B6585, ""auto"",""en"")"),"Make sure you listen to the pros tin reached f3 cool bereke0209")</f>
        <v>Make sure you listen to the pros tin reached f3 cool bereke0209</v>
      </c>
    </row>
    <row r="6586" ht="15.75" customHeight="1">
      <c r="A6586" s="1">
        <v>7199.0</v>
      </c>
      <c r="B6586" s="2" t="s">
        <v>5795</v>
      </c>
      <c r="C6586" s="2" t="s">
        <v>5796</v>
      </c>
      <c r="D6586" s="2" t="s">
        <v>6</v>
      </c>
      <c r="E6586" s="2" t="str">
        <f>IFERROR(__xludf.DUMMYFUNCTION("GOOGLETRANSLATE(B6586, ""auto"",""en"")"),"tack quite a while I was not here to see prices")</f>
        <v>tack quite a while I was not here to see prices</v>
      </c>
    </row>
    <row r="6587" ht="15.75" customHeight="1">
      <c r="A6587" s="1">
        <v>7200.0</v>
      </c>
      <c r="B6587" s="2" t="s">
        <v>5797</v>
      </c>
      <c r="C6587" s="2" t="s">
        <v>5796</v>
      </c>
      <c r="D6587" s="2" t="s">
        <v>6</v>
      </c>
      <c r="E6587" s="2" t="str">
        <f>IFERROR(__xludf.DUMMYFUNCTION("GOOGLETRANSLATE(B6587, ""auto"",""en"")")," maruska")</f>
        <v> maruska</v>
      </c>
    </row>
    <row r="6588" ht="15.75" customHeight="1">
      <c r="A6588" s="1">
        <v>7203.0</v>
      </c>
      <c r="B6588" s="2" t="s">
        <v>5798</v>
      </c>
      <c r="C6588" s="2" t="s">
        <v>5799</v>
      </c>
      <c r="D6588" s="2" t="s">
        <v>6</v>
      </c>
      <c r="E6588" s="2" t="str">
        <f>IFERROR(__xludf.DUMMYFUNCTION("GOOGLETRANSLATE(B6588, ""auto"",""en"")"),"I stupidly")</f>
        <v>I stupidly</v>
      </c>
    </row>
    <row r="6589" ht="15.75" customHeight="1">
      <c r="A6589" s="1">
        <v>7205.0</v>
      </c>
      <c r="B6589" s="2" t="s">
        <v>5800</v>
      </c>
      <c r="C6589" s="2" t="s">
        <v>5799</v>
      </c>
      <c r="D6589" s="2" t="s">
        <v>6</v>
      </c>
      <c r="E6589" s="2" t="str">
        <f>IFERROR(__xludf.DUMMYFUNCTION("GOOGLETRANSLATE(B6589, ""auto"",""en"")"),"when still at school I realized that all the problems due to women")</f>
        <v>when still at school I realized that all the problems due to women</v>
      </c>
    </row>
    <row r="6590" ht="15.75" customHeight="1">
      <c r="A6590" s="1">
        <v>7206.0</v>
      </c>
      <c r="B6590" s="2" t="s">
        <v>5801</v>
      </c>
      <c r="C6590" s="2" t="s">
        <v>5799</v>
      </c>
      <c r="D6590" s="2" t="s">
        <v>6</v>
      </c>
      <c r="E6590" s="2" t="str">
        <f>IFERROR(__xludf.DUMMYFUNCTION("GOOGLETRANSLATE(B6590, ""auto"",""en"")"),"perfect")</f>
        <v>perfect</v>
      </c>
    </row>
    <row r="6591" ht="15.75" customHeight="1">
      <c r="A6591" s="1">
        <v>7207.0</v>
      </c>
      <c r="B6591" s="2" t="s">
        <v>623</v>
      </c>
      <c r="C6591" s="2" t="s">
        <v>5799</v>
      </c>
      <c r="D6591" s="2" t="s">
        <v>6</v>
      </c>
      <c r="E6591" s="2" t="str">
        <f>IFERROR(__xludf.DUMMYFUNCTION("GOOGLETRANSLATE(B6591, ""auto"",""en"")"),"looks like my dream")</f>
        <v>looks like my dream</v>
      </c>
    </row>
    <row r="6592" ht="15.75" customHeight="1">
      <c r="A6592" s="1">
        <v>7208.0</v>
      </c>
      <c r="B6592" s="2" t="s">
        <v>5798</v>
      </c>
      <c r="C6592" s="2" t="s">
        <v>5802</v>
      </c>
      <c r="D6592" s="2" t="s">
        <v>6</v>
      </c>
      <c r="E6592" s="2" t="str">
        <f>IFERROR(__xludf.DUMMYFUNCTION("GOOGLETRANSLATE(B6592, ""auto"",""en"")"),"I stupidly")</f>
        <v>I stupidly</v>
      </c>
    </row>
    <row r="6593" ht="15.75" customHeight="1">
      <c r="A6593" s="1">
        <v>7210.0</v>
      </c>
      <c r="B6593" s="2" t="s">
        <v>5800</v>
      </c>
      <c r="C6593" s="2" t="s">
        <v>5802</v>
      </c>
      <c r="D6593" s="2" t="s">
        <v>6</v>
      </c>
      <c r="E6593" s="2" t="str">
        <f>IFERROR(__xludf.DUMMYFUNCTION("GOOGLETRANSLATE(B6593, ""auto"",""en"")"),"when still at school I realized that all the problems due to women")</f>
        <v>when still at school I realized that all the problems due to women</v>
      </c>
    </row>
    <row r="6594" ht="15.75" customHeight="1">
      <c r="A6594" s="1">
        <v>7211.0</v>
      </c>
      <c r="B6594" s="2" t="s">
        <v>5801</v>
      </c>
      <c r="C6594" s="2" t="s">
        <v>5802</v>
      </c>
      <c r="D6594" s="2" t="s">
        <v>6</v>
      </c>
      <c r="E6594" s="2" t="str">
        <f>IFERROR(__xludf.DUMMYFUNCTION("GOOGLETRANSLATE(B6594, ""auto"",""en"")"),"perfect")</f>
        <v>perfect</v>
      </c>
    </row>
    <row r="6595" ht="15.75" customHeight="1">
      <c r="A6595" s="1">
        <v>7212.0</v>
      </c>
      <c r="B6595" s="2" t="s">
        <v>623</v>
      </c>
      <c r="C6595" s="2" t="s">
        <v>5802</v>
      </c>
      <c r="D6595" s="2" t="s">
        <v>6</v>
      </c>
      <c r="E6595" s="2" t="str">
        <f>IFERROR(__xludf.DUMMYFUNCTION("GOOGLETRANSLATE(B6595, ""auto"",""en"")"),"looks like my dream")</f>
        <v>looks like my dream</v>
      </c>
    </row>
    <row r="6596" ht="15.75" customHeight="1">
      <c r="A6596" s="1">
        <v>7213.0</v>
      </c>
      <c r="B6596" s="2" t="s">
        <v>5803</v>
      </c>
      <c r="C6596" s="2" t="s">
        <v>5804</v>
      </c>
      <c r="D6596" s="2" t="s">
        <v>6</v>
      </c>
      <c r="E6596" s="2" t="str">
        <f>IFERROR(__xludf.DUMMYFUNCTION("GOOGLETRANSLATE(B6596, ""auto"",""en"")")," dota2memes dota2 memes")</f>
        <v> dota2memes dota2 memes</v>
      </c>
    </row>
    <row r="6597" ht="15.75" customHeight="1">
      <c r="A6597" s="1">
        <v>7214.0</v>
      </c>
      <c r="B6597" s="2" t="s">
        <v>5805</v>
      </c>
      <c r="C6597" s="2" t="s">
        <v>5804</v>
      </c>
      <c r="D6597" s="2" t="s">
        <v>6</v>
      </c>
      <c r="E6597" s="2" t="str">
        <f>IFERROR(__xludf.DUMMYFUNCTION("GOOGLETRANSLATE(B6597, ""auto"",""en"")"),"evolution of the BMW 5 Series which is more dyshe")</f>
        <v>evolution of the BMW 5 Series which is more dyshe</v>
      </c>
    </row>
    <row r="6598" ht="15.75" customHeight="1">
      <c r="A6598" s="1">
        <v>7215.0</v>
      </c>
      <c r="B6598" s="2" t="s">
        <v>5806</v>
      </c>
      <c r="C6598" s="2" t="s">
        <v>5804</v>
      </c>
      <c r="D6598" s="2" t="s">
        <v>6</v>
      </c>
      <c r="E6598" s="2" t="str">
        <f>IFERROR(__xludf.DUMMYFUNCTION("GOOGLETRANSLATE(B6598, ""auto"",""en"")"),"a masterpiece in black")</f>
        <v>a masterpiece in black</v>
      </c>
    </row>
    <row r="6599" ht="15.75" customHeight="1">
      <c r="A6599" s="1">
        <v>7216.0</v>
      </c>
      <c r="B6599" s="2" t="s">
        <v>5807</v>
      </c>
      <c r="C6599" s="2" t="s">
        <v>5804</v>
      </c>
      <c r="D6599" s="2" t="s">
        <v>6</v>
      </c>
      <c r="E6599" s="2" t="str">
        <f>IFERROR(__xludf.DUMMYFUNCTION("GOOGLETRANSLATE(B6599, ""auto"",""en"")"),"what force brother power of the truth who says frankly that is always right")</f>
        <v>what force brother power of the truth who says frankly that is always right</v>
      </c>
    </row>
    <row r="6600" ht="15.75" customHeight="1">
      <c r="A6600" s="1">
        <v>7217.0</v>
      </c>
      <c r="B6600" s="2" t="s">
        <v>5803</v>
      </c>
      <c r="C6600" s="2" t="s">
        <v>5808</v>
      </c>
      <c r="D6600" s="2" t="s">
        <v>6</v>
      </c>
      <c r="E6600" s="2" t="str">
        <f>IFERROR(__xludf.DUMMYFUNCTION("GOOGLETRANSLATE(B6600, ""auto"",""en"")")," dota2memes dota2 memes")</f>
        <v> dota2memes dota2 memes</v>
      </c>
    </row>
    <row r="6601" ht="15.75" customHeight="1">
      <c r="A6601" s="1">
        <v>7218.0</v>
      </c>
      <c r="B6601" s="2" t="s">
        <v>5805</v>
      </c>
      <c r="C6601" s="2" t="s">
        <v>5808</v>
      </c>
      <c r="D6601" s="2" t="s">
        <v>6</v>
      </c>
      <c r="E6601" s="2" t="str">
        <f>IFERROR(__xludf.DUMMYFUNCTION("GOOGLETRANSLATE(B6601, ""auto"",""en"")"),"evolution of the BMW 5 Series which is more dyshe")</f>
        <v>evolution of the BMW 5 Series which is more dyshe</v>
      </c>
    </row>
    <row r="6602" ht="15.75" customHeight="1">
      <c r="A6602" s="1">
        <v>7219.0</v>
      </c>
      <c r="B6602" s="2" t="s">
        <v>5806</v>
      </c>
      <c r="C6602" s="2" t="s">
        <v>5808</v>
      </c>
      <c r="D6602" s="2" t="s">
        <v>6</v>
      </c>
      <c r="E6602" s="2" t="str">
        <f>IFERROR(__xludf.DUMMYFUNCTION("GOOGLETRANSLATE(B6602, ""auto"",""en"")"),"a masterpiece in black")</f>
        <v>a masterpiece in black</v>
      </c>
    </row>
    <row r="6603" ht="15.75" customHeight="1">
      <c r="A6603" s="1">
        <v>7220.0</v>
      </c>
      <c r="B6603" s="2" t="s">
        <v>5809</v>
      </c>
      <c r="C6603" s="2" t="s">
        <v>5808</v>
      </c>
      <c r="D6603" s="2" t="s">
        <v>6</v>
      </c>
      <c r="E6603" s="2" t="str">
        <f>IFERROR(__xludf.DUMMYFUNCTION("GOOGLETRANSLATE(B6603, ""auto"",""en"")"),"a lovely evening with my baby")</f>
        <v>a lovely evening with my baby</v>
      </c>
    </row>
    <row r="6604" ht="15.75" customHeight="1">
      <c r="A6604" s="1">
        <v>7221.0</v>
      </c>
      <c r="B6604" s="2" t="s">
        <v>5807</v>
      </c>
      <c r="C6604" s="2" t="s">
        <v>5808</v>
      </c>
      <c r="D6604" s="2" t="s">
        <v>6</v>
      </c>
      <c r="E6604" s="2" t="str">
        <f>IFERROR(__xludf.DUMMYFUNCTION("GOOGLETRANSLATE(B6604, ""auto"",""en"")"),"what force brother power of the truth who says frankly that is always right")</f>
        <v>what force brother power of the truth who says frankly that is always right</v>
      </c>
    </row>
    <row r="6605" ht="15.75" customHeight="1">
      <c r="A6605" s="1">
        <v>7222.0</v>
      </c>
      <c r="B6605" s="2" t="s">
        <v>5810</v>
      </c>
      <c r="C6605" s="2" t="s">
        <v>5811</v>
      </c>
      <c r="D6605" s="2" t="s">
        <v>6</v>
      </c>
      <c r="E6605" s="2" t="str">
        <f>IFERROR(__xludf.DUMMYFUNCTION("GOOGLETRANSLATE(B6605, ""auto"",""en"")"),"maximum pohuizma in my eyes")</f>
        <v>maximum pohuizma in my eyes</v>
      </c>
    </row>
    <row r="6606" ht="15.75" customHeight="1">
      <c r="A6606" s="1">
        <v>7227.0</v>
      </c>
      <c r="B6606" s="2" t="s">
        <v>5812</v>
      </c>
      <c r="C6606" s="2" t="s">
        <v>5813</v>
      </c>
      <c r="D6606" s="2" t="s">
        <v>6</v>
      </c>
      <c r="E6606" s="2" t="str">
        <f>IFERROR(__xludf.DUMMYFUNCTION("GOOGLETRANSLATE(B6606, ""auto"",""en"")"),"I leave an anonymous message or ask something f3 cool vahidin")</f>
        <v>I leave an anonymous message or ask something f3 cool vahidin</v>
      </c>
    </row>
    <row r="6607" ht="15.75" customHeight="1">
      <c r="A6607" s="1">
        <v>7228.0</v>
      </c>
      <c r="B6607" s="2" t="s">
        <v>5814</v>
      </c>
      <c r="C6607" s="2" t="s">
        <v>5813</v>
      </c>
      <c r="D6607" s="2" t="s">
        <v>6</v>
      </c>
      <c r="E6607" s="2" t="str">
        <f>IFERROR(__xludf.DUMMYFUNCTION("GOOGLETRANSLATE(B6607, ""auto"",""en"")"),"b metpe dpyg From dpyga 2019 novelty genre drama melodrama ppoctpanctvo in kotopom onu ​​cyschectvyyut duktyet zhectokoe yclovue vlyublennye dolzhny naxodutcya ne bluzhe metpa dpyg From dpyga UM nedoctypno ppukocnovenue dazhe lyubov ne ho uctunnaya znaet "&amp;"gpanuts u chem bolshe tem culnee chyvctva coblazn napyshut ppavula")</f>
        <v>b metpe dpyg From dpyga 2019 novelty genre drama melodrama ppoctpanctvo in kotopom onu ​​cyschectvyyut duktyet zhectokoe yclovue vlyublennye dolzhny naxodutcya ne bluzhe metpa dpyg From dpyga UM nedoctypno ppukocnovenue dazhe lyubov ne ho uctunnaya znaet gpanuts u chem bolshe tem culnee chyvctva coblazn napyshut ppavula</v>
      </c>
    </row>
    <row r="6608" ht="15.75" customHeight="1">
      <c r="A6608" s="1">
        <v>7229.0</v>
      </c>
      <c r="B6608" s="2" t="s">
        <v>5815</v>
      </c>
      <c r="C6608" s="2" t="s">
        <v>5813</v>
      </c>
      <c r="D6608" s="2" t="s">
        <v>6</v>
      </c>
      <c r="E6608" s="2" t="str">
        <f>IFERROR(__xludf.DUMMYFUNCTION("GOOGLETRANSLATE(B6608, ""auto"",""en"")"),"xan tep k and lle p 2019 zhanp boevik tpillep amepikanckaya atakuyuschaya cubmapina xantep killep vmecte c podpazdeleniem boenno mopckix-forces csha vctupaet in kpayne pickovannuyu boevuyu avantyupu Po cpaceniyu mipa From katactpofy kogda On Time nA icxod"&amp;"e and kazhdaya minuta nA cchetu elitnoy komande ppidetcya covepshit nevozmozhnoe chtoby ppedotvpatit konflikt mipovogo macshtaba")</f>
        <v>xan tep k and lle p 2019 zhanp boevik tpillep amepikanckaya atakuyuschaya cubmapina xantep killep vmecte c podpazdeleniem boenno mopckix-forces csha vctupaet in kpayne pickovannuyu boevuyu avantyupu Po cpaceniyu mipa From katactpofy kogda On Time nA icxode and kazhdaya minuta nA cchetu elitnoy komande ppidetcya covepshit nevozmozhnoe chtoby ppedotvpatit konflikt mipovogo macshtaba</v>
      </c>
    </row>
    <row r="6609" ht="15.75" customHeight="1">
      <c r="A6609" s="1">
        <v>7230.0</v>
      </c>
      <c r="B6609" s="2" t="s">
        <v>5816</v>
      </c>
      <c r="C6609" s="2" t="s">
        <v>5813</v>
      </c>
      <c r="D6609" s="2" t="s">
        <v>6</v>
      </c>
      <c r="E6609" s="2" t="str">
        <f>IFERROR(__xludf.DUMMYFUNCTION("GOOGLETRANSLATE(B6609, ""auto"",""en"")"),"p06uh gyg 2019 zhanp boevik tpillep ppiklyucheniya bepnyvshuc in angluyu vetepan kpectovyx poxogov pobun uz lokclu u ego komangup mavp vugyat chto ux poguna pogpyazla in koppyptsuu zhelaya lychshego bygyschego glya cvoey ctpany gepou peshayut polozhut kon"&amp;"ets vcegozvolennoctu shepufa hottungema whose vlact poctpoena ucklyuchutelno nA gengax onu pognumayut gepzkuy bynt vo glave kotopogo vctanet taunctvenny pazboynuk")</f>
        <v>p06uh gyg 2019 zhanp boevik tpillep ppiklyucheniya bepnyvshuc in angluyu vetepan kpectovyx poxogov pobun uz lokclu u ego komangup mavp vugyat chto ux poguna pogpyazla in koppyptsuu zhelaya lychshego bygyschego glya cvoey ctpany gepou peshayut polozhut konets vcegozvolennoctu shepufa hottungema whose vlact poctpoena ucklyuchutelno nA gengax onu pognumayut gepzkuy bynt vo glave kotopogo vctanet taunctvenny pazboynuk</v>
      </c>
    </row>
    <row r="6610" ht="15.75" customHeight="1">
      <c r="A6610" s="1">
        <v>7231.0</v>
      </c>
      <c r="B6610" s="2" t="s">
        <v>5817</v>
      </c>
      <c r="C6610" s="2" t="s">
        <v>5813</v>
      </c>
      <c r="D6610" s="2" t="s">
        <v>6</v>
      </c>
      <c r="E6610" s="2" t="str">
        <f>IFERROR(__xludf.DUMMYFUNCTION("GOOGLETRANSLATE(B6610, ""auto"",""en"")"),"TOP 3 filma c uchactiem idpic elba zabipay nA ctenu and cmotpi in lyuboe udobnoe On Time temh I bawhya 2018 between our mountains in 2018 bezpodnye zvepi 2016")</f>
        <v>TOP 3 filma c uchactiem idpic elba zabipay nA ctenu and cmotpi in lyuboe udobnoe On Time temh I bawhya 2018 between our mountains in 2018 bezpodnye zvepi 2016</v>
      </c>
    </row>
    <row r="6611" ht="15.75" customHeight="1">
      <c r="A6611" s="1">
        <v>7232.0</v>
      </c>
      <c r="B6611" s="2" t="s">
        <v>5818</v>
      </c>
      <c r="C6611" s="2" t="s">
        <v>5813</v>
      </c>
      <c r="D6611" s="2" t="s">
        <v>6</v>
      </c>
      <c r="E6611" s="2" t="str">
        <f>IFERROR(__xludf.DUMMYFUNCTION("GOOGLETRANSLATE(B6611, ""auto"",""en"")"),"mctuteilu fuihal 2019 novelty genre fantasy adventure thriller octavshuecya in zhuvyx chleny komandy mctuteiley u ux coyuznuku dolzhny pazpabotat rush Fusing plan kotopy pomozhet ppotuvoctoyat pazpyshutelnym deyctvuyam mogyschectvennogo tutana tainoca poc"&amp;"le naubolee macshtabnoy u tpagucheckoy butvy in uctopuu ne onu mogyt dopyctut oshubky")</f>
        <v>mctuteilu fuihal 2019 novelty genre fantasy adventure thriller octavshuecya in zhuvyx chleny komandy mctuteiley u ux coyuznuku dolzhny pazpabotat rush Fusing plan kotopy pomozhet ppotuvoctoyat pazpyshutelnym deyctvuyam mogyschectvennogo tutana tainoca pocle naubolee macshtabnoy u tpagucheckoy butvy in uctopuu ne onu mogyt dopyctut oshubky</v>
      </c>
    </row>
    <row r="6612" ht="15.75" customHeight="1">
      <c r="A6612" s="1">
        <v>7233.0</v>
      </c>
      <c r="B6612" s="2" t="s">
        <v>5819</v>
      </c>
      <c r="C6612" s="2" t="s">
        <v>5813</v>
      </c>
      <c r="D6612" s="2" t="s">
        <v>6</v>
      </c>
      <c r="E6612" s="2" t="str">
        <f>IFERROR(__xludf.DUMMYFUNCTION("GOOGLETRANSLATE(B6612, ""auto"",""en"")"),"the long-awaited sequel to the series igipa ppectiolov 2019 8sezon 1seriya fantasy genre Action Drama Adventure")</f>
        <v>the long-awaited sequel to the series igipa ppectiolov 2019 8sezon 1seriya fantasy genre Action Drama Adventure</v>
      </c>
    </row>
    <row r="6613" ht="15.75" customHeight="1">
      <c r="A6613" s="1">
        <v>7234.0</v>
      </c>
      <c r="B6613" s="2" t="s">
        <v>5812</v>
      </c>
      <c r="C6613" s="2" t="s">
        <v>5820</v>
      </c>
      <c r="D6613" s="2" t="s">
        <v>6</v>
      </c>
      <c r="E6613" s="2" t="str">
        <f>IFERROR(__xludf.DUMMYFUNCTION("GOOGLETRANSLATE(B6613, ""auto"",""en"")"),"I leave an anonymous message or ask something f3 cool vahidin")</f>
        <v>I leave an anonymous message or ask something f3 cool vahidin</v>
      </c>
    </row>
    <row r="6614" ht="15.75" customHeight="1">
      <c r="A6614" s="1">
        <v>7235.0</v>
      </c>
      <c r="B6614" s="2" t="s">
        <v>5814</v>
      </c>
      <c r="C6614" s="2" t="s">
        <v>5820</v>
      </c>
      <c r="D6614" s="2" t="s">
        <v>6</v>
      </c>
      <c r="E6614" s="2" t="str">
        <f>IFERROR(__xludf.DUMMYFUNCTION("GOOGLETRANSLATE(B6614, ""auto"",""en"")"),"b metpe dpyg From dpyga 2019 novelty genre drama melodrama ppoctpanctvo in kotopom onu ​​cyschectvyyut duktyet zhectokoe yclovue vlyublennye dolzhny naxodutcya ne bluzhe metpa dpyg From dpyga UM nedoctypno ppukocnovenue dazhe lyubov ne ho uctunnaya znaet "&amp;"gpanuts u chem bolshe tem culnee chyvctva coblazn napyshut ppavula")</f>
        <v>b metpe dpyg From dpyga 2019 novelty genre drama melodrama ppoctpanctvo in kotopom onu ​​cyschectvyyut duktyet zhectokoe yclovue vlyublennye dolzhny naxodutcya ne bluzhe metpa dpyg From dpyga UM nedoctypno ppukocnovenue dazhe lyubov ne ho uctunnaya znaet gpanuts u chem bolshe tem culnee chyvctva coblazn napyshut ppavula</v>
      </c>
    </row>
    <row r="6615" ht="15.75" customHeight="1">
      <c r="A6615" s="1">
        <v>7236.0</v>
      </c>
      <c r="B6615" s="2" t="s">
        <v>5815</v>
      </c>
      <c r="C6615" s="2" t="s">
        <v>5820</v>
      </c>
      <c r="D6615" s="2" t="s">
        <v>6</v>
      </c>
      <c r="E6615" s="2" t="str">
        <f>IFERROR(__xludf.DUMMYFUNCTION("GOOGLETRANSLATE(B6615, ""auto"",""en"")"),"xan tep k and lle p 2019 zhanp boevik tpillep amepikanckaya atakuyuschaya cubmapina xantep killep vmecte c podpazdeleniem boenno mopckix-forces csha vctupaet in kpayne pickovannuyu boevuyu avantyupu Po cpaceniyu mipa From katactpofy kogda On Time nA icxod"&amp;"e and kazhdaya minuta nA cchetu elitnoy komande ppidetcya covepshit nevozmozhnoe chtoby ppedotvpatit konflikt mipovogo macshtaba")</f>
        <v>xan tep k and lle p 2019 zhanp boevik tpillep amepikanckaya atakuyuschaya cubmapina xantep killep vmecte c podpazdeleniem boenno mopckix-forces csha vctupaet in kpayne pickovannuyu boevuyu avantyupu Po cpaceniyu mipa From katactpofy kogda On Time nA icxode and kazhdaya minuta nA cchetu elitnoy komande ppidetcya covepshit nevozmozhnoe chtoby ppedotvpatit konflikt mipovogo macshtaba</v>
      </c>
    </row>
    <row r="6616" ht="15.75" customHeight="1">
      <c r="A6616" s="1">
        <v>7237.0</v>
      </c>
      <c r="B6616" s="2" t="s">
        <v>5816</v>
      </c>
      <c r="C6616" s="2" t="s">
        <v>5820</v>
      </c>
      <c r="D6616" s="2" t="s">
        <v>6</v>
      </c>
      <c r="E6616" s="2" t="str">
        <f>IFERROR(__xludf.DUMMYFUNCTION("GOOGLETRANSLATE(B6616, ""auto"",""en"")"),"p06uh gyg 2019 zhanp boevik tpillep ppiklyucheniya bepnyvshuc in angluyu vetepan kpectovyx poxogov pobun uz lokclu u ego komangup mavp vugyat chto ux poguna pogpyazla in koppyptsuu zhelaya lychshego bygyschego glya cvoey ctpany gepou peshayut polozhut kon"&amp;"ets vcegozvolennoctu shepufa hottungema whose vlact poctpoena ucklyuchutelno nA gengax onu pognumayut gepzkuy bynt vo glave kotopogo vctanet taunctvenny pazboynuk")</f>
        <v>p06uh gyg 2019 zhanp boevik tpillep ppiklyucheniya bepnyvshuc in angluyu vetepan kpectovyx poxogov pobun uz lokclu u ego komangup mavp vugyat chto ux poguna pogpyazla in koppyptsuu zhelaya lychshego bygyschego glya cvoey ctpany gepou peshayut polozhut konets vcegozvolennoctu shepufa hottungema whose vlact poctpoena ucklyuchutelno nA gengax onu pognumayut gepzkuy bynt vo glave kotopogo vctanet taunctvenny pazboynuk</v>
      </c>
    </row>
    <row r="6617" ht="15.75" customHeight="1">
      <c r="A6617" s="1">
        <v>7238.0</v>
      </c>
      <c r="B6617" s="2" t="s">
        <v>5817</v>
      </c>
      <c r="C6617" s="2" t="s">
        <v>5820</v>
      </c>
      <c r="D6617" s="2" t="s">
        <v>6</v>
      </c>
      <c r="E6617" s="2" t="str">
        <f>IFERROR(__xludf.DUMMYFUNCTION("GOOGLETRANSLATE(B6617, ""auto"",""en"")"),"TOP 3 filma c uchactiem idpic elba zabipay nA ctenu and cmotpi in lyuboe udobnoe On Time temh I bawhya 2018 between our mountains in 2018 bezpodnye zvepi 2016")</f>
        <v>TOP 3 filma c uchactiem idpic elba zabipay nA ctenu and cmotpi in lyuboe udobnoe On Time temh I bawhya 2018 between our mountains in 2018 bezpodnye zvepi 2016</v>
      </c>
    </row>
    <row r="6618" ht="15.75" customHeight="1">
      <c r="A6618" s="1">
        <v>7239.0</v>
      </c>
      <c r="B6618" s="2" t="s">
        <v>5818</v>
      </c>
      <c r="C6618" s="2" t="s">
        <v>5820</v>
      </c>
      <c r="D6618" s="2" t="s">
        <v>6</v>
      </c>
      <c r="E6618" s="2" t="str">
        <f>IFERROR(__xludf.DUMMYFUNCTION("GOOGLETRANSLATE(B6618, ""auto"",""en"")"),"mctuteilu fuihal 2019 novelty genre fantasy adventure thriller octavshuecya in zhuvyx chleny komandy mctuteiley u ux coyuznuku dolzhny pazpabotat rush Fusing plan kotopy pomozhet ppotuvoctoyat pazpyshutelnym deyctvuyam mogyschectvennogo tutana tainoca poc"&amp;"le naubolee macshtabnoy u tpagucheckoy butvy in uctopuu ne onu mogyt dopyctut oshubky")</f>
        <v>mctuteilu fuihal 2019 novelty genre fantasy adventure thriller octavshuecya in zhuvyx chleny komandy mctuteiley u ux coyuznuku dolzhny pazpabotat rush Fusing plan kotopy pomozhet ppotuvoctoyat pazpyshutelnym deyctvuyam mogyschectvennogo tutana tainoca pocle naubolee macshtabnoy u tpagucheckoy butvy in uctopuu ne onu mogyt dopyctut oshubky</v>
      </c>
    </row>
    <row r="6619" ht="15.75" customHeight="1">
      <c r="A6619" s="1">
        <v>7240.0</v>
      </c>
      <c r="B6619" s="2" t="s">
        <v>5819</v>
      </c>
      <c r="C6619" s="2" t="s">
        <v>5820</v>
      </c>
      <c r="D6619" s="2" t="s">
        <v>6</v>
      </c>
      <c r="E6619" s="2" t="str">
        <f>IFERROR(__xludf.DUMMYFUNCTION("GOOGLETRANSLATE(B6619, ""auto"",""en"")"),"the long-awaited sequel to the series igipa ppectiolov 2019 8sezon 1seriya fantasy genre Action Drama Adventure")</f>
        <v>the long-awaited sequel to the series igipa ppectiolov 2019 8sezon 1seriya fantasy genre Action Drama Adventure</v>
      </c>
    </row>
    <row r="6620" ht="15.75" customHeight="1">
      <c r="A6620" s="1">
        <v>7241.0</v>
      </c>
      <c r="B6620" s="2" t="s">
        <v>5812</v>
      </c>
      <c r="C6620" s="2" t="s">
        <v>5813</v>
      </c>
      <c r="D6620" s="2" t="s">
        <v>6</v>
      </c>
      <c r="E6620" s="2" t="str">
        <f>IFERROR(__xludf.DUMMYFUNCTION("GOOGLETRANSLATE(B6620, ""auto"",""en"")"),"I leave an anonymous message or ask something f3 cool vahidin")</f>
        <v>I leave an anonymous message or ask something f3 cool vahidin</v>
      </c>
    </row>
    <row r="6621" ht="15.75" customHeight="1">
      <c r="A6621" s="1">
        <v>7242.0</v>
      </c>
      <c r="B6621" s="2" t="s">
        <v>5814</v>
      </c>
      <c r="C6621" s="2" t="s">
        <v>5813</v>
      </c>
      <c r="D6621" s="2" t="s">
        <v>6</v>
      </c>
      <c r="E6621" s="2" t="str">
        <f>IFERROR(__xludf.DUMMYFUNCTION("GOOGLETRANSLATE(B6621, ""auto"",""en"")"),"b metpe dpyg From dpyga 2019 novelty genre drama melodrama ppoctpanctvo in kotopom onu ​​cyschectvyyut duktyet zhectokoe yclovue vlyublennye dolzhny naxodutcya ne bluzhe metpa dpyg From dpyga UM nedoctypno ppukocnovenue dazhe lyubov ne ho uctunnaya znaet "&amp;"gpanuts u chem bolshe tem culnee chyvctva coblazn napyshut ppavula")</f>
        <v>b metpe dpyg From dpyga 2019 novelty genre drama melodrama ppoctpanctvo in kotopom onu ​​cyschectvyyut duktyet zhectokoe yclovue vlyublennye dolzhny naxodutcya ne bluzhe metpa dpyg From dpyga UM nedoctypno ppukocnovenue dazhe lyubov ne ho uctunnaya znaet gpanuts u chem bolshe tem culnee chyvctva coblazn napyshut ppavula</v>
      </c>
    </row>
    <row r="6622" ht="15.75" customHeight="1">
      <c r="A6622" s="1">
        <v>7243.0</v>
      </c>
      <c r="B6622" s="2" t="s">
        <v>5815</v>
      </c>
      <c r="C6622" s="2" t="s">
        <v>5813</v>
      </c>
      <c r="D6622" s="2" t="s">
        <v>6</v>
      </c>
      <c r="E6622" s="2" t="str">
        <f>IFERROR(__xludf.DUMMYFUNCTION("GOOGLETRANSLATE(B6622, ""auto"",""en"")"),"xan tep k and lle p 2019 zhanp boevik tpillep amepikanckaya atakuyuschaya cubmapina xantep killep vmecte c podpazdeleniem boenno mopckix-forces csha vctupaet in kpayne pickovannuyu boevuyu avantyupu Po cpaceniyu mipa From katactpofy kogda On Time nA icxod"&amp;"e and kazhdaya minuta nA cchetu elitnoy komande ppidetcya covepshit nevozmozhnoe chtoby ppedotvpatit konflikt mipovogo macshtaba")</f>
        <v>xan tep k and lle p 2019 zhanp boevik tpillep amepikanckaya atakuyuschaya cubmapina xantep killep vmecte c podpazdeleniem boenno mopckix-forces csha vctupaet in kpayne pickovannuyu boevuyu avantyupu Po cpaceniyu mipa From katactpofy kogda On Time nA icxode and kazhdaya minuta nA cchetu elitnoy komande ppidetcya covepshit nevozmozhnoe chtoby ppedotvpatit konflikt mipovogo macshtaba</v>
      </c>
    </row>
    <row r="6623" ht="15.75" customHeight="1">
      <c r="A6623" s="1">
        <v>7244.0</v>
      </c>
      <c r="B6623" s="2" t="s">
        <v>5816</v>
      </c>
      <c r="C6623" s="2" t="s">
        <v>5813</v>
      </c>
      <c r="D6623" s="2" t="s">
        <v>6</v>
      </c>
      <c r="E6623" s="2" t="str">
        <f>IFERROR(__xludf.DUMMYFUNCTION("GOOGLETRANSLATE(B6623, ""auto"",""en"")"),"p06uh gyg 2019 zhanp boevik tpillep ppiklyucheniya bepnyvshuc in angluyu vetepan kpectovyx poxogov pobun uz lokclu u ego komangup mavp vugyat chto ux poguna pogpyazla in koppyptsuu zhelaya lychshego bygyschego glya cvoey ctpany gepou peshayut polozhut kon"&amp;"ets vcegozvolennoctu shepufa hottungema whose vlact poctpoena ucklyuchutelno nA gengax onu pognumayut gepzkuy bynt vo glave kotopogo vctanet taunctvenny pazboynuk")</f>
        <v>p06uh gyg 2019 zhanp boevik tpillep ppiklyucheniya bepnyvshuc in angluyu vetepan kpectovyx poxogov pobun uz lokclu u ego komangup mavp vugyat chto ux poguna pogpyazla in koppyptsuu zhelaya lychshego bygyschego glya cvoey ctpany gepou peshayut polozhut konets vcegozvolennoctu shepufa hottungema whose vlact poctpoena ucklyuchutelno nA gengax onu pognumayut gepzkuy bynt vo glave kotopogo vctanet taunctvenny pazboynuk</v>
      </c>
    </row>
    <row r="6624" ht="15.75" customHeight="1">
      <c r="A6624" s="1">
        <v>7245.0</v>
      </c>
      <c r="B6624" s="2" t="s">
        <v>5817</v>
      </c>
      <c r="C6624" s="2" t="s">
        <v>5813</v>
      </c>
      <c r="D6624" s="2" t="s">
        <v>6</v>
      </c>
      <c r="E6624" s="2" t="str">
        <f>IFERROR(__xludf.DUMMYFUNCTION("GOOGLETRANSLATE(B6624, ""auto"",""en"")"),"TOP 3 filma c uchactiem idpic elba zabipay nA ctenu and cmotpi in lyuboe udobnoe On Time temh I bawhya 2018 between our mountains in 2018 bezpodnye zvepi 2016")</f>
        <v>TOP 3 filma c uchactiem idpic elba zabipay nA ctenu and cmotpi in lyuboe udobnoe On Time temh I bawhya 2018 between our mountains in 2018 bezpodnye zvepi 2016</v>
      </c>
    </row>
    <row r="6625" ht="15.75" customHeight="1">
      <c r="A6625" s="1">
        <v>7246.0</v>
      </c>
      <c r="B6625" s="2" t="s">
        <v>5818</v>
      </c>
      <c r="C6625" s="2" t="s">
        <v>5813</v>
      </c>
      <c r="D6625" s="2" t="s">
        <v>6</v>
      </c>
      <c r="E6625" s="2" t="str">
        <f>IFERROR(__xludf.DUMMYFUNCTION("GOOGLETRANSLATE(B6625, ""auto"",""en"")"),"mctuteilu fuihal 2019 novelty genre fantasy adventure thriller octavshuecya in zhuvyx chleny komandy mctuteiley u ux coyuznuku dolzhny pazpabotat rush Fusing plan kotopy pomozhet ppotuvoctoyat pazpyshutelnym deyctvuyam mogyschectvennogo tutana tainoca poc"&amp;"le naubolee macshtabnoy u tpagucheckoy butvy in uctopuu ne onu mogyt dopyctut oshubky")</f>
        <v>mctuteilu fuihal 2019 novelty genre fantasy adventure thriller octavshuecya in zhuvyx chleny komandy mctuteiley u ux coyuznuku dolzhny pazpabotat rush Fusing plan kotopy pomozhet ppotuvoctoyat pazpyshutelnym deyctvuyam mogyschectvennogo tutana tainoca pocle naubolee macshtabnoy u tpagucheckoy butvy in uctopuu ne onu mogyt dopyctut oshubky</v>
      </c>
    </row>
    <row r="6626" ht="15.75" customHeight="1">
      <c r="A6626" s="1">
        <v>7247.0</v>
      </c>
      <c r="B6626" s="2" t="s">
        <v>5819</v>
      </c>
      <c r="C6626" s="2" t="s">
        <v>5813</v>
      </c>
      <c r="D6626" s="2" t="s">
        <v>6</v>
      </c>
      <c r="E6626" s="2" t="str">
        <f>IFERROR(__xludf.DUMMYFUNCTION("GOOGLETRANSLATE(B6626, ""auto"",""en"")"),"the long-awaited sequel to the series igipa ppectiolov 2019 8sezon 1seriya fantasy genre Action Drama Adventure")</f>
        <v>the long-awaited sequel to the series igipa ppectiolov 2019 8sezon 1seriya fantasy genre Action Drama Adventure</v>
      </c>
    </row>
    <row r="6627" ht="15.75" customHeight="1">
      <c r="A6627" s="1">
        <v>7248.0</v>
      </c>
      <c r="B6627" s="2" t="s">
        <v>5821</v>
      </c>
      <c r="C6627" s="2" t="s">
        <v>5822</v>
      </c>
      <c r="D6627" s="2" t="s">
        <v>6</v>
      </c>
      <c r="E6627" s="2" t="str">
        <f>IFERROR(__xludf.DUMMYFUNCTION("GOOGLETRANSLATE(B6627, ""auto"",""en"")"),"for you have new opinions you want to know what click here https vk com app4899834 fm 1")</f>
        <v>for you have new opinions you want to know what click here https vk com app4899834 fm 1</v>
      </c>
    </row>
    <row r="6628" ht="15.75" customHeight="1">
      <c r="A6628" s="1">
        <v>7249.0</v>
      </c>
      <c r="B6628" s="2" t="s">
        <v>5823</v>
      </c>
      <c r="C6628" s="2" t="s">
        <v>5822</v>
      </c>
      <c r="D6628" s="2" t="s">
        <v>6</v>
      </c>
      <c r="E6628" s="2" t="str">
        <f>IFERROR(__xludf.DUMMYFUNCTION("GOOGLETRANSLATE(B6628, ""auto"",""en"")"),"Victoria new answer about you http vk com app2417356 214 232 478")</f>
        <v>Victoria new answer about you http vk com app2417356 214 232 478</v>
      </c>
    </row>
    <row r="6629" ht="15.75" customHeight="1">
      <c r="A6629" s="1">
        <v>7250.0</v>
      </c>
      <c r="B6629" s="2" t="s">
        <v>5824</v>
      </c>
      <c r="C6629" s="2" t="s">
        <v>5822</v>
      </c>
      <c r="D6629" s="2" t="s">
        <v>6</v>
      </c>
      <c r="E6629" s="2" t="str">
        <f>IFERROR(__xludf.DUMMYFUNCTION("GOOGLETRANSLATE(B6629, ""auto"",""en"")"),"Victoria know the whole truth about yourself here http vk com app2417356 214 232 478")</f>
        <v>Victoria know the whole truth about yourself here http vk com app2417356 214 232 478</v>
      </c>
    </row>
    <row r="6630" ht="15.75" customHeight="1">
      <c r="A6630" s="1">
        <v>7251.0</v>
      </c>
      <c r="B6630" s="2" t="s">
        <v>5824</v>
      </c>
      <c r="C6630" s="2" t="s">
        <v>5822</v>
      </c>
      <c r="D6630" s="2" t="s">
        <v>6</v>
      </c>
      <c r="E6630" s="2" t="str">
        <f>IFERROR(__xludf.DUMMYFUNCTION("GOOGLETRANSLATE(B6630, ""auto"",""en"")"),"Victoria know the whole truth about yourself here http vk com app2417356 214 232 478")</f>
        <v>Victoria know the whole truth about yourself here http vk com app2417356 214 232 478</v>
      </c>
    </row>
    <row r="6631" ht="15.75" customHeight="1">
      <c r="A6631" s="1">
        <v>7252.0</v>
      </c>
      <c r="B6631" s="2" t="s">
        <v>5825</v>
      </c>
      <c r="C6631" s="2" t="s">
        <v>5822</v>
      </c>
      <c r="D6631" s="2" t="s">
        <v>6</v>
      </c>
      <c r="E6631" s="2" t="str">
        <f>IFERROR(__xludf.DUMMYFUNCTION("GOOGLETRANSLATE(B6631, ""auto"",""en"")"),"Victor Andreev minitest on how much interest you are beautiful score of lower than many other tests here vk com minitest")</f>
        <v>Victor Andreev minitest on how much interest you are beautiful score of lower than many other tests here vk com minitest</v>
      </c>
    </row>
    <row r="6632" ht="15.75" customHeight="1">
      <c r="A6632" s="1">
        <v>7253.0</v>
      </c>
      <c r="B6632" s="2" t="s">
        <v>5826</v>
      </c>
      <c r="C6632" s="2" t="s">
        <v>5822</v>
      </c>
      <c r="D6632" s="2" t="s">
        <v>6</v>
      </c>
      <c r="E6632" s="2" t="str">
        <f>IFERROR(__xludf.DUMMYFUNCTION("GOOGLETRANSLATE(B6632, ""auto"",""en"")"),"Victoria hello I chose you and Paul's answer See here https vk com choiceapp")</f>
        <v>Victoria hello I chose you and Paul's answer See here https vk com choiceapp</v>
      </c>
    </row>
    <row r="6633" ht="15.75" customHeight="1">
      <c r="A6633" s="1">
        <v>7254.0</v>
      </c>
      <c r="B6633" s="2" t="s">
        <v>5827</v>
      </c>
      <c r="C6633" s="2" t="s">
        <v>5822</v>
      </c>
      <c r="D6633" s="2" t="s">
        <v>6</v>
      </c>
      <c r="E6633" s="2" t="str">
        <f>IFERROR(__xludf.DUMMYFUNCTION("GOOGLETRANSLATE(B6633, ""auto"",""en"")"),"dj Sergey lights in the club at the club in 2015 with the track sheet dubstep hard dapstep came to see me in the club now with the link http vk com app4397521 85066987 ad id slf")</f>
        <v>dj Sergey lights in the club at the club in 2015 with the track sheet dubstep hard dapstep came to see me in the club now with the link http vk com app4397521 85066987 ad id slf</v>
      </c>
    </row>
    <row r="6634" ht="15.75" customHeight="1">
      <c r="A6634" s="1">
        <v>7255.0</v>
      </c>
      <c r="B6634" s="2" t="s">
        <v>5828</v>
      </c>
      <c r="C6634" s="2" t="s">
        <v>5822</v>
      </c>
      <c r="D6634" s="2" t="s">
        <v>6</v>
      </c>
      <c r="E6634" s="2" t="str">
        <f>IFERROR(__xludf.DUMMYFUNCTION("GOOGLETRANSLATE(B6634, ""auto"",""en"")"),"I just appreciated your appearance one of these options and what you think of me vk com app1986378 180 479 997")</f>
        <v>I just appreciated your appearance one of these options and what you think of me vk com app1986378 180 479 997</v>
      </c>
    </row>
    <row r="6635" ht="15.75" customHeight="1">
      <c r="A6635" s="1">
        <v>7256.0</v>
      </c>
      <c r="B6635" s="2" t="s">
        <v>5828</v>
      </c>
      <c r="C6635" s="2" t="s">
        <v>5822</v>
      </c>
      <c r="D6635" s="2" t="s">
        <v>6</v>
      </c>
      <c r="E6635" s="2" t="str">
        <f>IFERROR(__xludf.DUMMYFUNCTION("GOOGLETRANSLATE(B6635, ""auto"",""en"")"),"I just appreciated your appearance one of these options and what you think of me vk com app1986378 180 479 997")</f>
        <v>I just appreciated your appearance one of these options and what you think of me vk com app1986378 180 479 997</v>
      </c>
    </row>
    <row r="6636" ht="15.75" customHeight="1">
      <c r="A6636" s="1">
        <v>7257.0</v>
      </c>
      <c r="B6636" s="2" t="s">
        <v>5828</v>
      </c>
      <c r="C6636" s="2" t="s">
        <v>5822</v>
      </c>
      <c r="D6636" s="2" t="s">
        <v>6</v>
      </c>
      <c r="E6636" s="2" t="str">
        <f>IFERROR(__xludf.DUMMYFUNCTION("GOOGLETRANSLATE(B6636, ""auto"",""en"")"),"I just appreciated your appearance one of these options and what you think of me vk com app1986378 180 479 997")</f>
        <v>I just appreciated your appearance one of these options and what you think of me vk com app1986378 180 479 997</v>
      </c>
    </row>
    <row r="6637" ht="15.75" customHeight="1">
      <c r="A6637" s="1">
        <v>7258.0</v>
      </c>
      <c r="B6637" s="2" t="s">
        <v>5829</v>
      </c>
      <c r="C6637" s="2" t="s">
        <v>5822</v>
      </c>
      <c r="D6637" s="2" t="s">
        <v>6</v>
      </c>
      <c r="E6637" s="2" t="str">
        <f>IFERROR(__xludf.DUMMYFUNCTION("GOOGLETRANSLATE(B6637, ""auto"",""en"")"),"my new Yandex Mail")</f>
        <v>my new Yandex Mail</v>
      </c>
    </row>
    <row r="6638" ht="15.75" customHeight="1">
      <c r="A6638" s="1">
        <v>7259.0</v>
      </c>
      <c r="B6638" s="2" t="s">
        <v>5830</v>
      </c>
      <c r="C6638" s="2" t="s">
        <v>5822</v>
      </c>
      <c r="D6638" s="2" t="s">
        <v>6</v>
      </c>
      <c r="E6638" s="2" t="str">
        <f>IFERROR(__xludf.DUMMYFUNCTION("GOOGLETRANSLATE(B6638, ""auto"",""en"")"),"Here's what my model Angelica at my 1118 points into the great couturier http vk com app3558100")</f>
        <v>Here's what my model Angelica at my 1118 points into the great couturier http vk com app3558100</v>
      </c>
    </row>
    <row r="6639" ht="15.75" customHeight="1">
      <c r="A6639" s="1">
        <v>7260.0</v>
      </c>
      <c r="B6639" s="2" t="s">
        <v>5831</v>
      </c>
      <c r="C6639" s="2" t="s">
        <v>5822</v>
      </c>
      <c r="D6639" s="2" t="s">
        <v>6</v>
      </c>
      <c r="E6639" s="2" t="str">
        <f>IFERROR(__xludf.DUMMYFUNCTION("GOOGLETRANSLATE(B6639, ""auto"",""en"")"),"add themselves on the wall and see what you want from 1 cn 2 love friendship 3 4 5 appointment kiss walk 6 7 8 obnimashki be with you")</f>
        <v>add themselves on the wall and see what you want from 1 cn 2 love friendship 3 4 5 appointment kiss walk 6 7 8 obnimashki be with you</v>
      </c>
    </row>
    <row r="6640" ht="15.75" customHeight="1">
      <c r="A6640" s="1">
        <v>7261.0</v>
      </c>
      <c r="B6640" s="2" t="s">
        <v>5832</v>
      </c>
      <c r="C6640" s="2" t="s">
        <v>5822</v>
      </c>
      <c r="D6640" s="2" t="s">
        <v>6</v>
      </c>
      <c r="E6640" s="2" t="str">
        <f>IFERROR(__xludf.DUMMYFUNCTION("GOOGLETRANSLATE(B6640, ""auto"",""en"")"),"Today there is absolutely nothing to me")</f>
        <v>Today there is absolutely nothing to me</v>
      </c>
    </row>
    <row r="6641" ht="15.75" customHeight="1">
      <c r="A6641" s="1">
        <v>7262.0</v>
      </c>
      <c r="B6641" s="2" t="s">
        <v>5833</v>
      </c>
      <c r="C6641" s="2" t="s">
        <v>5822</v>
      </c>
      <c r="D6641" s="2" t="s">
        <v>6</v>
      </c>
      <c r="E6641" s="2" t="str">
        <f>IFERROR(__xludf.DUMMYFUNCTION("GOOGLETRANSLATE(B6641, ""auto"",""en"")"),"My view from the window")</f>
        <v>My view from the window</v>
      </c>
    </row>
    <row r="6642" ht="15.75" customHeight="1">
      <c r="A6642" s="1">
        <v>7263.0</v>
      </c>
      <c r="B6642" s="2" t="s">
        <v>5834</v>
      </c>
      <c r="C6642" s="2" t="s">
        <v>5822</v>
      </c>
      <c r="D6642" s="2" t="s">
        <v>6</v>
      </c>
      <c r="E6642" s="2" t="str">
        <f>IFERROR(__xludf.DUMMYFUNCTION("GOOGLETRANSLATE(B6642, ""auto"",""en"")"),"Here's what my model Angelica at my 1063 points into the great couturier http vk com app3558100")</f>
        <v>Here's what my model Angelica at my 1063 points into the great couturier http vk com app3558100</v>
      </c>
    </row>
    <row r="6643" ht="15.75" customHeight="1">
      <c r="A6643" s="1">
        <v>7264.0</v>
      </c>
      <c r="B6643" s="2" t="s">
        <v>5835</v>
      </c>
      <c r="C6643" s="2" t="s">
        <v>5822</v>
      </c>
      <c r="D6643" s="2" t="s">
        <v>6</v>
      </c>
      <c r="E6643" s="2" t="str">
        <f>IFERROR(__xludf.DUMMYFUNCTION("GOOGLETRANSLATE(B6643, ""auto"",""en"")"),"I played the track for turntables club new empire Avatar typing 4 Likes 1 superlaykov came to see me in the club on the link http vk com app4397521 28508888 ad id ds")</f>
        <v>I played the track for turntables club new empire Avatar typing 4 Likes 1 superlaykov came to see me in the club on the link http vk com app4397521 28508888 ad id ds</v>
      </c>
    </row>
    <row r="6644" ht="15.75" customHeight="1">
      <c r="A6644" s="1">
        <v>7265.0</v>
      </c>
      <c r="B6644" s="2" t="s">
        <v>5821</v>
      </c>
      <c r="C6644" s="2" t="s">
        <v>5836</v>
      </c>
      <c r="D6644" s="2" t="s">
        <v>6</v>
      </c>
      <c r="E6644" s="2" t="str">
        <f>IFERROR(__xludf.DUMMYFUNCTION("GOOGLETRANSLATE(B6644, ""auto"",""en"")"),"for you have new opinions you want to know what click here https vk com app4899834 fm 1")</f>
        <v>for you have new opinions you want to know what click here https vk com app4899834 fm 1</v>
      </c>
    </row>
    <row r="6645" ht="15.75" customHeight="1">
      <c r="A6645" s="1">
        <v>7266.0</v>
      </c>
      <c r="B6645" s="2" t="s">
        <v>5823</v>
      </c>
      <c r="C6645" s="2" t="s">
        <v>5836</v>
      </c>
      <c r="D6645" s="2" t="s">
        <v>6</v>
      </c>
      <c r="E6645" s="2" t="str">
        <f>IFERROR(__xludf.DUMMYFUNCTION("GOOGLETRANSLATE(B6645, ""auto"",""en"")"),"Victoria new answer about you http vk com app2417356 214 232 478")</f>
        <v>Victoria new answer about you http vk com app2417356 214 232 478</v>
      </c>
    </row>
    <row r="6646" ht="15.75" customHeight="1">
      <c r="A6646" s="1">
        <v>7267.0</v>
      </c>
      <c r="B6646" s="2" t="s">
        <v>5824</v>
      </c>
      <c r="C6646" s="2" t="s">
        <v>5836</v>
      </c>
      <c r="D6646" s="2" t="s">
        <v>6</v>
      </c>
      <c r="E6646" s="2" t="str">
        <f>IFERROR(__xludf.DUMMYFUNCTION("GOOGLETRANSLATE(B6646, ""auto"",""en"")"),"Victoria know the whole truth about yourself here http vk com app2417356 214 232 478")</f>
        <v>Victoria know the whole truth about yourself here http vk com app2417356 214 232 478</v>
      </c>
    </row>
    <row r="6647" ht="15.75" customHeight="1">
      <c r="A6647" s="1">
        <v>7268.0</v>
      </c>
      <c r="B6647" s="2" t="s">
        <v>5824</v>
      </c>
      <c r="C6647" s="2" t="s">
        <v>5836</v>
      </c>
      <c r="D6647" s="2" t="s">
        <v>6</v>
      </c>
      <c r="E6647" s="2" t="str">
        <f>IFERROR(__xludf.DUMMYFUNCTION("GOOGLETRANSLATE(B6647, ""auto"",""en"")"),"Victoria know the whole truth about yourself here http vk com app2417356 214 232 478")</f>
        <v>Victoria know the whole truth about yourself here http vk com app2417356 214 232 478</v>
      </c>
    </row>
    <row r="6648" ht="15.75" customHeight="1">
      <c r="A6648" s="1">
        <v>7269.0</v>
      </c>
      <c r="B6648" s="2" t="s">
        <v>5825</v>
      </c>
      <c r="C6648" s="2" t="s">
        <v>5836</v>
      </c>
      <c r="D6648" s="2" t="s">
        <v>6</v>
      </c>
      <c r="E6648" s="2" t="str">
        <f>IFERROR(__xludf.DUMMYFUNCTION("GOOGLETRANSLATE(B6648, ""auto"",""en"")"),"Victor Andreev minitest on how much interest you are beautiful score of lower than many other tests here vk com minitest")</f>
        <v>Victor Andreev minitest on how much interest you are beautiful score of lower than many other tests here vk com minitest</v>
      </c>
    </row>
    <row r="6649" ht="15.75" customHeight="1">
      <c r="A6649" s="1">
        <v>7270.0</v>
      </c>
      <c r="B6649" s="2" t="s">
        <v>5826</v>
      </c>
      <c r="C6649" s="2" t="s">
        <v>5836</v>
      </c>
      <c r="D6649" s="2" t="s">
        <v>6</v>
      </c>
      <c r="E6649" s="2" t="str">
        <f>IFERROR(__xludf.DUMMYFUNCTION("GOOGLETRANSLATE(B6649, ""auto"",""en"")"),"Victoria hello I chose you and Paul's answer See here https vk com choiceapp")</f>
        <v>Victoria hello I chose you and Paul's answer See here https vk com choiceapp</v>
      </c>
    </row>
    <row r="6650" ht="15.75" customHeight="1">
      <c r="A6650" s="1">
        <v>7271.0</v>
      </c>
      <c r="B6650" s="2" t="s">
        <v>5827</v>
      </c>
      <c r="C6650" s="2" t="s">
        <v>5836</v>
      </c>
      <c r="D6650" s="2" t="s">
        <v>6</v>
      </c>
      <c r="E6650" s="2" t="str">
        <f>IFERROR(__xludf.DUMMYFUNCTION("GOOGLETRANSLATE(B6650, ""auto"",""en"")"),"dj Sergey lights in the club at the club in 2015 with the track sheet dubstep hard dapstep came to see me in the club now with the link http vk com app4397521 85066987 ad id slf")</f>
        <v>dj Sergey lights in the club at the club in 2015 with the track sheet dubstep hard dapstep came to see me in the club now with the link http vk com app4397521 85066987 ad id slf</v>
      </c>
    </row>
    <row r="6651" ht="15.75" customHeight="1">
      <c r="A6651" s="1">
        <v>7272.0</v>
      </c>
      <c r="B6651" s="2" t="s">
        <v>5828</v>
      </c>
      <c r="C6651" s="2" t="s">
        <v>5836</v>
      </c>
      <c r="D6651" s="2" t="s">
        <v>6</v>
      </c>
      <c r="E6651" s="2" t="str">
        <f>IFERROR(__xludf.DUMMYFUNCTION("GOOGLETRANSLATE(B6651, ""auto"",""en"")"),"I just appreciated your appearance one of these options and what you think of me vk com app1986378 180 479 997")</f>
        <v>I just appreciated your appearance one of these options and what you think of me vk com app1986378 180 479 997</v>
      </c>
    </row>
    <row r="6652" ht="15.75" customHeight="1">
      <c r="A6652" s="1">
        <v>7273.0</v>
      </c>
      <c r="B6652" s="2" t="s">
        <v>5828</v>
      </c>
      <c r="C6652" s="2" t="s">
        <v>5836</v>
      </c>
      <c r="D6652" s="2" t="s">
        <v>6</v>
      </c>
      <c r="E6652" s="2" t="str">
        <f>IFERROR(__xludf.DUMMYFUNCTION("GOOGLETRANSLATE(B6652, ""auto"",""en"")"),"I just appreciated your appearance one of these options and what you think of me vk com app1986378 180 479 997")</f>
        <v>I just appreciated your appearance one of these options and what you think of me vk com app1986378 180 479 997</v>
      </c>
    </row>
    <row r="6653" ht="15.75" customHeight="1">
      <c r="A6653" s="1">
        <v>7274.0</v>
      </c>
      <c r="B6653" s="2" t="s">
        <v>5828</v>
      </c>
      <c r="C6653" s="2" t="s">
        <v>5836</v>
      </c>
      <c r="D6653" s="2" t="s">
        <v>6</v>
      </c>
      <c r="E6653" s="2" t="str">
        <f>IFERROR(__xludf.DUMMYFUNCTION("GOOGLETRANSLATE(B6653, ""auto"",""en"")"),"I just appreciated your appearance one of these options and what you think of me vk com app1986378 180 479 997")</f>
        <v>I just appreciated your appearance one of these options and what you think of me vk com app1986378 180 479 997</v>
      </c>
    </row>
    <row r="6654" ht="15.75" customHeight="1">
      <c r="A6654" s="1">
        <v>7275.0</v>
      </c>
      <c r="B6654" s="2" t="s">
        <v>5829</v>
      </c>
      <c r="C6654" s="2" t="s">
        <v>5836</v>
      </c>
      <c r="D6654" s="2" t="s">
        <v>6</v>
      </c>
      <c r="E6654" s="2" t="str">
        <f>IFERROR(__xludf.DUMMYFUNCTION("GOOGLETRANSLATE(B6654, ""auto"",""en"")"),"my new Yandex Mail")</f>
        <v>my new Yandex Mail</v>
      </c>
    </row>
    <row r="6655" ht="15.75" customHeight="1">
      <c r="A6655" s="1">
        <v>7276.0</v>
      </c>
      <c r="B6655" s="2" t="s">
        <v>5830</v>
      </c>
      <c r="C6655" s="2" t="s">
        <v>5836</v>
      </c>
      <c r="D6655" s="2" t="s">
        <v>6</v>
      </c>
      <c r="E6655" s="2" t="str">
        <f>IFERROR(__xludf.DUMMYFUNCTION("GOOGLETRANSLATE(B6655, ""auto"",""en"")"),"Here's what my model Angelica at my 1118 points into the great couturier http vk com app3558100")</f>
        <v>Here's what my model Angelica at my 1118 points into the great couturier http vk com app3558100</v>
      </c>
    </row>
    <row r="6656" ht="15.75" customHeight="1">
      <c r="A6656" s="1">
        <v>7277.0</v>
      </c>
      <c r="B6656" s="2" t="s">
        <v>5831</v>
      </c>
      <c r="C6656" s="2" t="s">
        <v>5836</v>
      </c>
      <c r="D6656" s="2" t="s">
        <v>6</v>
      </c>
      <c r="E6656" s="2" t="str">
        <f>IFERROR(__xludf.DUMMYFUNCTION("GOOGLETRANSLATE(B6656, ""auto"",""en"")"),"add themselves on the wall and see what you want from 1 cn 2 love friendship 3 4 5 appointment kiss walk 6 7 8 obnimashki be with you")</f>
        <v>add themselves on the wall and see what you want from 1 cn 2 love friendship 3 4 5 appointment kiss walk 6 7 8 obnimashki be with you</v>
      </c>
    </row>
    <row r="6657" ht="15.75" customHeight="1">
      <c r="A6657" s="1">
        <v>7278.0</v>
      </c>
      <c r="B6657" s="2" t="s">
        <v>5832</v>
      </c>
      <c r="C6657" s="2" t="s">
        <v>5836</v>
      </c>
      <c r="D6657" s="2" t="s">
        <v>6</v>
      </c>
      <c r="E6657" s="2" t="str">
        <f>IFERROR(__xludf.DUMMYFUNCTION("GOOGLETRANSLATE(B6657, ""auto"",""en"")"),"Today there is absolutely nothing to me")</f>
        <v>Today there is absolutely nothing to me</v>
      </c>
    </row>
    <row r="6658" ht="15.75" customHeight="1">
      <c r="A6658" s="1">
        <v>7279.0</v>
      </c>
      <c r="B6658" s="2" t="s">
        <v>5833</v>
      </c>
      <c r="C6658" s="2" t="s">
        <v>5836</v>
      </c>
      <c r="D6658" s="2" t="s">
        <v>6</v>
      </c>
      <c r="E6658" s="2" t="str">
        <f>IFERROR(__xludf.DUMMYFUNCTION("GOOGLETRANSLATE(B6658, ""auto"",""en"")"),"My view from the window")</f>
        <v>My view from the window</v>
      </c>
    </row>
    <row r="6659" ht="15.75" customHeight="1">
      <c r="A6659" s="1">
        <v>7280.0</v>
      </c>
      <c r="B6659" s="2" t="s">
        <v>5834</v>
      </c>
      <c r="C6659" s="2" t="s">
        <v>5836</v>
      </c>
      <c r="D6659" s="2" t="s">
        <v>6</v>
      </c>
      <c r="E6659" s="2" t="str">
        <f>IFERROR(__xludf.DUMMYFUNCTION("GOOGLETRANSLATE(B6659, ""auto"",""en"")"),"Here's what my model Angelica at my 1063 points into the great couturier http vk com app3558100")</f>
        <v>Here's what my model Angelica at my 1063 points into the great couturier http vk com app3558100</v>
      </c>
    </row>
    <row r="6660" ht="15.75" customHeight="1">
      <c r="A6660" s="1">
        <v>7281.0</v>
      </c>
      <c r="B6660" s="2" t="s">
        <v>5835</v>
      </c>
      <c r="C6660" s="2" t="s">
        <v>5836</v>
      </c>
      <c r="D6660" s="2" t="s">
        <v>6</v>
      </c>
      <c r="E6660" s="2" t="str">
        <f>IFERROR(__xludf.DUMMYFUNCTION("GOOGLETRANSLATE(B6660, ""auto"",""en"")"),"I played the track for turntables club new empire Avatar typing 4 Likes 1 superlaykov came to see me in the club on the link http vk com app4397521 28508888 ad id ds")</f>
        <v>I played the track for turntables club new empire Avatar typing 4 Likes 1 superlaykov came to see me in the club on the link http vk com app4397521 28508888 ad id ds</v>
      </c>
    </row>
    <row r="6661" ht="15.75" customHeight="1">
      <c r="A6661" s="1">
        <v>7282.0</v>
      </c>
      <c r="B6661" s="2" t="s">
        <v>5821</v>
      </c>
      <c r="C6661" s="2" t="s">
        <v>5822</v>
      </c>
      <c r="D6661" s="2" t="s">
        <v>6</v>
      </c>
      <c r="E6661" s="2" t="str">
        <f>IFERROR(__xludf.DUMMYFUNCTION("GOOGLETRANSLATE(B6661, ""auto"",""en"")"),"for you have new opinions you want to know what click here https vk com app4899834 fm 1")</f>
        <v>for you have new opinions you want to know what click here https vk com app4899834 fm 1</v>
      </c>
    </row>
    <row r="6662" ht="15.75" customHeight="1">
      <c r="A6662" s="1">
        <v>7283.0</v>
      </c>
      <c r="B6662" s="2" t="s">
        <v>5823</v>
      </c>
      <c r="C6662" s="2" t="s">
        <v>5822</v>
      </c>
      <c r="D6662" s="2" t="s">
        <v>6</v>
      </c>
      <c r="E6662" s="2" t="str">
        <f>IFERROR(__xludf.DUMMYFUNCTION("GOOGLETRANSLATE(B6662, ""auto"",""en"")"),"Victoria new answer about you http vk com app2417356 214 232 478")</f>
        <v>Victoria new answer about you http vk com app2417356 214 232 478</v>
      </c>
    </row>
    <row r="6663" ht="15.75" customHeight="1">
      <c r="A6663" s="1">
        <v>7284.0</v>
      </c>
      <c r="B6663" s="2" t="s">
        <v>5824</v>
      </c>
      <c r="C6663" s="2" t="s">
        <v>5822</v>
      </c>
      <c r="D6663" s="2" t="s">
        <v>6</v>
      </c>
      <c r="E6663" s="2" t="str">
        <f>IFERROR(__xludf.DUMMYFUNCTION("GOOGLETRANSLATE(B6663, ""auto"",""en"")"),"Victoria know the whole truth about yourself here http vk com app2417356 214 232 478")</f>
        <v>Victoria know the whole truth about yourself here http vk com app2417356 214 232 478</v>
      </c>
    </row>
    <row r="6664" ht="15.75" customHeight="1">
      <c r="A6664" s="1">
        <v>7285.0</v>
      </c>
      <c r="B6664" s="2" t="s">
        <v>5824</v>
      </c>
      <c r="C6664" s="2" t="s">
        <v>5822</v>
      </c>
      <c r="D6664" s="2" t="s">
        <v>6</v>
      </c>
      <c r="E6664" s="2" t="str">
        <f>IFERROR(__xludf.DUMMYFUNCTION("GOOGLETRANSLATE(B6664, ""auto"",""en"")"),"Victoria know the whole truth about yourself here http vk com app2417356 214 232 478")</f>
        <v>Victoria know the whole truth about yourself here http vk com app2417356 214 232 478</v>
      </c>
    </row>
    <row r="6665" ht="15.75" customHeight="1">
      <c r="A6665" s="1">
        <v>7286.0</v>
      </c>
      <c r="B6665" s="2" t="s">
        <v>5825</v>
      </c>
      <c r="C6665" s="2" t="s">
        <v>5822</v>
      </c>
      <c r="D6665" s="2" t="s">
        <v>6</v>
      </c>
      <c r="E6665" s="2" t="str">
        <f>IFERROR(__xludf.DUMMYFUNCTION("GOOGLETRANSLATE(B6665, ""auto"",""en"")"),"Victor Andreev minitest on how much interest you are beautiful score of lower than many other tests here vk com minitest")</f>
        <v>Victor Andreev minitest on how much interest you are beautiful score of lower than many other tests here vk com minitest</v>
      </c>
    </row>
    <row r="6666" ht="15.75" customHeight="1">
      <c r="A6666" s="1">
        <v>7287.0</v>
      </c>
      <c r="B6666" s="2" t="s">
        <v>5826</v>
      </c>
      <c r="C6666" s="2" t="s">
        <v>5822</v>
      </c>
      <c r="D6666" s="2" t="s">
        <v>6</v>
      </c>
      <c r="E6666" s="2" t="str">
        <f>IFERROR(__xludf.DUMMYFUNCTION("GOOGLETRANSLATE(B6666, ""auto"",""en"")"),"Victoria hello I chose you and Paul's answer See here https vk com choiceapp")</f>
        <v>Victoria hello I chose you and Paul's answer See here https vk com choiceapp</v>
      </c>
    </row>
    <row r="6667" ht="15.75" customHeight="1">
      <c r="A6667" s="1">
        <v>7288.0</v>
      </c>
      <c r="B6667" s="2" t="s">
        <v>5827</v>
      </c>
      <c r="C6667" s="2" t="s">
        <v>5822</v>
      </c>
      <c r="D6667" s="2" t="s">
        <v>6</v>
      </c>
      <c r="E6667" s="2" t="str">
        <f>IFERROR(__xludf.DUMMYFUNCTION("GOOGLETRANSLATE(B6667, ""auto"",""en"")"),"dj Sergey lights in the club at the club in 2015 with the track sheet dubstep hard dapstep came to see me in the club now with the link http vk com app4397521 85066987 ad id slf")</f>
        <v>dj Sergey lights in the club at the club in 2015 with the track sheet dubstep hard dapstep came to see me in the club now with the link http vk com app4397521 85066987 ad id slf</v>
      </c>
    </row>
    <row r="6668" ht="15.75" customHeight="1">
      <c r="A6668" s="1">
        <v>7289.0</v>
      </c>
      <c r="B6668" s="2" t="s">
        <v>5828</v>
      </c>
      <c r="C6668" s="2" t="s">
        <v>5822</v>
      </c>
      <c r="D6668" s="2" t="s">
        <v>6</v>
      </c>
      <c r="E6668" s="2" t="str">
        <f>IFERROR(__xludf.DUMMYFUNCTION("GOOGLETRANSLATE(B6668, ""auto"",""en"")"),"I just appreciated your appearance one of these options and what you think of me vk com app1986378 180 479 997")</f>
        <v>I just appreciated your appearance one of these options and what you think of me vk com app1986378 180 479 997</v>
      </c>
    </row>
    <row r="6669" ht="15.75" customHeight="1">
      <c r="A6669" s="1">
        <v>7290.0</v>
      </c>
      <c r="B6669" s="2" t="s">
        <v>5828</v>
      </c>
      <c r="C6669" s="2" t="s">
        <v>5822</v>
      </c>
      <c r="D6669" s="2" t="s">
        <v>6</v>
      </c>
      <c r="E6669" s="2" t="str">
        <f>IFERROR(__xludf.DUMMYFUNCTION("GOOGLETRANSLATE(B6669, ""auto"",""en"")"),"I just appreciated your appearance one of these options and what you think of me vk com app1986378 180 479 997")</f>
        <v>I just appreciated your appearance one of these options and what you think of me vk com app1986378 180 479 997</v>
      </c>
    </row>
    <row r="6670" ht="15.75" customHeight="1">
      <c r="A6670" s="1">
        <v>7291.0</v>
      </c>
      <c r="B6670" s="2" t="s">
        <v>5828</v>
      </c>
      <c r="C6670" s="2" t="s">
        <v>5822</v>
      </c>
      <c r="D6670" s="2" t="s">
        <v>6</v>
      </c>
      <c r="E6670" s="2" t="str">
        <f>IFERROR(__xludf.DUMMYFUNCTION("GOOGLETRANSLATE(B6670, ""auto"",""en"")"),"I just appreciated your appearance one of these options and what you think of me vk com app1986378 180 479 997")</f>
        <v>I just appreciated your appearance one of these options and what you think of me vk com app1986378 180 479 997</v>
      </c>
    </row>
    <row r="6671" ht="15.75" customHeight="1">
      <c r="A6671" s="1">
        <v>7292.0</v>
      </c>
      <c r="B6671" s="2" t="s">
        <v>5829</v>
      </c>
      <c r="C6671" s="2" t="s">
        <v>5822</v>
      </c>
      <c r="D6671" s="2" t="s">
        <v>6</v>
      </c>
      <c r="E6671" s="2" t="str">
        <f>IFERROR(__xludf.DUMMYFUNCTION("GOOGLETRANSLATE(B6671, ""auto"",""en"")"),"my new Yandex Mail")</f>
        <v>my new Yandex Mail</v>
      </c>
    </row>
    <row r="6672" ht="15.75" customHeight="1">
      <c r="A6672" s="1">
        <v>7293.0</v>
      </c>
      <c r="B6672" s="2" t="s">
        <v>5830</v>
      </c>
      <c r="C6672" s="2" t="s">
        <v>5822</v>
      </c>
      <c r="D6672" s="2" t="s">
        <v>6</v>
      </c>
      <c r="E6672" s="2" t="str">
        <f>IFERROR(__xludf.DUMMYFUNCTION("GOOGLETRANSLATE(B6672, ""auto"",""en"")"),"Here's what my model Angelica at my 1118 points into the great couturier http vk com app3558100")</f>
        <v>Here's what my model Angelica at my 1118 points into the great couturier http vk com app3558100</v>
      </c>
    </row>
    <row r="6673" ht="15.75" customHeight="1">
      <c r="A6673" s="1">
        <v>7294.0</v>
      </c>
      <c r="B6673" s="2" t="s">
        <v>5831</v>
      </c>
      <c r="C6673" s="2" t="s">
        <v>5822</v>
      </c>
      <c r="D6673" s="2" t="s">
        <v>6</v>
      </c>
      <c r="E6673" s="2" t="str">
        <f>IFERROR(__xludf.DUMMYFUNCTION("GOOGLETRANSLATE(B6673, ""auto"",""en"")"),"add themselves on the wall and see what you want from 1 cn 2 love friendship 3 4 5 appointment kiss walk 6 7 8 obnimashki be with you")</f>
        <v>add themselves on the wall and see what you want from 1 cn 2 love friendship 3 4 5 appointment kiss walk 6 7 8 obnimashki be with you</v>
      </c>
    </row>
    <row r="6674" ht="15.75" customHeight="1">
      <c r="A6674" s="1">
        <v>7295.0</v>
      </c>
      <c r="B6674" s="2" t="s">
        <v>5832</v>
      </c>
      <c r="C6674" s="2" t="s">
        <v>5822</v>
      </c>
      <c r="D6674" s="2" t="s">
        <v>6</v>
      </c>
      <c r="E6674" s="2" t="str">
        <f>IFERROR(__xludf.DUMMYFUNCTION("GOOGLETRANSLATE(B6674, ""auto"",""en"")"),"Today there is absolutely nothing to me")</f>
        <v>Today there is absolutely nothing to me</v>
      </c>
    </row>
    <row r="6675" ht="15.75" customHeight="1">
      <c r="A6675" s="1">
        <v>7296.0</v>
      </c>
      <c r="B6675" s="2" t="s">
        <v>5833</v>
      </c>
      <c r="C6675" s="2" t="s">
        <v>5822</v>
      </c>
      <c r="D6675" s="2" t="s">
        <v>6</v>
      </c>
      <c r="E6675" s="2" t="str">
        <f>IFERROR(__xludf.DUMMYFUNCTION("GOOGLETRANSLATE(B6675, ""auto"",""en"")"),"My view from the window")</f>
        <v>My view from the window</v>
      </c>
    </row>
    <row r="6676" ht="15.75" customHeight="1">
      <c r="A6676" s="1">
        <v>7297.0</v>
      </c>
      <c r="B6676" s="2" t="s">
        <v>5834</v>
      </c>
      <c r="C6676" s="2" t="s">
        <v>5822</v>
      </c>
      <c r="D6676" s="2" t="s">
        <v>6</v>
      </c>
      <c r="E6676" s="2" t="str">
        <f>IFERROR(__xludf.DUMMYFUNCTION("GOOGLETRANSLATE(B6676, ""auto"",""en"")"),"Here's what my model Angelica at my 1063 points into the great couturier http vk com app3558100")</f>
        <v>Here's what my model Angelica at my 1063 points into the great couturier http vk com app3558100</v>
      </c>
    </row>
    <row r="6677" ht="15.75" customHeight="1">
      <c r="A6677" s="1">
        <v>7298.0</v>
      </c>
      <c r="B6677" s="2" t="s">
        <v>5835</v>
      </c>
      <c r="C6677" s="2" t="s">
        <v>5822</v>
      </c>
      <c r="D6677" s="2" t="s">
        <v>6</v>
      </c>
      <c r="E6677" s="2" t="str">
        <f>IFERROR(__xludf.DUMMYFUNCTION("GOOGLETRANSLATE(B6677, ""auto"",""en"")"),"I played the track for turntables club new empire Avatar typing 4 Likes 1 superlaykov came to see me in the club on the link http vk com app4397521 28508888 ad id ds")</f>
        <v>I played the track for turntables club new empire Avatar typing 4 Likes 1 superlaykov came to see me in the club on the link http vk com app4397521 28508888 ad id ds</v>
      </c>
    </row>
    <row r="6678" ht="15.75" customHeight="1">
      <c r="A6678" s="1">
        <v>7299.0</v>
      </c>
      <c r="B6678" s="2" t="s">
        <v>5837</v>
      </c>
      <c r="C6678" s="2" t="s">
        <v>5838</v>
      </c>
      <c r="D6678" s="2" t="s">
        <v>6</v>
      </c>
      <c r="E6678" s="2" t="str">
        <f>IFERROR(__xludf.DUMMYFUNCTION("GOOGLETRANSLATE(B6678, ""auto"",""en"")"),"builtfromsketch")</f>
        <v>builtfromsketch</v>
      </c>
    </row>
    <row r="6679" ht="15.75" customHeight="1">
      <c r="A6679" s="1">
        <v>7300.0</v>
      </c>
      <c r="B6679" s="2" t="s">
        <v>5839</v>
      </c>
      <c r="C6679" s="2" t="s">
        <v>5838</v>
      </c>
      <c r="D6679" s="2" t="s">
        <v>6</v>
      </c>
      <c r="E6679" s="2" t="str">
        <f>IFERROR(__xludf.DUMMYFUNCTION("GOOGLETRANSLATE(B6679, ""auto"",""en"")"),"Master")</f>
        <v>Master</v>
      </c>
    </row>
    <row r="6680" ht="15.75" customHeight="1">
      <c r="A6680" s="1">
        <v>7302.0</v>
      </c>
      <c r="B6680" s="2" t="s">
        <v>5840</v>
      </c>
      <c r="C6680" s="2" t="s">
        <v>5838</v>
      </c>
      <c r="D6680" s="2" t="s">
        <v>6</v>
      </c>
      <c r="E6680" s="2" t="str">
        <f>IFERROR(__xludf.DUMMYFUNCTION("GOOGLETRANSLATE(B6680, ""auto"",""en"")"),"kodzima kotya")</f>
        <v>kodzima kotya</v>
      </c>
    </row>
    <row r="6681" ht="15.75" customHeight="1">
      <c r="A6681" s="1">
        <v>7303.0</v>
      </c>
      <c r="B6681" s="2" t="s">
        <v>5841</v>
      </c>
      <c r="C6681" s="2" t="s">
        <v>5838</v>
      </c>
      <c r="D6681" s="2" t="s">
        <v>6</v>
      </c>
      <c r="E6681" s="2" t="str">
        <f>IFERROR(__xludf.DUMMYFUNCTION("GOOGLETRANSLATE(B6681, ""auto"",""en"")"),"I can not share very much")</f>
        <v>I can not share very much</v>
      </c>
    </row>
    <row r="6682" ht="15.75" customHeight="1">
      <c r="A6682" s="1">
        <v>7304.0</v>
      </c>
      <c r="B6682" s="2" t="s">
        <v>2143</v>
      </c>
      <c r="C6682" s="2" t="s">
        <v>5838</v>
      </c>
      <c r="D6682" s="2" t="s">
        <v>6</v>
      </c>
      <c r="E6682" s="2" t="str">
        <f>IFERROR(__xludf.DUMMYFUNCTION("GOOGLETRANSLATE(B6682, ""auto"",""en"")"),"pomantiki poct")</f>
        <v>pomantiki poct</v>
      </c>
    </row>
    <row r="6683" ht="15.75" customHeight="1">
      <c r="A6683" s="1">
        <v>7305.0</v>
      </c>
      <c r="B6683" s="2" t="s">
        <v>5842</v>
      </c>
      <c r="C6683" s="2" t="s">
        <v>5838</v>
      </c>
      <c r="D6683" s="2" t="s">
        <v>6</v>
      </c>
      <c r="E6683" s="2" t="str">
        <f>IFERROR(__xludf.DUMMYFUNCTION("GOOGLETRANSLATE(B6683, ""auto"",""en"")"),"zalipnut like a couple of hours at 1 includes a track 2 includes repetition ready SIFCO 3")</f>
        <v>zalipnut like a couple of hours at 1 includes a track 2 includes repetition ready SIFCO 3</v>
      </c>
    </row>
    <row r="6684" ht="15.75" customHeight="1">
      <c r="A6684" s="1">
        <v>7306.0</v>
      </c>
      <c r="B6684" s="2" t="s">
        <v>5843</v>
      </c>
      <c r="C6684" s="2" t="s">
        <v>5838</v>
      </c>
      <c r="D6684" s="2" t="s">
        <v>6</v>
      </c>
      <c r="E6684" s="2" t="str">
        <f>IFERROR(__xludf.DUMMYFUNCTION("GOOGLETRANSLATE(B6684, ""auto"",""en"")"),"it's fine")</f>
        <v>it's fine</v>
      </c>
    </row>
    <row r="6685" ht="15.75" customHeight="1">
      <c r="A6685" s="1">
        <v>7307.0</v>
      </c>
      <c r="B6685" s="2" t="s">
        <v>5844</v>
      </c>
      <c r="C6685" s="2" t="s">
        <v>5845</v>
      </c>
      <c r="D6685" s="2" t="s">
        <v>6</v>
      </c>
      <c r="E6685" s="2" t="str">
        <f>IFERROR(__xludf.DUMMYFUNCTION("GOOGLETRANSLATE(B6685, ""auto"",""en"")"),"and how fast, the run where my home is where my support where ever my own forever soon soon soon")</f>
        <v>and how fast, the run where my home is where my support where ever my own forever soon soon soon</v>
      </c>
    </row>
    <row r="6686" ht="15.75" customHeight="1">
      <c r="A6686" s="1">
        <v>7308.0</v>
      </c>
      <c r="B6686" s="2" t="s">
        <v>5846</v>
      </c>
      <c r="C6686" s="2" t="s">
        <v>5845</v>
      </c>
      <c r="D6686" s="2" t="s">
        <v>6</v>
      </c>
      <c r="E6686" s="2" t="str">
        <f>IFERROR(__xludf.DUMMYFUNCTION("GOOGLETRANSLATE(B6686, ""auto"",""en"")")," cmycl tolko in dlitelnyx otnosheniyax")</f>
        <v> cmycl tolko in dlitelnyx otnosheniyax</v>
      </c>
    </row>
    <row r="6687" ht="15.75" customHeight="1">
      <c r="A6687" s="1">
        <v>7309.0</v>
      </c>
      <c r="B6687" s="2" t="s">
        <v>5847</v>
      </c>
      <c r="C6687" s="2" t="s">
        <v>5845</v>
      </c>
      <c r="D6687" s="2" t="s">
        <v>6</v>
      </c>
      <c r="E6687" s="2" t="str">
        <f>IFERROR(__xludf.DUMMYFUNCTION("GOOGLETRANSLATE(B6687, ""auto"",""en"")"),"not soon do not think just really nice")</f>
        <v>not soon do not think just really nice</v>
      </c>
    </row>
    <row r="6688" ht="15.75" customHeight="1">
      <c r="A6688" s="1">
        <v>7310.0</v>
      </c>
      <c r="B6688" s="2" t="s">
        <v>5848</v>
      </c>
      <c r="C6688" s="2" t="s">
        <v>5845</v>
      </c>
      <c r="D6688" s="2" t="s">
        <v>6</v>
      </c>
      <c r="E6688" s="2" t="str">
        <f>IFERROR(__xludf.DUMMYFUNCTION("GOOGLETRANSLATE(B6688, ""auto"",""en"")"),"the radi chego ctoit live")</f>
        <v>the radi chego ctoit live</v>
      </c>
    </row>
    <row r="6689" ht="15.75" customHeight="1">
      <c r="A6689" s="1">
        <v>7311.0</v>
      </c>
      <c r="B6689" s="2" t="s">
        <v>5849</v>
      </c>
      <c r="C6689" s="2" t="s">
        <v>5845</v>
      </c>
      <c r="D6689" s="2" t="s">
        <v>6</v>
      </c>
      <c r="E6689" s="2" t="str">
        <f>IFERROR(__xludf.DUMMYFUNCTION("GOOGLETRANSLATE(B6689, ""auto"",""en"")"),"now only")</f>
        <v>now only</v>
      </c>
    </row>
    <row r="6690" ht="15.75" customHeight="1">
      <c r="A6690" s="1">
        <v>7312.0</v>
      </c>
      <c r="B6690" s="2" t="s">
        <v>5850</v>
      </c>
      <c r="C6690" s="2" t="s">
        <v>5845</v>
      </c>
      <c r="D6690" s="2" t="s">
        <v>6</v>
      </c>
      <c r="E6690" s="2" t="str">
        <f>IFERROR(__xludf.DUMMYFUNCTION("GOOGLETRANSLATE(B6690, ""auto"",""en"")")," pochemu you ne chto emu I said all znaesh and interesno zachem unto me smotret verily on how izobretatelno OH lying looking unto me in the eye to show full")</f>
        <v> pochemu you ne chto emu I said all znaesh and interesno zachem unto me smotret verily on how izobretatelno OH lying looking unto me in the eye to show full</v>
      </c>
    </row>
    <row r="6691" ht="15.75" customHeight="1">
      <c r="A6691" s="1">
        <v>7313.0</v>
      </c>
      <c r="B6691" s="2" t="s">
        <v>5851</v>
      </c>
      <c r="C6691" s="2" t="s">
        <v>5845</v>
      </c>
      <c r="D6691" s="2" t="s">
        <v>6</v>
      </c>
      <c r="E6691" s="2" t="str">
        <f>IFERROR(__xludf.DUMMYFUNCTION("GOOGLETRANSLATE(B6691, ""auto"",""en"")"),"the most severe pain causes are not the enemy and those who promised to always be there")</f>
        <v>the most severe pain causes are not the enemy and those who promised to always be there</v>
      </c>
    </row>
    <row r="6692" ht="15.75" customHeight="1">
      <c r="A6692" s="1">
        <v>7314.0</v>
      </c>
      <c r="B6692" s="2" t="s">
        <v>5852</v>
      </c>
      <c r="C6692" s="2" t="s">
        <v>5845</v>
      </c>
      <c r="D6692" s="2" t="s">
        <v>6</v>
      </c>
      <c r="E6692" s="2" t="str">
        <f>IFERROR(__xludf.DUMMYFUNCTION("GOOGLETRANSLATE(B6692, ""auto"",""en"")"),"her best feature was her pride and his persistence, he often wondered how one little girl could accumulate so much pride, but what could be more beautiful than the girl's self-esteem, if not c sargsyan g")</f>
        <v>her best feature was her pride and his persistence, he often wondered how one little girl could accumulate so much pride, but what could be more beautiful than the girl's self-esteem, if not c sargsyan g</v>
      </c>
    </row>
    <row r="6693" ht="15.75" customHeight="1">
      <c r="A6693" s="1">
        <v>7315.0</v>
      </c>
      <c r="B6693" s="2" t="s">
        <v>5853</v>
      </c>
      <c r="C6693" s="2" t="s">
        <v>5845</v>
      </c>
      <c r="D6693" s="2" t="s">
        <v>6</v>
      </c>
      <c r="E6693" s="2" t="str">
        <f>IFERROR(__xludf.DUMMYFUNCTION("GOOGLETRANSLATE(B6693, ""auto"",""en"")"),"No one can justify the fact that he allegedly wanted to but could not because certainly could not because I did not want John Chrysostom")</f>
        <v>No one can justify the fact that he allegedly wanted to but could not because certainly could not because I did not want John Chrysostom</v>
      </c>
    </row>
    <row r="6694" ht="15.75" customHeight="1">
      <c r="A6694" s="1">
        <v>7316.0</v>
      </c>
      <c r="B6694" s="2" t="s">
        <v>5854</v>
      </c>
      <c r="C6694" s="2" t="s">
        <v>5845</v>
      </c>
      <c r="D6694" s="2" t="s">
        <v>6</v>
      </c>
      <c r="E6694" s="2" t="str">
        <f>IFERROR(__xludf.DUMMYFUNCTION("GOOGLETRANSLATE(B6694, ""auto"",""en"")"),"the same character")</f>
        <v>the same character</v>
      </c>
    </row>
    <row r="6695" ht="15.75" customHeight="1">
      <c r="A6695" s="1">
        <v>7317.0</v>
      </c>
      <c r="B6695" s="2" t="s">
        <v>5855</v>
      </c>
      <c r="C6695" s="2" t="s">
        <v>5845</v>
      </c>
      <c r="D6695" s="2" t="s">
        <v>6</v>
      </c>
      <c r="E6695" s="2" t="str">
        <f>IFERROR(__xludf.DUMMYFUNCTION("GOOGLETRANSLATE(B6695, ""auto"",""en"")")," sometimes you do not understand the value of the time until it becomes a memory, thank you for these bright moments")</f>
        <v> sometimes you do not understand the value of the time until it becomes a memory, thank you for these bright moments</v>
      </c>
    </row>
    <row r="6696" ht="15.75" customHeight="1">
      <c r="A6696" s="1">
        <v>7318.0</v>
      </c>
      <c r="B6696" s="2" t="s">
        <v>5844</v>
      </c>
      <c r="C6696" s="2" t="s">
        <v>5845</v>
      </c>
      <c r="D6696" s="2" t="s">
        <v>6</v>
      </c>
      <c r="E6696" s="2" t="str">
        <f>IFERROR(__xludf.DUMMYFUNCTION("GOOGLETRANSLATE(B6696, ""auto"",""en"")"),"and how fast, the run where my home is where my support where ever my own forever soon soon soon")</f>
        <v>and how fast, the run where my home is where my support where ever my own forever soon soon soon</v>
      </c>
    </row>
    <row r="6697" ht="15.75" customHeight="1">
      <c r="A6697" s="1">
        <v>7319.0</v>
      </c>
      <c r="B6697" s="2" t="s">
        <v>5846</v>
      </c>
      <c r="C6697" s="2" t="s">
        <v>5845</v>
      </c>
      <c r="D6697" s="2" t="s">
        <v>6</v>
      </c>
      <c r="E6697" s="2" t="str">
        <f>IFERROR(__xludf.DUMMYFUNCTION("GOOGLETRANSLATE(B6697, ""auto"",""en"")")," cmycl tolko in dlitelnyx otnosheniyax")</f>
        <v> cmycl tolko in dlitelnyx otnosheniyax</v>
      </c>
    </row>
    <row r="6698" ht="15.75" customHeight="1">
      <c r="A6698" s="1">
        <v>7320.0</v>
      </c>
      <c r="B6698" s="2" t="s">
        <v>5847</v>
      </c>
      <c r="C6698" s="2" t="s">
        <v>5845</v>
      </c>
      <c r="D6698" s="2" t="s">
        <v>6</v>
      </c>
      <c r="E6698" s="2" t="str">
        <f>IFERROR(__xludf.DUMMYFUNCTION("GOOGLETRANSLATE(B6698, ""auto"",""en"")"),"not soon do not think just really nice")</f>
        <v>not soon do not think just really nice</v>
      </c>
    </row>
    <row r="6699" ht="15.75" customHeight="1">
      <c r="A6699" s="1">
        <v>7321.0</v>
      </c>
      <c r="B6699" s="2" t="s">
        <v>5848</v>
      </c>
      <c r="C6699" s="2" t="s">
        <v>5845</v>
      </c>
      <c r="D6699" s="2" t="s">
        <v>6</v>
      </c>
      <c r="E6699" s="2" t="str">
        <f>IFERROR(__xludf.DUMMYFUNCTION("GOOGLETRANSLATE(B6699, ""auto"",""en"")"),"the radi chego ctoit live")</f>
        <v>the radi chego ctoit live</v>
      </c>
    </row>
    <row r="6700" ht="15.75" customHeight="1">
      <c r="A6700" s="1">
        <v>7322.0</v>
      </c>
      <c r="B6700" s="2" t="s">
        <v>5849</v>
      </c>
      <c r="C6700" s="2" t="s">
        <v>5845</v>
      </c>
      <c r="D6700" s="2" t="s">
        <v>6</v>
      </c>
      <c r="E6700" s="2" t="str">
        <f>IFERROR(__xludf.DUMMYFUNCTION("GOOGLETRANSLATE(B6700, ""auto"",""en"")"),"now only")</f>
        <v>now only</v>
      </c>
    </row>
    <row r="6701" ht="15.75" customHeight="1">
      <c r="A6701" s="1">
        <v>7323.0</v>
      </c>
      <c r="B6701" s="2" t="s">
        <v>5850</v>
      </c>
      <c r="C6701" s="2" t="s">
        <v>5845</v>
      </c>
      <c r="D6701" s="2" t="s">
        <v>6</v>
      </c>
      <c r="E6701" s="2" t="str">
        <f>IFERROR(__xludf.DUMMYFUNCTION("GOOGLETRANSLATE(B6701, ""auto"",""en"")")," pochemu you ne chto emu I said all znaesh and interesno zachem unto me smotret verily on how izobretatelno OH lying looking unto me in the eye to show full")</f>
        <v> pochemu you ne chto emu I said all znaesh and interesno zachem unto me smotret verily on how izobretatelno OH lying looking unto me in the eye to show full</v>
      </c>
    </row>
    <row r="6702" ht="15.75" customHeight="1">
      <c r="A6702" s="1">
        <v>7324.0</v>
      </c>
      <c r="B6702" s="2" t="s">
        <v>5851</v>
      </c>
      <c r="C6702" s="2" t="s">
        <v>5845</v>
      </c>
      <c r="D6702" s="2" t="s">
        <v>6</v>
      </c>
      <c r="E6702" s="2" t="str">
        <f>IFERROR(__xludf.DUMMYFUNCTION("GOOGLETRANSLATE(B6702, ""auto"",""en"")"),"the most severe pain causes are not the enemy and those who promised to always be there")</f>
        <v>the most severe pain causes are not the enemy and those who promised to always be there</v>
      </c>
    </row>
    <row r="6703" ht="15.75" customHeight="1">
      <c r="A6703" s="1">
        <v>7325.0</v>
      </c>
      <c r="B6703" s="2" t="s">
        <v>5852</v>
      </c>
      <c r="C6703" s="2" t="s">
        <v>5845</v>
      </c>
      <c r="D6703" s="2" t="s">
        <v>6</v>
      </c>
      <c r="E6703" s="2" t="str">
        <f>IFERROR(__xludf.DUMMYFUNCTION("GOOGLETRANSLATE(B6703, ""auto"",""en"")"),"her best feature was her pride and his persistence, he often wondered how one little girl could accumulate so much pride, but what could be more beautiful than the girl's self-esteem, if not c sargsyan g")</f>
        <v>her best feature was her pride and his persistence, he often wondered how one little girl could accumulate so much pride, but what could be more beautiful than the girl's self-esteem, if not c sargsyan g</v>
      </c>
    </row>
    <row r="6704" ht="15.75" customHeight="1">
      <c r="A6704" s="1">
        <v>7326.0</v>
      </c>
      <c r="B6704" s="2" t="s">
        <v>5853</v>
      </c>
      <c r="C6704" s="2" t="s">
        <v>5845</v>
      </c>
      <c r="D6704" s="2" t="s">
        <v>6</v>
      </c>
      <c r="E6704" s="2" t="str">
        <f>IFERROR(__xludf.DUMMYFUNCTION("GOOGLETRANSLATE(B6704, ""auto"",""en"")"),"No one can justify the fact that he allegedly wanted to but could not because certainly could not because I did not want John Chrysostom")</f>
        <v>No one can justify the fact that he allegedly wanted to but could not because certainly could not because I did not want John Chrysostom</v>
      </c>
    </row>
    <row r="6705" ht="15.75" customHeight="1">
      <c r="A6705" s="1">
        <v>7327.0</v>
      </c>
      <c r="B6705" s="2" t="s">
        <v>5854</v>
      </c>
      <c r="C6705" s="2" t="s">
        <v>5845</v>
      </c>
      <c r="D6705" s="2" t="s">
        <v>6</v>
      </c>
      <c r="E6705" s="2" t="str">
        <f>IFERROR(__xludf.DUMMYFUNCTION("GOOGLETRANSLATE(B6705, ""auto"",""en"")"),"the same character")</f>
        <v>the same character</v>
      </c>
    </row>
    <row r="6706" ht="15.75" customHeight="1">
      <c r="A6706" s="1">
        <v>7328.0</v>
      </c>
      <c r="B6706" s="2" t="s">
        <v>5855</v>
      </c>
      <c r="C6706" s="2" t="s">
        <v>5845</v>
      </c>
      <c r="D6706" s="2" t="s">
        <v>6</v>
      </c>
      <c r="E6706" s="2" t="str">
        <f>IFERROR(__xludf.DUMMYFUNCTION("GOOGLETRANSLATE(B6706, ""auto"",""en"")")," sometimes you do not understand the value of the time until it becomes a memory, thank you for these bright moments")</f>
        <v> sometimes you do not understand the value of the time until it becomes a memory, thank you for these bright moments</v>
      </c>
    </row>
    <row r="6707" ht="15.75" customHeight="1">
      <c r="A6707" s="1">
        <v>7329.0</v>
      </c>
      <c r="B6707" s="2" t="s">
        <v>5856</v>
      </c>
      <c r="C6707" s="2" t="s">
        <v>5857</v>
      </c>
      <c r="D6707" s="2" t="s">
        <v>6</v>
      </c>
      <c r="E6707" s="2" t="str">
        <f>IFERROR(__xludf.DUMMYFUNCTION("GOOGLETRANSLATE(B6707, ""auto"",""en"")"),"Husky answers 33 questions vogue heading 33 issue of the publication of vogue is a separate art form in which well-known directors cooperate with not less well-known artists as the issue with the Huskies took Lado kvataniya who had previously worked on hi"&amp;"s music video Judas in surreal video Husky travels to Moscow talking about in the third person")</f>
        <v>Husky answers 33 questions vogue heading 33 issue of the publication of vogue is a separate art form in which well-known directors cooperate with not less well-known artists as the issue with the Huskies took Lado kvataniya who had previously worked on his music video Judas in surreal video Husky travels to Moscow talking about in the third person</v>
      </c>
    </row>
    <row r="6708" ht="15.75" customHeight="1">
      <c r="A6708" s="1">
        <v>7330.0</v>
      </c>
      <c r="B6708" s="2" t="s">
        <v>5858</v>
      </c>
      <c r="C6708" s="2" t="s">
        <v>5857</v>
      </c>
      <c r="D6708" s="2" t="s">
        <v>6</v>
      </c>
      <c r="E6708" s="2" t="str">
        <f>IFERROR(__xludf.DUMMYFUNCTION("GOOGLETRANSLATE(B6708, ""auto"",""en"")"),"mood to write tail at the post on the other beloved girlfriend kimushka mine you and I have been through a lot since the moment of frenzied partying Free boisterous gatherings to elite evenings on the roof of New York's skyscrapers in the long term, we ex"&amp;"perienced a hundred one-time friends one-time friends of foreigners, we have those to whom says Dees show completely")</f>
        <v>mood to write tail at the post on the other beloved girlfriend kimushka mine you and I have been through a lot since the moment of frenzied partying Free boisterous gatherings to elite evenings on the roof of New York's skyscrapers in the long term, we experienced a hundred one-time friends one-time friends of foreigners, we have those to whom says Dees show completely</v>
      </c>
    </row>
    <row r="6709" ht="15.75" customHeight="1">
      <c r="A6709" s="1">
        <v>7333.0</v>
      </c>
      <c r="B6709" s="2" t="s">
        <v>5859</v>
      </c>
      <c r="C6709" s="2" t="s">
        <v>5857</v>
      </c>
      <c r="D6709" s="2" t="s">
        <v>6</v>
      </c>
      <c r="E6709" s="2" t="str">
        <f>IFERROR(__xludf.DUMMYFUNCTION("GOOGLETRANSLATE(B6709, ""auto"",""en"")"),"and exams surrender and go to college, and part with our for life and get sick at the beginning of the summer and we will wait for the bus at the stop 30 and in love is recognized and made an unsuccessful haircut and accidentally obretom hope when all see"&amp;"ms lost and the sunrise and see hundreds sunsets and cry and we laugh to colic and wear funny clothes and dirty white T-shirts and ice cream to spill the tea and make thousands of photos and leave far away from their parents and go back for the rest and r"&amp;"ead a lot of books and vital Uncorking a dozen bottles of Champs retirement homes, and will understand that an unhappy and still will be the most alive because")</f>
        <v>and exams surrender and go to college, and part with our for life and get sick at the beginning of the summer and we will wait for the bus at the stop 30 and in love is recognized and made an unsuccessful haircut and accidentally obretom hope when all seems lost and the sunrise and see hundreds sunsets and cry and we laugh to colic and wear funny clothes and dirty white T-shirts and ice cream to spill the tea and make thousands of photos and leave far away from their parents and go back for the rest and read a lot of books and vital Uncorking a dozen bottles of Champs retirement homes, and will understand that an unhappy and still will be the most alive because</v>
      </c>
    </row>
    <row r="6710" ht="15.75" customHeight="1">
      <c r="A6710" s="1">
        <v>7335.0</v>
      </c>
      <c r="B6710" s="2" t="s">
        <v>5860</v>
      </c>
      <c r="C6710" s="2" t="s">
        <v>5857</v>
      </c>
      <c r="D6710" s="2" t="s">
        <v>6</v>
      </c>
      <c r="E6710" s="2" t="str">
        <f>IFERROR(__xludf.DUMMYFUNCTION("GOOGLETRANSLATE(B6710, ""auto"",""en"")"),"look at the night very steep showreel Aisultan Seitova perhaps best clipmaker CIS whose work you've seen exactly even if you do not know it")</f>
        <v>look at the night very steep showreel Aisultan Seitova perhaps best clipmaker CIS whose work you've seen exactly even if you do not know it</v>
      </c>
    </row>
    <row r="6711" ht="15.75" customHeight="1">
      <c r="A6711" s="1">
        <v>7338.0</v>
      </c>
      <c r="B6711" s="2" t="s">
        <v>5856</v>
      </c>
      <c r="C6711" s="2" t="s">
        <v>5861</v>
      </c>
      <c r="D6711" s="2" t="s">
        <v>6</v>
      </c>
      <c r="E6711" s="2" t="str">
        <f>IFERROR(__xludf.DUMMYFUNCTION("GOOGLETRANSLATE(B6711, ""auto"",""en"")"),"Husky answers 33 questions vogue heading 33 issue of the publication of vogue is a separate art form in which well-known directors cooperate with not less well-known artists as the issue with the Huskies took Lado kvataniya who had previously worked on hi"&amp;"s music video Judas in surreal video Husky travels to Moscow talking about in the third person")</f>
        <v>Husky answers 33 questions vogue heading 33 issue of the publication of vogue is a separate art form in which well-known directors cooperate with not less well-known artists as the issue with the Huskies took Lado kvataniya who had previously worked on his music video Judas in surreal video Husky travels to Moscow talking about in the third person</v>
      </c>
    </row>
    <row r="6712" ht="15.75" customHeight="1">
      <c r="A6712" s="1">
        <v>7339.0</v>
      </c>
      <c r="B6712" s="2" t="s">
        <v>5858</v>
      </c>
      <c r="C6712" s="2" t="s">
        <v>5861</v>
      </c>
      <c r="D6712" s="2" t="s">
        <v>6</v>
      </c>
      <c r="E6712" s="2" t="str">
        <f>IFERROR(__xludf.DUMMYFUNCTION("GOOGLETRANSLATE(B6712, ""auto"",""en"")"),"mood to write tail at the post on the other beloved girlfriend kimushka mine you and I have been through a lot since the moment of frenzied partying Free boisterous gatherings to elite evenings on the roof of New York's skyscrapers in the long term, we ex"&amp;"perienced a hundred one-time friends one-time friends of foreigners, we have those to whom says Dees show completely")</f>
        <v>mood to write tail at the post on the other beloved girlfriend kimushka mine you and I have been through a lot since the moment of frenzied partying Free boisterous gatherings to elite evenings on the roof of New York's skyscrapers in the long term, we experienced a hundred one-time friends one-time friends of foreigners, we have those to whom says Dees show completely</v>
      </c>
    </row>
    <row r="6713" ht="15.75" customHeight="1">
      <c r="A6713" s="1">
        <v>7342.0</v>
      </c>
      <c r="B6713" s="2" t="s">
        <v>5859</v>
      </c>
      <c r="C6713" s="2" t="s">
        <v>5861</v>
      </c>
      <c r="D6713" s="2" t="s">
        <v>6</v>
      </c>
      <c r="E6713" s="2" t="str">
        <f>IFERROR(__xludf.DUMMYFUNCTION("GOOGLETRANSLATE(B6713, ""auto"",""en"")"),"and exams surrender and go to college, and part with our for life and get sick at the beginning of the summer and we will wait for the bus at the stop 30 and in love is recognized and made an unsuccessful haircut and accidentally obretom hope when all see"&amp;"ms lost and the sunrise and see hundreds sunsets and cry and we laugh to colic and wear funny clothes and dirty white T-shirts and ice cream to spill the tea and make thousands of photos and leave far away from their parents and go back for the rest and r"&amp;"ead a lot of books and vital Uncorking a dozen bottles of Champs retirement homes, and will understand that an unhappy and still will be the most alive because")</f>
        <v>and exams surrender and go to college, and part with our for life and get sick at the beginning of the summer and we will wait for the bus at the stop 30 and in love is recognized and made an unsuccessful haircut and accidentally obretom hope when all seems lost and the sunrise and see hundreds sunsets and cry and we laugh to colic and wear funny clothes and dirty white T-shirts and ice cream to spill the tea and make thousands of photos and leave far away from their parents and go back for the rest and read a lot of books and vital Uncorking a dozen bottles of Champs retirement homes, and will understand that an unhappy and still will be the most alive because</v>
      </c>
    </row>
    <row r="6714" ht="15.75" customHeight="1">
      <c r="A6714" s="1">
        <v>7344.0</v>
      </c>
      <c r="B6714" s="2" t="s">
        <v>5860</v>
      </c>
      <c r="C6714" s="2" t="s">
        <v>5861</v>
      </c>
      <c r="D6714" s="2" t="s">
        <v>6</v>
      </c>
      <c r="E6714" s="2" t="str">
        <f>IFERROR(__xludf.DUMMYFUNCTION("GOOGLETRANSLATE(B6714, ""auto"",""en"")"),"look at the night very steep showreel Aisultan Seitova perhaps best clipmaker CIS whose work you've seen exactly even if you do not know it")</f>
        <v>look at the night very steep showreel Aisultan Seitova perhaps best clipmaker CIS whose work you've seen exactly even if you do not know it</v>
      </c>
    </row>
    <row r="6715" ht="15.75" customHeight="1">
      <c r="A6715" s="1">
        <v>7347.0</v>
      </c>
      <c r="B6715" s="2" t="s">
        <v>5862</v>
      </c>
      <c r="C6715" s="2" t="s">
        <v>5863</v>
      </c>
      <c r="D6715" s="2" t="s">
        <v>6</v>
      </c>
      <c r="E6715" s="2" t="str">
        <f>IFERROR(__xludf.DUMMYFUNCTION("GOOGLETRANSLATE(B6715, ""auto"",""en"")"),"pochemy net etoy cpocobnocti life")</f>
        <v>pochemy net etoy cpocobnocti life</v>
      </c>
    </row>
    <row r="6716" ht="15.75" customHeight="1">
      <c r="A6716" s="1">
        <v>7348.0</v>
      </c>
      <c r="B6716" s="2" t="s">
        <v>5864</v>
      </c>
      <c r="C6716" s="2" t="s">
        <v>5863</v>
      </c>
      <c r="D6716" s="2" t="s">
        <v>6</v>
      </c>
      <c r="E6716" s="2" t="str">
        <f>IFERROR(__xludf.DUMMYFUNCTION("GOOGLETRANSLATE(B6716, ""auto"",""en"")"),"miniatyupa I vzpoclaya life")</f>
        <v>miniatyupa I vzpoclaya life</v>
      </c>
    </row>
    <row r="6717" ht="15.75" customHeight="1">
      <c r="A6717" s="1">
        <v>7349.0</v>
      </c>
      <c r="B6717" s="2" t="s">
        <v>5865</v>
      </c>
      <c r="C6717" s="2" t="s">
        <v>5863</v>
      </c>
      <c r="D6717" s="2" t="s">
        <v>6</v>
      </c>
      <c r="E6717" s="2" t="str">
        <f>IFERROR(__xludf.DUMMYFUNCTION("GOOGLETRANSLATE(B6717, ""auto"",""en"")"),"b ozhidanii chyda and snega")</f>
        <v>b ozhidanii chyda and snega</v>
      </c>
    </row>
    <row r="6718" ht="15.75" customHeight="1">
      <c r="A6718" s="1">
        <v>7350.0</v>
      </c>
      <c r="B6718" s="2" t="s">
        <v>5866</v>
      </c>
      <c r="C6718" s="2" t="s">
        <v>5863</v>
      </c>
      <c r="D6718" s="2" t="s">
        <v>6</v>
      </c>
      <c r="E6718" s="2" t="str">
        <f>IFERROR(__xludf.DUMMYFUNCTION("GOOGLETRANSLATE(B6718, ""auto"",""en"")"),"a great adaptation of the book by Herbert Welsh film made based on worth seeing all those familiar with the works of the author and those who love fantasy and he remembered worthy music time machine 2002 12 genre fiction thriller Professor Alexander hartd"&amp;"egen invented a time machine and went back in time to save his bride from accidental bullets but her death prevent failed past can not be changed in the search for an answer to the question why hartdegen taken two hundred years into the future and finds t"&amp;"he ground in terrible state of having been wounded and falling into unconsciousness, he did not notice his car went through eight hundred thousand years of the history of planet earth mankind has changed the era of technocracy sank into oblivion")</f>
        <v>a great adaptation of the book by Herbert Welsh film made based on worth seeing all those familiar with the works of the author and those who love fantasy and he remembered worthy music time machine 2002 12 genre fiction thriller Professor Alexander hartdegen invented a time machine and went back in time to save his bride from accidental bullets but her death prevent failed past can not be changed in the search for an answer to the question why hartdegen taken two hundred years into the future and finds the ground in terrible state of having been wounded and falling into unconsciousness, he did not notice his car went through eight hundred thousand years of the history of planet earth mankind has changed the era of technocracy sank into oblivion</v>
      </c>
    </row>
    <row r="6719" ht="15.75" customHeight="1">
      <c r="A6719" s="1">
        <v>7351.0</v>
      </c>
      <c r="B6719" s="2" t="s">
        <v>5867</v>
      </c>
      <c r="C6719" s="2" t="s">
        <v>5863</v>
      </c>
      <c r="D6719" s="2" t="s">
        <v>6</v>
      </c>
      <c r="E6719" s="2" t="str">
        <f>IFERROR(__xludf.DUMMYFUNCTION("GOOGLETRANSLATE(B6719, ""auto"",""en"")"),"tyazhelaya zhiznennaya uchast")</f>
        <v>tyazhelaya zhiznennaya uchast</v>
      </c>
    </row>
    <row r="6720" ht="15.75" customHeight="1">
      <c r="A6720" s="1">
        <v>7352.0</v>
      </c>
      <c r="B6720" s="2" t="s">
        <v>5868</v>
      </c>
      <c r="C6720" s="2" t="s">
        <v>5863</v>
      </c>
      <c r="D6720" s="2" t="s">
        <v>6</v>
      </c>
      <c r="E6720" s="2" t="str">
        <f>IFERROR(__xludf.DUMMYFUNCTION("GOOGLETRANSLATE(B6720, ""auto"",""en"")"),"the first trailer for the upcoming anime adaptation sonen manga runway de waratte premiered January 10, 2020 year written and illustrated inoey kotoba work tells the story of too undersized models and too poor young designers who decide to prove that the "&amp;"circumstances will not prevent them to choose the path in life that they want to adaptation has been entrusted young studio ezόla for which this anime will be the third job after yuri drama happy sugar life and survivalistkoy Ecchi comedy sounan desu ka a"&amp;"nime shikimori runway de waratte")</f>
        <v>the first trailer for the upcoming anime adaptation sonen manga runway de waratte premiered January 10, 2020 year written and illustrated inoey kotoba work tells the story of too undersized models and too poor young designers who decide to prove that the circumstances will not prevent them to choose the path in life that they want to adaptation has been entrusted young studio ezόla for which this anime will be the third job after yuri drama happy sugar life and survivalistkoy Ecchi comedy sounan desu ka anime shikimori runway de waratte</v>
      </c>
    </row>
    <row r="6721" ht="15.75" customHeight="1">
      <c r="A6721" s="1">
        <v>7353.0</v>
      </c>
      <c r="B6721" s="2" t="s">
        <v>5869</v>
      </c>
      <c r="C6721" s="2" t="s">
        <v>5863</v>
      </c>
      <c r="D6721" s="2" t="s">
        <v>6</v>
      </c>
      <c r="E6721" s="2" t="str">
        <f>IFERROR(__xludf.DUMMYFUNCTION("GOOGLETRANSLATE(B6721, ""auto"",""en"")"),"Ferdinand 2017 6 genre cartoon Ferdinand the most good-natured bull in all of Spain despite the impressive size and remarkable strength from childhood he preferred to sit on the lawn and enjoy the flowers instead of butting with other bulls on the absurd "&amp;"coincidence Ferdinand was selected among other tribesmen to participate in bullfights Madrid Ferdinand will have to defend their peaceful beliefs and remind us that even in the face of difficulties remain an important because the only way to change the wo"&amp;"rld around")</f>
        <v>Ferdinand 2017 6 genre cartoon Ferdinand the most good-natured bull in all of Spain despite the impressive size and remarkable strength from childhood he preferred to sit on the lawn and enjoy the flowers instead of butting with other bulls on the absurd coincidence Ferdinand was selected among other tribesmen to participate in bullfights Madrid Ferdinand will have to defend their peaceful beliefs and remind us that even in the face of difficulties remain an important because the only way to change the world around</v>
      </c>
    </row>
    <row r="6722" ht="15.75" customHeight="1">
      <c r="A6722" s="1">
        <v>7354.0</v>
      </c>
      <c r="B6722" s="2" t="s">
        <v>5870</v>
      </c>
      <c r="C6722" s="2" t="s">
        <v>5863</v>
      </c>
      <c r="D6722" s="2" t="s">
        <v>6</v>
      </c>
      <c r="E6722" s="2" t="str">
        <f>IFERROR(__xludf.DUMMYFUNCTION("GOOGLETRANSLATE(B6722, ""auto"",""en"")")," Do not treat any other creature because they do not want to treat you is such a simple truth of the fiction films that stand the time spent Planet of the Apes all of the 12 climbs on the wall so as not to lose the show completely")</f>
        <v> Do not treat any other creature because they do not want to treat you is such a simple truth of the fiction films that stand the time spent Planet of the Apes all of the 12 climbs on the wall so as not to lose the show completely</v>
      </c>
    </row>
    <row r="6723" ht="15.75" customHeight="1">
      <c r="A6723" s="1">
        <v>7355.0</v>
      </c>
      <c r="B6723" s="2" t="s">
        <v>5871</v>
      </c>
      <c r="C6723" s="2" t="s">
        <v>5863</v>
      </c>
      <c r="D6723" s="2" t="s">
        <v>6</v>
      </c>
      <c r="E6723" s="2" t="str">
        <f>IFERROR(__xludf.DUMMYFUNCTION("GOOGLETRANSLATE(B6723, ""auto"",""en"")"),"Level 16 2019 genre fiction sixteen Vivien was trapped in the academy vestalis like a prison boarding school where girls are trained to be the perfect woman to overcome the last 16 level program leading to adoption, the most diligent student status family")</f>
        <v>Level 16 2019 genre fiction sixteen Vivien was trapped in the academy vestalis like a prison boarding school where girls are trained to be the perfect woman to overcome the last 16 level program leading to adoption, the most diligent student status family</v>
      </c>
    </row>
    <row r="6724" ht="15.75" customHeight="1">
      <c r="A6724" s="1">
        <v>7356.0</v>
      </c>
      <c r="B6724" s="2" t="s">
        <v>5862</v>
      </c>
      <c r="C6724" s="2" t="s">
        <v>5872</v>
      </c>
      <c r="D6724" s="2" t="s">
        <v>6</v>
      </c>
      <c r="E6724" s="2" t="str">
        <f>IFERROR(__xludf.DUMMYFUNCTION("GOOGLETRANSLATE(B6724, ""auto"",""en"")"),"pochemy net etoy cpocobnocti life")</f>
        <v>pochemy net etoy cpocobnocti life</v>
      </c>
    </row>
    <row r="6725" ht="15.75" customHeight="1">
      <c r="A6725" s="1">
        <v>7357.0</v>
      </c>
      <c r="B6725" s="2" t="s">
        <v>5864</v>
      </c>
      <c r="C6725" s="2" t="s">
        <v>5872</v>
      </c>
      <c r="D6725" s="2" t="s">
        <v>6</v>
      </c>
      <c r="E6725" s="2" t="str">
        <f>IFERROR(__xludf.DUMMYFUNCTION("GOOGLETRANSLATE(B6725, ""auto"",""en"")"),"miniatyupa I vzpoclaya life")</f>
        <v>miniatyupa I vzpoclaya life</v>
      </c>
    </row>
    <row r="6726" ht="15.75" customHeight="1">
      <c r="A6726" s="1">
        <v>7358.0</v>
      </c>
      <c r="B6726" s="2" t="s">
        <v>5865</v>
      </c>
      <c r="C6726" s="2" t="s">
        <v>5872</v>
      </c>
      <c r="D6726" s="2" t="s">
        <v>6</v>
      </c>
      <c r="E6726" s="2" t="str">
        <f>IFERROR(__xludf.DUMMYFUNCTION("GOOGLETRANSLATE(B6726, ""auto"",""en"")"),"b ozhidanii chyda and snega")</f>
        <v>b ozhidanii chyda and snega</v>
      </c>
    </row>
    <row r="6727" ht="15.75" customHeight="1">
      <c r="A6727" s="1">
        <v>7359.0</v>
      </c>
      <c r="B6727" s="2" t="s">
        <v>5866</v>
      </c>
      <c r="C6727" s="2" t="s">
        <v>5872</v>
      </c>
      <c r="D6727" s="2" t="s">
        <v>6</v>
      </c>
      <c r="E6727" s="2" t="str">
        <f>IFERROR(__xludf.DUMMYFUNCTION("GOOGLETRANSLATE(B6727, ""auto"",""en"")"),"a great adaptation of the book by Herbert Welsh film made based on worth seeing all those familiar with the works of the author and those who love fantasy and he remembered worthy music time machine 2002 12 genre fiction thriller Professor Alexander hartd"&amp;"egen invented a time machine and went back in time to save his bride from accidental bullets but her death prevent failed past can not be changed in the search for an answer to the question why hartdegen taken two hundred years into the future and finds t"&amp;"he ground in terrible state of having been wounded and falling into unconsciousness, he did not notice his car went through eight hundred thousand years of the history of planet earth mankind has changed the era of technocracy sank into oblivion")</f>
        <v>a great adaptation of the book by Herbert Welsh film made based on worth seeing all those familiar with the works of the author and those who love fantasy and he remembered worthy music time machine 2002 12 genre fiction thriller Professor Alexander hartdegen invented a time machine and went back in time to save his bride from accidental bullets but her death prevent failed past can not be changed in the search for an answer to the question why hartdegen taken two hundred years into the future and finds the ground in terrible state of having been wounded and falling into unconsciousness, he did not notice his car went through eight hundred thousand years of the history of planet earth mankind has changed the era of technocracy sank into oblivion</v>
      </c>
    </row>
    <row r="6728" ht="15.75" customHeight="1">
      <c r="A6728" s="1">
        <v>7360.0</v>
      </c>
      <c r="B6728" s="2" t="s">
        <v>5867</v>
      </c>
      <c r="C6728" s="2" t="s">
        <v>5872</v>
      </c>
      <c r="D6728" s="2" t="s">
        <v>6</v>
      </c>
      <c r="E6728" s="2" t="str">
        <f>IFERROR(__xludf.DUMMYFUNCTION("GOOGLETRANSLATE(B6728, ""auto"",""en"")"),"tyazhelaya zhiznennaya uchast")</f>
        <v>tyazhelaya zhiznennaya uchast</v>
      </c>
    </row>
    <row r="6729" ht="15.75" customHeight="1">
      <c r="A6729" s="1">
        <v>7361.0</v>
      </c>
      <c r="B6729" s="2" t="s">
        <v>5868</v>
      </c>
      <c r="C6729" s="2" t="s">
        <v>5872</v>
      </c>
      <c r="D6729" s="2" t="s">
        <v>6</v>
      </c>
      <c r="E6729" s="2" t="str">
        <f>IFERROR(__xludf.DUMMYFUNCTION("GOOGLETRANSLATE(B6729, ""auto"",""en"")"),"the first trailer for the upcoming anime adaptation sonen manga runway de waratte premiered January 10, 2020 year written and illustrated inoey kotoba work tells the story of too undersized models and too poor young designers who decide to prove that the "&amp;"circumstances will not prevent them to choose the path in life that they want to adaptation has been entrusted young studio ezόla for which this anime will be the third job after yuri drama happy sugar life and survivalistkoy Ecchi comedy sounan desu ka a"&amp;"nime shikimori runway de waratte")</f>
        <v>the first trailer for the upcoming anime adaptation sonen manga runway de waratte premiered January 10, 2020 year written and illustrated inoey kotoba work tells the story of too undersized models and too poor young designers who decide to prove that the circumstances will not prevent them to choose the path in life that they want to adaptation has been entrusted young studio ezόla for which this anime will be the third job after yuri drama happy sugar life and survivalistkoy Ecchi comedy sounan desu ka anime shikimori runway de waratte</v>
      </c>
    </row>
    <row r="6730" ht="15.75" customHeight="1">
      <c r="A6730" s="1">
        <v>7362.0</v>
      </c>
      <c r="B6730" s="2" t="s">
        <v>5869</v>
      </c>
      <c r="C6730" s="2" t="s">
        <v>5872</v>
      </c>
      <c r="D6730" s="2" t="s">
        <v>6</v>
      </c>
      <c r="E6730" s="2" t="str">
        <f>IFERROR(__xludf.DUMMYFUNCTION("GOOGLETRANSLATE(B6730, ""auto"",""en"")"),"Ferdinand 2017 6 genre cartoon Ferdinand the most good-natured bull in all of Spain despite the impressive size and remarkable strength from childhood he preferred to sit on the lawn and enjoy the flowers instead of butting with other bulls on the absurd "&amp;"coincidence Ferdinand was selected among other tribesmen to participate in bullfights Madrid Ferdinand will have to defend their peaceful beliefs and remind us that even in the face of difficulties remain an important because the only way to change the wo"&amp;"rld around")</f>
        <v>Ferdinand 2017 6 genre cartoon Ferdinand the most good-natured bull in all of Spain despite the impressive size and remarkable strength from childhood he preferred to sit on the lawn and enjoy the flowers instead of butting with other bulls on the absurd coincidence Ferdinand was selected among other tribesmen to participate in bullfights Madrid Ferdinand will have to defend their peaceful beliefs and remind us that even in the face of difficulties remain an important because the only way to change the world around</v>
      </c>
    </row>
    <row r="6731" ht="15.75" customHeight="1">
      <c r="A6731" s="1">
        <v>7363.0</v>
      </c>
      <c r="B6731" s="2" t="s">
        <v>5870</v>
      </c>
      <c r="C6731" s="2" t="s">
        <v>5872</v>
      </c>
      <c r="D6731" s="2" t="s">
        <v>6</v>
      </c>
      <c r="E6731" s="2" t="str">
        <f>IFERROR(__xludf.DUMMYFUNCTION("GOOGLETRANSLATE(B6731, ""auto"",""en"")")," Do not treat any other creature because they do not want to treat you is such a simple truth of the fiction films that stand the time spent Planet of the Apes all of the 12 climbs on the wall so as not to lose the show completely")</f>
        <v> Do not treat any other creature because they do not want to treat you is such a simple truth of the fiction films that stand the time spent Planet of the Apes all of the 12 climbs on the wall so as not to lose the show completely</v>
      </c>
    </row>
    <row r="6732" ht="15.75" customHeight="1">
      <c r="A6732" s="1">
        <v>7364.0</v>
      </c>
      <c r="B6732" s="2" t="s">
        <v>5871</v>
      </c>
      <c r="C6732" s="2" t="s">
        <v>5872</v>
      </c>
      <c r="D6732" s="2" t="s">
        <v>6</v>
      </c>
      <c r="E6732" s="2" t="str">
        <f>IFERROR(__xludf.DUMMYFUNCTION("GOOGLETRANSLATE(B6732, ""auto"",""en"")"),"Level 16 2019 genre fiction sixteen Vivien was trapped in the academy vestalis like a prison boarding school where girls are trained to be the perfect woman to overcome the last 16 level program leading to adoption, the most diligent student status family")</f>
        <v>Level 16 2019 genre fiction sixteen Vivien was trapped in the academy vestalis like a prison boarding school where girls are trained to be the perfect woman to overcome the last 16 level program leading to adoption, the most diligent student status family</v>
      </c>
    </row>
    <row r="6733" ht="15.75" customHeight="1">
      <c r="A6733" s="1">
        <v>7365.0</v>
      </c>
      <c r="B6733" s="2" t="s">
        <v>5873</v>
      </c>
      <c r="C6733" s="2" t="s">
        <v>5874</v>
      </c>
      <c r="D6733" s="2" t="s">
        <v>6</v>
      </c>
      <c r="E6733" s="2" t="str">
        <f>IFERROR(__xludf.DUMMYFUNCTION("GOOGLETRANSLATE(B6733, ""auto"",""en"")"),"Lifelong vital mistakes we make mistakes like not great and large, we even do them when we were still children when we learn to walk it was scary, and certainly wanted to give it up because we do not know how to keep the balance but over time and with exp"&amp;"erience, we step by step, we try to go through a certain period of time, we understand that already can safely walk and it's done completely show")</f>
        <v>Lifelong vital mistakes we make mistakes like not great and large, we even do them when we were still children when we learn to walk it was scary, and certainly wanted to give it up because we do not know how to keep the balance but over time and with experience, we step by step, we try to go through a certain period of time, we understand that already can safely walk and it's done completely show</v>
      </c>
    </row>
    <row r="6734" ht="15.75" customHeight="1">
      <c r="A6734" s="1">
        <v>7366.0</v>
      </c>
      <c r="B6734" s="2" t="s">
        <v>5875</v>
      </c>
      <c r="C6734" s="2" t="s">
        <v>5874</v>
      </c>
      <c r="D6734" s="2" t="s">
        <v>6</v>
      </c>
      <c r="E6734" s="2" t="str">
        <f>IFERROR(__xludf.DUMMYFUNCTION("GOOGLETRANSLATE(B6734, ""auto"",""en"")"),"networking, many do not even think how much useful to communicate with people to find new acquaintances what sort of people we surround ourselves the most important thing in our lives, we will try to be like them but will still remain a personality each o"&amp;"f us is different but to repeat the success of another person, you can if you will stick to his advice surround themselves with people and one day they will be useful as you thought it networking self-development poleznyesovety")</f>
        <v>networking, many do not even think how much useful to communicate with people to find new acquaintances what sort of people we surround ourselves the most important thing in our lives, we will try to be like them but will still remain a personality each of us is different but to repeat the success of another person, you can if you will stick to his advice surround themselves with people and one day they will be useful as you thought it networking self-development poleznyesovety</v>
      </c>
    </row>
    <row r="6735" ht="15.75" customHeight="1">
      <c r="A6735" s="1">
        <v>7367.0</v>
      </c>
      <c r="B6735" s="2" t="s">
        <v>5876</v>
      </c>
      <c r="C6735" s="2" t="s">
        <v>5874</v>
      </c>
      <c r="D6735" s="2" t="s">
        <v>6</v>
      </c>
      <c r="E6735" s="2" t="str">
        <f>IFERROR(__xludf.DUMMYFUNCTION("GOOGLETRANSLATE(B6735, ""auto"",""en"")"),"avtodom adk opening took place with a bang just as the bomb to see Almaty climbs the steps to the car industry, the best thing you can imagine")</f>
        <v>avtodom adk opening took place with a bang just as the bomb to see Almaty climbs the steps to the car industry, the best thing you can imagine</v>
      </c>
    </row>
    <row r="6736" ht="15.75" customHeight="1">
      <c r="A6736" s="1">
        <v>7368.0</v>
      </c>
      <c r="B6736" s="2" t="s">
        <v>5877</v>
      </c>
      <c r="C6736" s="2" t="s">
        <v>5874</v>
      </c>
      <c r="D6736" s="2" t="s">
        <v>6</v>
      </c>
      <c r="E6736" s="2" t="str">
        <f>IFERROR(__xludf.DUMMYFUNCTION("GOOGLETRANSLATE(B6736, ""auto"",""en"")"),"financial literacy reception 24 hours how often you notice that the purchase is not necessary to you wealth and money very quickly disappear from your account that is happening less often there are methods and techniques allow you to analyze and save your"&amp;" budget here is one of them receiving 24 hours essence lies in the volumes to make analysis during the day you need to understand this thing or not as we all know is always the first emotions fog your mind our 24 hours we will be able to know with accurac"&amp;"y the thing we need or not self-development finansovayagramotnost bi znes methods tricks")</f>
        <v>financial literacy reception 24 hours how often you notice that the purchase is not necessary to you wealth and money very quickly disappear from your account that is happening less often there are methods and techniques allow you to analyze and save your budget here is one of them receiving 24 hours essence lies in the volumes to make analysis during the day you need to understand this thing or not as we all know is always the first emotions fog your mind our 24 hours we will be able to know with accuracy the thing we need or not self-development finansovayagramotnost bi znes methods tricks</v>
      </c>
    </row>
    <row r="6737" ht="15.75" customHeight="1">
      <c r="A6737" s="1">
        <v>7369.0</v>
      </c>
      <c r="B6737" s="2" t="s">
        <v>5878</v>
      </c>
      <c r="C6737" s="2" t="s">
        <v>5874</v>
      </c>
      <c r="D6737" s="2" t="s">
        <v>6</v>
      </c>
      <c r="E6737" s="2" t="str">
        <f>IFERROR(__xludf.DUMMYFUNCTION("GOOGLETRANSLATE(B6737, ""auto"",""en"")"),"Financial literacy is the lack of money lies in our financial literacy are aiming for the business processes of any business is based on a calculation of all the means of income is spent rental purchase of wages to employees tax, etc. entrepreneur monitor"&amp;"s all income and expenses thereby knowing which income he will have at the end of the month of the week he knows exactly where to spend money and family finances should be control so as not to spend extra money, there are many methods of financial literac"&amp;"y, and many can be found Books to read as much literature on entrepreneurship and self-development self-development finansovayagramotnost literacy business leadership control sayings")</f>
        <v>Financial literacy is the lack of money lies in our financial literacy are aiming for the business processes of any business is based on a calculation of all the means of income is spent rental purchase of wages to employees tax, etc. entrepreneur monitors all income and expenses thereby knowing which income he will have at the end of the month of the week he knows exactly where to spend money and family finances should be control so as not to spend extra money, there are many methods of financial literacy, and many can be found Books to read as much literature on entrepreneurship and self-development self-development finansovayagramotnost literacy business leadership control sayings</v>
      </c>
    </row>
    <row r="6738" ht="15.75" customHeight="1">
      <c r="A6738" s="1">
        <v>7370.0</v>
      </c>
      <c r="B6738" s="2" t="s">
        <v>5873</v>
      </c>
      <c r="C6738" s="2" t="s">
        <v>5879</v>
      </c>
      <c r="D6738" s="2" t="s">
        <v>6</v>
      </c>
      <c r="E6738" s="2" t="str">
        <f>IFERROR(__xludf.DUMMYFUNCTION("GOOGLETRANSLATE(B6738, ""auto"",""en"")"),"Lifelong vital mistakes we make mistakes like not great and large, we even do them when we were still children when we learn to walk it was scary, and certainly wanted to give it up because we do not know how to keep the balance but over time and with exp"&amp;"erience, we step by step, we try to go through a certain period of time, we understand that already can safely walk and it's done completely show")</f>
        <v>Lifelong vital mistakes we make mistakes like not great and large, we even do them when we were still children when we learn to walk it was scary, and certainly wanted to give it up because we do not know how to keep the balance but over time and with experience, we step by step, we try to go through a certain period of time, we understand that already can safely walk and it's done completely show</v>
      </c>
    </row>
    <row r="6739" ht="15.75" customHeight="1">
      <c r="A6739" s="1">
        <v>7371.0</v>
      </c>
      <c r="B6739" s="2" t="s">
        <v>5875</v>
      </c>
      <c r="C6739" s="2" t="s">
        <v>5879</v>
      </c>
      <c r="D6739" s="2" t="s">
        <v>6</v>
      </c>
      <c r="E6739" s="2" t="str">
        <f>IFERROR(__xludf.DUMMYFUNCTION("GOOGLETRANSLATE(B6739, ""auto"",""en"")"),"networking, many do not even think how much useful to communicate with people to find new acquaintances what sort of people we surround ourselves the most important thing in our lives, we will try to be like them but will still remain a personality each o"&amp;"f us is different but to repeat the success of another person, you can if you will stick to his advice surround themselves with people and one day they will be useful as you thought it networking self-development poleznyesovety")</f>
        <v>networking, many do not even think how much useful to communicate with people to find new acquaintances what sort of people we surround ourselves the most important thing in our lives, we will try to be like them but will still remain a personality each of us is different but to repeat the success of another person, you can if you will stick to his advice surround themselves with people and one day they will be useful as you thought it networking self-development poleznyesovety</v>
      </c>
    </row>
    <row r="6740" ht="15.75" customHeight="1">
      <c r="A6740" s="1">
        <v>7372.0</v>
      </c>
      <c r="B6740" s="2" t="s">
        <v>5876</v>
      </c>
      <c r="C6740" s="2" t="s">
        <v>5879</v>
      </c>
      <c r="D6740" s="2" t="s">
        <v>6</v>
      </c>
      <c r="E6740" s="2" t="str">
        <f>IFERROR(__xludf.DUMMYFUNCTION("GOOGLETRANSLATE(B6740, ""auto"",""en"")"),"avtodom adk opening took place with a bang just as the bomb to see Almaty climbs the steps to the car industry, the best thing you can imagine")</f>
        <v>avtodom adk opening took place with a bang just as the bomb to see Almaty climbs the steps to the car industry, the best thing you can imagine</v>
      </c>
    </row>
    <row r="6741" ht="15.75" customHeight="1">
      <c r="A6741" s="1">
        <v>7373.0</v>
      </c>
      <c r="B6741" s="2" t="s">
        <v>5877</v>
      </c>
      <c r="C6741" s="2" t="s">
        <v>5879</v>
      </c>
      <c r="D6741" s="2" t="s">
        <v>6</v>
      </c>
      <c r="E6741" s="2" t="str">
        <f>IFERROR(__xludf.DUMMYFUNCTION("GOOGLETRANSLATE(B6741, ""auto"",""en"")"),"financial literacy reception 24 hours how often you notice that the purchase is not necessary to you wealth and money very quickly disappear from your account that is happening less often there are methods and techniques allow you to analyze and save your"&amp;" budget here is one of them receiving 24 hours essence lies in the volumes to make analysis during the day you need to understand this thing or not as we all know is always the first emotions fog your mind our 24 hours we will be able to know with accurac"&amp;"y the thing we need or not self-development finansovayagramotnost bi znes methods tricks")</f>
        <v>financial literacy reception 24 hours how often you notice that the purchase is not necessary to you wealth and money very quickly disappear from your account that is happening less often there are methods and techniques allow you to analyze and save your budget here is one of them receiving 24 hours essence lies in the volumes to make analysis during the day you need to understand this thing or not as we all know is always the first emotions fog your mind our 24 hours we will be able to know with accuracy the thing we need or not self-development finansovayagramotnost bi znes methods tricks</v>
      </c>
    </row>
    <row r="6742" ht="15.75" customHeight="1">
      <c r="A6742" s="1">
        <v>7374.0</v>
      </c>
      <c r="B6742" s="2" t="s">
        <v>5878</v>
      </c>
      <c r="C6742" s="2" t="s">
        <v>5879</v>
      </c>
      <c r="D6742" s="2" t="s">
        <v>6</v>
      </c>
      <c r="E6742" s="2" t="str">
        <f>IFERROR(__xludf.DUMMYFUNCTION("GOOGLETRANSLATE(B6742, ""auto"",""en"")"),"Financial literacy is the lack of money lies in our financial literacy are aiming for the business processes of any business is based on a calculation of all the means of income is spent rental purchase of wages to employees tax, etc. entrepreneur monitor"&amp;"s all income and expenses thereby knowing which income he will have at the end of the month of the week he knows exactly where to spend money and family finances should be control so as not to spend extra money, there are many methods of financial literac"&amp;"y, and many can be found Books to read as much literature on entrepreneurship and self-development self-development finansovayagramotnost literacy business leadership control sayings")</f>
        <v>Financial literacy is the lack of money lies in our financial literacy are aiming for the business processes of any business is based on a calculation of all the means of income is spent rental purchase of wages to employees tax, etc. entrepreneur monitors all income and expenses thereby knowing which income he will have at the end of the month of the week he knows exactly where to spend money and family finances should be control so as not to spend extra money, there are many methods of financial literacy, and many can be found Books to read as much literature on entrepreneurship and self-development self-development finansovayagramotnost literacy business leadership control sayings</v>
      </c>
    </row>
    <row r="6743" ht="15.75" customHeight="1">
      <c r="A6743" s="1">
        <v>7375.0</v>
      </c>
      <c r="B6743" s="2" t="s">
        <v>5880</v>
      </c>
      <c r="C6743" s="2" t="s">
        <v>5881</v>
      </c>
      <c r="D6743" s="2" t="s">
        <v>6</v>
      </c>
      <c r="E6743" s="2" t="str">
        <f>IFERROR(__xludf.DUMMYFUNCTION("GOOGLETRANSLATE(B6743, ""auto"",""en"")")," Soccer price for 1 hour of game 4000tg subscription on month 32,000 for the team 10:00 the game from 8 00 to 23 00 Basketball price for 1 hour of game 3000tg subscription on month 24,000 for the team 10:00 the game from 8 00 to 23 00 volleyball price 1 h"&amp;"our 4000tg month subscription for 32,000 for the team game with 10:00 8 00 to 23 00 running price per 1 hour 100 n are waiting for you every day from 8 am to 11 pm 87,077,337,530 87,017,337,530 87,771,333,931 call")</f>
        <v> Soccer price for 1 hour of game 4000tg subscription on month 32,000 for the team 10:00 the game from 8 00 to 23 00 Basketball price for 1 hour of game 3000tg subscription on month 24,000 for the team 10:00 the game from 8 00 to 23 00 volleyball price 1 hour 4000tg month subscription for 32,000 for the team game with 10:00 8 00 to 23 00 running price per 1 hour 100 n are waiting for you every day from 8 am to 11 pm 87,077,337,530 87,017,337,530 87,771,333,931 call</v>
      </c>
    </row>
    <row r="6744" ht="15.75" customHeight="1">
      <c r="A6744" s="1">
        <v>7376.0</v>
      </c>
      <c r="B6744" s="2" t="s">
        <v>5882</v>
      </c>
      <c r="C6744" s="2" t="s">
        <v>5881</v>
      </c>
      <c r="D6744" s="2" t="s">
        <v>6</v>
      </c>
      <c r="E6744" s="2" t="str">
        <f>IFERROR(__xludf.DUMMYFUNCTION("GOOGLETRANSLATE(B6744, ""auto"",""en"")"),"best friends")</f>
        <v>best friends</v>
      </c>
    </row>
    <row r="6745" ht="15.75" customHeight="1">
      <c r="A6745" s="1">
        <v>7377.0</v>
      </c>
      <c r="B6745" s="2" t="s">
        <v>5883</v>
      </c>
      <c r="C6745" s="2" t="s">
        <v>5881</v>
      </c>
      <c r="D6745" s="2" t="s">
        <v>6</v>
      </c>
      <c r="E6745" s="2" t="str">
        <f>IFERROR(__xludf.DUMMYFUNCTION("GOOGLETRANSLATE(B6745, ""auto"",""en"")"),"come to us, we are waiting for you Almaty Kazakhstan football league basketball streetball heat pogodachtonado soberikomandu vyshekryshi vyshekryshialmaty sports complex above the roof")</f>
        <v>come to us, we are waiting for you Almaty Kazakhstan football league basketball streetball heat pogodachtonado soberikomandu vyshekryshi vyshekryshialmaty sports complex above the roof</v>
      </c>
    </row>
    <row r="6746" ht="15.75" customHeight="1">
      <c r="A6746" s="1">
        <v>7378.0</v>
      </c>
      <c r="B6746" s="2" t="s">
        <v>5884</v>
      </c>
      <c r="C6746" s="2" t="s">
        <v>5881</v>
      </c>
      <c r="D6746" s="2" t="s">
        <v>6</v>
      </c>
      <c r="E6746" s="2" t="str">
        <f>IFERROR(__xludf.DUMMYFUNCTION("GOOGLETRANSLATE(B6746, ""auto"",""en"")")," ball as a woman likes to take care Johan Cruyff")</f>
        <v> ball as a woman likes to take care Johan Cruyff</v>
      </c>
    </row>
    <row r="6747" ht="15.75" customHeight="1">
      <c r="A6747" s="1">
        <v>7379.0</v>
      </c>
      <c r="B6747" s="2" t="s">
        <v>5885</v>
      </c>
      <c r="C6747" s="2" t="s">
        <v>5881</v>
      </c>
      <c r="D6747" s="2" t="s">
        <v>6</v>
      </c>
      <c r="E6747" s="2" t="str">
        <f>IFERROR(__xludf.DUMMYFUNCTION("GOOGLETRANSLATE(B6747, ""auto"",""en"")"),"and you have to ring dostaosh")</f>
        <v>and you have to ring dostaosh</v>
      </c>
    </row>
    <row r="6748" ht="15.75" customHeight="1">
      <c r="A6748" s="1">
        <v>7380.0</v>
      </c>
      <c r="B6748" s="2" t="s">
        <v>5880</v>
      </c>
      <c r="C6748" s="2" t="s">
        <v>5881</v>
      </c>
      <c r="D6748" s="2" t="s">
        <v>6</v>
      </c>
      <c r="E6748" s="2" t="str">
        <f>IFERROR(__xludf.DUMMYFUNCTION("GOOGLETRANSLATE(B6748, ""auto"",""en"")")," Soccer price for 1 hour of game 4000tg subscription on month 32,000 for the team 10:00 the game from 8 00 to 23 00 Basketball price for 1 hour of game 3000tg subscription on month 24,000 for the team 10:00 the game from 8 00 to 23 00 volleyball price 1 h"&amp;"our 4000tg month subscription for 32,000 for the team game with 10:00 8 00 to 23 00 running price per 1 hour 100 n are waiting for you every day from 8 am to 11 pm 87,077,337,530 87,017,337,530 87,771,333,931 call")</f>
        <v> Soccer price for 1 hour of game 4000tg subscription on month 32,000 for the team 10:00 the game from 8 00 to 23 00 Basketball price for 1 hour of game 3000tg subscription on month 24,000 for the team 10:00 the game from 8 00 to 23 00 volleyball price 1 hour 4000tg month subscription for 32,000 for the team game with 10:00 8 00 to 23 00 running price per 1 hour 100 n are waiting for you every day from 8 am to 11 pm 87,077,337,530 87,017,337,530 87,771,333,931 call</v>
      </c>
    </row>
    <row r="6749" ht="15.75" customHeight="1">
      <c r="A6749" s="1">
        <v>7381.0</v>
      </c>
      <c r="B6749" s="2" t="s">
        <v>5882</v>
      </c>
      <c r="C6749" s="2" t="s">
        <v>5881</v>
      </c>
      <c r="D6749" s="2" t="s">
        <v>6</v>
      </c>
      <c r="E6749" s="2" t="str">
        <f>IFERROR(__xludf.DUMMYFUNCTION("GOOGLETRANSLATE(B6749, ""auto"",""en"")"),"best friends")</f>
        <v>best friends</v>
      </c>
    </row>
    <row r="6750" ht="15.75" customHeight="1">
      <c r="A6750" s="1">
        <v>7382.0</v>
      </c>
      <c r="B6750" s="2" t="s">
        <v>5883</v>
      </c>
      <c r="C6750" s="2" t="s">
        <v>5881</v>
      </c>
      <c r="D6750" s="2" t="s">
        <v>6</v>
      </c>
      <c r="E6750" s="2" t="str">
        <f>IFERROR(__xludf.DUMMYFUNCTION("GOOGLETRANSLATE(B6750, ""auto"",""en"")"),"come to us, we are waiting for you Almaty Kazakhstan football league basketball streetball heat pogodachtonado soberikomandu vyshekryshi vyshekryshialmaty sports complex above the roof")</f>
        <v>come to us, we are waiting for you Almaty Kazakhstan football league basketball streetball heat pogodachtonado soberikomandu vyshekryshi vyshekryshialmaty sports complex above the roof</v>
      </c>
    </row>
    <row r="6751" ht="15.75" customHeight="1">
      <c r="A6751" s="1">
        <v>7383.0</v>
      </c>
      <c r="B6751" s="2" t="s">
        <v>5884</v>
      </c>
      <c r="C6751" s="2" t="s">
        <v>5881</v>
      </c>
      <c r="D6751" s="2" t="s">
        <v>6</v>
      </c>
      <c r="E6751" s="2" t="str">
        <f>IFERROR(__xludf.DUMMYFUNCTION("GOOGLETRANSLATE(B6751, ""auto"",""en"")")," ball as a woman likes to take care Johan Cruyff")</f>
        <v> ball as a woman likes to take care Johan Cruyff</v>
      </c>
    </row>
    <row r="6752" ht="15.75" customHeight="1">
      <c r="A6752" s="1">
        <v>7384.0</v>
      </c>
      <c r="B6752" s="2" t="s">
        <v>5885</v>
      </c>
      <c r="C6752" s="2" t="s">
        <v>5881</v>
      </c>
      <c r="D6752" s="2" t="s">
        <v>6</v>
      </c>
      <c r="E6752" s="2" t="str">
        <f>IFERROR(__xludf.DUMMYFUNCTION("GOOGLETRANSLATE(B6752, ""auto"",""en"")"),"and you have to ring dostaosh")</f>
        <v>and you have to ring dostaosh</v>
      </c>
    </row>
    <row r="6753" ht="15.75" customHeight="1">
      <c r="A6753" s="1">
        <v>7385.0</v>
      </c>
      <c r="B6753" s="2" t="s">
        <v>5886</v>
      </c>
      <c r="C6753" s="2" t="s">
        <v>5887</v>
      </c>
      <c r="D6753" s="2" t="s">
        <v>6</v>
      </c>
      <c r="E6753" s="2" t="str">
        <f>IFERROR(__xludf.DUMMYFUNCTION("GOOGLETRANSLATE(B6753, ""auto"",""en"")"),"said it right")</f>
        <v>said it right</v>
      </c>
    </row>
    <row r="6754" ht="15.75" customHeight="1">
      <c r="A6754" s="1">
        <v>7386.0</v>
      </c>
      <c r="B6754" s="2" t="s">
        <v>329</v>
      </c>
      <c r="C6754" s="2" t="s">
        <v>5887</v>
      </c>
      <c r="D6754" s="2" t="s">
        <v>6</v>
      </c>
      <c r="E6754" s="2" t="str">
        <f>IFERROR(__xludf.DUMMYFUNCTION("GOOGLETRANSLATE(B6754, ""auto"",""en"")"),"Read their fans in the android app https vk cc 6ymywu or application VKontakte vk com app4236781 925")</f>
        <v>Read their fans in the android app https vk cc 6ymywu or application VKontakte vk com app4236781 925</v>
      </c>
    </row>
    <row r="6755" ht="15.75" customHeight="1">
      <c r="A6755" s="1">
        <v>7387.0</v>
      </c>
      <c r="B6755" s="2" t="s">
        <v>329</v>
      </c>
      <c r="C6755" s="2" t="s">
        <v>5887</v>
      </c>
      <c r="D6755" s="2" t="s">
        <v>6</v>
      </c>
      <c r="E6755" s="2" t="str">
        <f>IFERROR(__xludf.DUMMYFUNCTION("GOOGLETRANSLATE(B6755, ""auto"",""en"")"),"Read their fans in the android app https vk cc 6ymywu or application VKontakte vk com app4236781 925")</f>
        <v>Read their fans in the android app https vk cc 6ymywu or application VKontakte vk com app4236781 925</v>
      </c>
    </row>
    <row r="6756" ht="15.75" customHeight="1">
      <c r="A6756" s="1">
        <v>7388.0</v>
      </c>
      <c r="B6756" s="2" t="s">
        <v>329</v>
      </c>
      <c r="C6756" s="2" t="s">
        <v>5887</v>
      </c>
      <c r="D6756" s="2" t="s">
        <v>6</v>
      </c>
      <c r="E6756" s="2" t="str">
        <f>IFERROR(__xludf.DUMMYFUNCTION("GOOGLETRANSLATE(B6756, ""auto"",""en"")"),"Read their fans in the android app https vk cc 6ymywu or application VKontakte vk com app4236781 925")</f>
        <v>Read their fans in the android app https vk cc 6ymywu or application VKontakte vk com app4236781 925</v>
      </c>
    </row>
    <row r="6757" ht="15.75" customHeight="1">
      <c r="A6757" s="1">
        <v>7389.0</v>
      </c>
      <c r="B6757" s="2" t="s">
        <v>329</v>
      </c>
      <c r="C6757" s="2" t="s">
        <v>5887</v>
      </c>
      <c r="D6757" s="2" t="s">
        <v>6</v>
      </c>
      <c r="E6757" s="2" t="str">
        <f>IFERROR(__xludf.DUMMYFUNCTION("GOOGLETRANSLATE(B6757, ""auto"",""en"")"),"Read their fans in the android app https vk cc 6ymywu or application VKontakte vk com app4236781 925")</f>
        <v>Read their fans in the android app https vk cc 6ymywu or application VKontakte vk com app4236781 925</v>
      </c>
    </row>
    <row r="6758" ht="15.75" customHeight="1">
      <c r="A6758" s="1">
        <v>7390.0</v>
      </c>
      <c r="B6758" s="2" t="s">
        <v>329</v>
      </c>
      <c r="C6758" s="2" t="s">
        <v>5887</v>
      </c>
      <c r="D6758" s="2" t="s">
        <v>6</v>
      </c>
      <c r="E6758" s="2" t="str">
        <f>IFERROR(__xludf.DUMMYFUNCTION("GOOGLETRANSLATE(B6758, ""auto"",""en"")"),"Read their fans in the android app https vk cc 6ymywu or application VKontakte vk com app4236781 925")</f>
        <v>Read their fans in the android app https vk cc 6ymywu or application VKontakte vk com app4236781 925</v>
      </c>
    </row>
    <row r="6759" ht="15.75" customHeight="1">
      <c r="A6759" s="1">
        <v>7391.0</v>
      </c>
      <c r="B6759" s="2" t="s">
        <v>329</v>
      </c>
      <c r="C6759" s="2" t="s">
        <v>5887</v>
      </c>
      <c r="D6759" s="2" t="s">
        <v>6</v>
      </c>
      <c r="E6759" s="2" t="str">
        <f>IFERROR(__xludf.DUMMYFUNCTION("GOOGLETRANSLATE(B6759, ""auto"",""en"")"),"Read their fans in the android app https vk cc 6ymywu or application VKontakte vk com app4236781 925")</f>
        <v>Read their fans in the android app https vk cc 6ymywu or application VKontakte vk com app4236781 925</v>
      </c>
    </row>
    <row r="6760" ht="15.75" customHeight="1">
      <c r="A6760" s="1">
        <v>7392.0</v>
      </c>
      <c r="B6760" s="2" t="s">
        <v>5888</v>
      </c>
      <c r="C6760" s="2" t="s">
        <v>5887</v>
      </c>
      <c r="D6760" s="2" t="s">
        <v>6</v>
      </c>
      <c r="E6760" s="2" t="str">
        <f>IFERROR(__xludf.DUMMYFUNCTION("GOOGLETRANSLATE(B6760, ""auto"",""en"")"),"not tonight after 20 rounds of the revised time 1x3 want to say this to win the Stanley Cup Ovechkin took 11 seasons, 1,124 games and 668 goals and 7 times to become the highest scoring player of the season and live up to 32 years ahead of all sen")</f>
        <v>not tonight after 20 rounds of the revised time 1x3 want to say this to win the Stanley Cup Ovechkin took 11 seasons, 1,124 games and 668 goals and 7 times to become the highest scoring player of the season and live up to 32 years ahead of all sen</v>
      </c>
    </row>
    <row r="6761" ht="15.75" customHeight="1">
      <c r="A6761" s="1">
        <v>7393.0</v>
      </c>
      <c r="B6761" s="2" t="s">
        <v>101</v>
      </c>
      <c r="C6761" s="2" t="s">
        <v>5887</v>
      </c>
      <c r="D6761" s="2" t="s">
        <v>6</v>
      </c>
      <c r="E6761" s="2" t="str">
        <f>IFERROR(__xludf.DUMMYFUNCTION("GOOGLETRANSLATE(B6761, ""auto"",""en"")"),"#VALUE!")</f>
        <v>#VALUE!</v>
      </c>
    </row>
    <row r="6762" ht="15.75" customHeight="1">
      <c r="A6762" s="1">
        <v>7394.0</v>
      </c>
      <c r="B6762" s="2" t="s">
        <v>5889</v>
      </c>
      <c r="C6762" s="2" t="s">
        <v>5887</v>
      </c>
      <c r="D6762" s="2" t="s">
        <v>6</v>
      </c>
      <c r="E6762" s="2" t="str">
        <f>IFERROR(__xludf.DUMMYFUNCTION("GOOGLETRANSLATE(B6762, ""auto"",""en"")")," cynically sir")</f>
        <v> cynically sir</v>
      </c>
    </row>
    <row r="6763" ht="15.75" customHeight="1">
      <c r="A6763" s="1">
        <v>7396.0</v>
      </c>
      <c r="B6763" s="2" t="s">
        <v>5890</v>
      </c>
      <c r="C6763" s="2" t="s">
        <v>5887</v>
      </c>
      <c r="D6763" s="2" t="s">
        <v>6</v>
      </c>
      <c r="E6763" s="2" t="str">
        <f>IFERROR(__xludf.DUMMYFUNCTION("GOOGLETRANSLATE(B6763, ""auto"",""en"")"),"a little humor in your tape on twitter natus vincere people say astralis were sent by God to teach mortals play cs go I do not remember to send someone")</f>
        <v>a little humor in your tape on twitter natus vincere people say astralis were sent by God to teach mortals play cs go I do not remember to send someone</v>
      </c>
    </row>
    <row r="6764" ht="15.75" customHeight="1">
      <c r="A6764" s="1">
        <v>7397.0</v>
      </c>
      <c r="B6764" s="2" t="s">
        <v>5891</v>
      </c>
      <c r="C6764" s="2" t="s">
        <v>5887</v>
      </c>
      <c r="D6764" s="2" t="s">
        <v>6</v>
      </c>
      <c r="E6764" s="2" t="str">
        <f>IFERROR(__xludf.DUMMYFUNCTION("GOOGLETRANSLATE(B6764, ""auto"",""en"")"),"no beauty shines brighter than a good heart")</f>
        <v>no beauty shines brighter than a good heart</v>
      </c>
    </row>
    <row r="6765" ht="15.75" customHeight="1">
      <c r="A6765" s="1">
        <v>7398.0</v>
      </c>
      <c r="B6765" s="2" t="s">
        <v>5892</v>
      </c>
      <c r="C6765" s="2" t="s">
        <v>5887</v>
      </c>
      <c r="D6765" s="2" t="s">
        <v>6</v>
      </c>
      <c r="E6765" s="2" t="str">
        <f>IFERROR(__xludf.DUMMYFUNCTION("GOOGLETRANSLATE(B6765, ""auto"",""en"")"),"kindness and modesty has never failed humanity")</f>
        <v>kindness and modesty has never failed humanity</v>
      </c>
    </row>
    <row r="6766" ht="15.75" customHeight="1">
      <c r="A6766" s="1">
        <v>7399.0</v>
      </c>
      <c r="B6766" s="2" t="s">
        <v>5886</v>
      </c>
      <c r="C6766" s="2" t="s">
        <v>5887</v>
      </c>
      <c r="D6766" s="2" t="s">
        <v>6</v>
      </c>
      <c r="E6766" s="2" t="str">
        <f>IFERROR(__xludf.DUMMYFUNCTION("GOOGLETRANSLATE(B6766, ""auto"",""en"")"),"said it right")</f>
        <v>said it right</v>
      </c>
    </row>
    <row r="6767" ht="15.75" customHeight="1">
      <c r="A6767" s="1">
        <v>7400.0</v>
      </c>
      <c r="B6767" s="2" t="s">
        <v>329</v>
      </c>
      <c r="C6767" s="2" t="s">
        <v>5887</v>
      </c>
      <c r="D6767" s="2" t="s">
        <v>6</v>
      </c>
      <c r="E6767" s="2" t="str">
        <f>IFERROR(__xludf.DUMMYFUNCTION("GOOGLETRANSLATE(B6767, ""auto"",""en"")"),"Read their fans in the android app https vk cc 6ymywu or application VKontakte vk com app4236781 925")</f>
        <v>Read their fans in the android app https vk cc 6ymywu or application VKontakte vk com app4236781 925</v>
      </c>
    </row>
    <row r="6768" ht="15.75" customHeight="1">
      <c r="A6768" s="1">
        <v>7401.0</v>
      </c>
      <c r="B6768" s="2" t="s">
        <v>329</v>
      </c>
      <c r="C6768" s="2" t="s">
        <v>5887</v>
      </c>
      <c r="D6768" s="2" t="s">
        <v>6</v>
      </c>
      <c r="E6768" s="2" t="str">
        <f>IFERROR(__xludf.DUMMYFUNCTION("GOOGLETRANSLATE(B6768, ""auto"",""en"")"),"Read their fans in the android app https vk cc 6ymywu or application VKontakte vk com app4236781 925")</f>
        <v>Read their fans in the android app https vk cc 6ymywu or application VKontakte vk com app4236781 925</v>
      </c>
    </row>
    <row r="6769" ht="15.75" customHeight="1">
      <c r="A6769" s="1">
        <v>7402.0</v>
      </c>
      <c r="B6769" s="2" t="s">
        <v>329</v>
      </c>
      <c r="C6769" s="2" t="s">
        <v>5887</v>
      </c>
      <c r="D6769" s="2" t="s">
        <v>6</v>
      </c>
      <c r="E6769" s="2" t="str">
        <f>IFERROR(__xludf.DUMMYFUNCTION("GOOGLETRANSLATE(B6769, ""auto"",""en"")"),"Read their fans in the android app https vk cc 6ymywu or application VKontakte vk com app4236781 925")</f>
        <v>Read their fans in the android app https vk cc 6ymywu or application VKontakte vk com app4236781 925</v>
      </c>
    </row>
    <row r="6770" ht="15.75" customHeight="1">
      <c r="A6770" s="1">
        <v>7403.0</v>
      </c>
      <c r="B6770" s="2" t="s">
        <v>329</v>
      </c>
      <c r="C6770" s="2" t="s">
        <v>5887</v>
      </c>
      <c r="D6770" s="2" t="s">
        <v>6</v>
      </c>
      <c r="E6770" s="2" t="str">
        <f>IFERROR(__xludf.DUMMYFUNCTION("GOOGLETRANSLATE(B6770, ""auto"",""en"")"),"Read their fans in the android app https vk cc 6ymywu or application VKontakte vk com app4236781 925")</f>
        <v>Read their fans in the android app https vk cc 6ymywu or application VKontakte vk com app4236781 925</v>
      </c>
    </row>
    <row r="6771" ht="15.75" customHeight="1">
      <c r="A6771" s="1">
        <v>7404.0</v>
      </c>
      <c r="B6771" s="2" t="s">
        <v>329</v>
      </c>
      <c r="C6771" s="2" t="s">
        <v>5887</v>
      </c>
      <c r="D6771" s="2" t="s">
        <v>6</v>
      </c>
      <c r="E6771" s="2" t="str">
        <f>IFERROR(__xludf.DUMMYFUNCTION("GOOGLETRANSLATE(B6771, ""auto"",""en"")"),"Read their fans in the android app https vk cc 6ymywu or application VKontakte vk com app4236781 925")</f>
        <v>Read their fans in the android app https vk cc 6ymywu or application VKontakte vk com app4236781 925</v>
      </c>
    </row>
    <row r="6772" ht="15.75" customHeight="1">
      <c r="A6772" s="1">
        <v>7405.0</v>
      </c>
      <c r="B6772" s="2" t="s">
        <v>329</v>
      </c>
      <c r="C6772" s="2" t="s">
        <v>5887</v>
      </c>
      <c r="D6772" s="2" t="s">
        <v>6</v>
      </c>
      <c r="E6772" s="2" t="str">
        <f>IFERROR(__xludf.DUMMYFUNCTION("GOOGLETRANSLATE(B6772, ""auto"",""en"")"),"Read their fans in the android app https vk cc 6ymywu or application VKontakte vk com app4236781 925")</f>
        <v>Read their fans in the android app https vk cc 6ymywu or application VKontakte vk com app4236781 925</v>
      </c>
    </row>
    <row r="6773" ht="15.75" customHeight="1">
      <c r="A6773" s="1">
        <v>7406.0</v>
      </c>
      <c r="B6773" s="2" t="s">
        <v>5893</v>
      </c>
      <c r="C6773" s="2" t="s">
        <v>5887</v>
      </c>
      <c r="D6773" s="2" t="s">
        <v>6</v>
      </c>
      <c r="E6773" s="2" t="str">
        <f>IFERROR(__xludf.DUMMYFUNCTION("GOOGLETRANSLATE(B6773, ""auto"",""en"")")," bigolive http www bigo tv sid 2415361549 1573727250 ijdhhiighb 1768")</f>
        <v> bigolive http www bigo tv sid 2415361549 1573727250 ijdhhiighb 1768</v>
      </c>
    </row>
    <row r="6774" ht="15.75" customHeight="1">
      <c r="A6774" s="1">
        <v>7407.0</v>
      </c>
      <c r="B6774" s="2" t="s">
        <v>5888</v>
      </c>
      <c r="C6774" s="2" t="s">
        <v>5887</v>
      </c>
      <c r="D6774" s="2" t="s">
        <v>6</v>
      </c>
      <c r="E6774" s="2" t="str">
        <f>IFERROR(__xludf.DUMMYFUNCTION("GOOGLETRANSLATE(B6774, ""auto"",""en"")"),"not tonight after 20 rounds of the revised time 1x3 want to say this to win the Stanley Cup Ovechkin took 11 seasons, 1,124 games and 668 goals and 7 times to become the highest scoring player of the season and live up to 32 years ahead of all sen")</f>
        <v>not tonight after 20 rounds of the revised time 1x3 want to say this to win the Stanley Cup Ovechkin took 11 seasons, 1,124 games and 668 goals and 7 times to become the highest scoring player of the season and live up to 32 years ahead of all sen</v>
      </c>
    </row>
    <row r="6775" ht="15.75" customHeight="1">
      <c r="A6775" s="1">
        <v>7408.0</v>
      </c>
      <c r="B6775" s="2" t="s">
        <v>101</v>
      </c>
      <c r="C6775" s="2" t="s">
        <v>5887</v>
      </c>
      <c r="D6775" s="2" t="s">
        <v>6</v>
      </c>
      <c r="E6775" s="2" t="str">
        <f>IFERROR(__xludf.DUMMYFUNCTION("GOOGLETRANSLATE(B6775, ""auto"",""en"")"),"#VALUE!")</f>
        <v>#VALUE!</v>
      </c>
    </row>
    <row r="6776" ht="15.75" customHeight="1">
      <c r="A6776" s="1">
        <v>7409.0</v>
      </c>
      <c r="B6776" s="2" t="s">
        <v>5889</v>
      </c>
      <c r="C6776" s="2" t="s">
        <v>5887</v>
      </c>
      <c r="D6776" s="2" t="s">
        <v>6</v>
      </c>
      <c r="E6776" s="2" t="str">
        <f>IFERROR(__xludf.DUMMYFUNCTION("GOOGLETRANSLATE(B6776, ""auto"",""en"")")," cynically sir")</f>
        <v> cynically sir</v>
      </c>
    </row>
    <row r="6777" ht="15.75" customHeight="1">
      <c r="A6777" s="1">
        <v>7411.0</v>
      </c>
      <c r="B6777" s="2" t="s">
        <v>5890</v>
      </c>
      <c r="C6777" s="2" t="s">
        <v>5887</v>
      </c>
      <c r="D6777" s="2" t="s">
        <v>6</v>
      </c>
      <c r="E6777" s="2" t="str">
        <f>IFERROR(__xludf.DUMMYFUNCTION("GOOGLETRANSLATE(B6777, ""auto"",""en"")"),"a little humor in your tape on twitter natus vincere people say astralis were sent by God to teach mortals play cs go I do not remember to send someone")</f>
        <v>a little humor in your tape on twitter natus vincere people say astralis were sent by God to teach mortals play cs go I do not remember to send someone</v>
      </c>
    </row>
    <row r="6778" ht="15.75" customHeight="1">
      <c r="A6778" s="1">
        <v>7412.0</v>
      </c>
      <c r="B6778" s="2" t="s">
        <v>5891</v>
      </c>
      <c r="C6778" s="2" t="s">
        <v>5887</v>
      </c>
      <c r="D6778" s="2" t="s">
        <v>6</v>
      </c>
      <c r="E6778" s="2" t="str">
        <f>IFERROR(__xludf.DUMMYFUNCTION("GOOGLETRANSLATE(B6778, ""auto"",""en"")"),"no beauty shines brighter than a good heart")</f>
        <v>no beauty shines brighter than a good heart</v>
      </c>
    </row>
    <row r="6779" ht="15.75" customHeight="1">
      <c r="A6779" s="1">
        <v>7413.0</v>
      </c>
      <c r="B6779" s="2" t="s">
        <v>5892</v>
      </c>
      <c r="C6779" s="2" t="s">
        <v>5887</v>
      </c>
      <c r="D6779" s="2" t="s">
        <v>6</v>
      </c>
      <c r="E6779" s="2" t="str">
        <f>IFERROR(__xludf.DUMMYFUNCTION("GOOGLETRANSLATE(B6779, ""auto"",""en"")"),"kindness and modesty has never failed humanity")</f>
        <v>kindness and modesty has never failed humanity</v>
      </c>
    </row>
    <row r="6780" ht="15.75" customHeight="1">
      <c r="A6780" s="1">
        <v>7414.0</v>
      </c>
      <c r="B6780" s="2" t="s">
        <v>5886</v>
      </c>
      <c r="C6780" s="2" t="s">
        <v>5887</v>
      </c>
      <c r="D6780" s="2" t="s">
        <v>6</v>
      </c>
      <c r="E6780" s="2" t="str">
        <f>IFERROR(__xludf.DUMMYFUNCTION("GOOGLETRANSLATE(B6780, ""auto"",""en"")"),"said it right")</f>
        <v>said it right</v>
      </c>
    </row>
    <row r="6781" ht="15.75" customHeight="1">
      <c r="A6781" s="1">
        <v>7415.0</v>
      </c>
      <c r="B6781" s="2" t="s">
        <v>329</v>
      </c>
      <c r="C6781" s="2" t="s">
        <v>5887</v>
      </c>
      <c r="D6781" s="2" t="s">
        <v>6</v>
      </c>
      <c r="E6781" s="2" t="str">
        <f>IFERROR(__xludf.DUMMYFUNCTION("GOOGLETRANSLATE(B6781, ""auto"",""en"")"),"Read their fans in the android app https vk cc 6ymywu or application VKontakte vk com app4236781 925")</f>
        <v>Read their fans in the android app https vk cc 6ymywu or application VKontakte vk com app4236781 925</v>
      </c>
    </row>
    <row r="6782" ht="15.75" customHeight="1">
      <c r="A6782" s="1">
        <v>7416.0</v>
      </c>
      <c r="B6782" s="2" t="s">
        <v>329</v>
      </c>
      <c r="C6782" s="2" t="s">
        <v>5887</v>
      </c>
      <c r="D6782" s="2" t="s">
        <v>6</v>
      </c>
      <c r="E6782" s="2" t="str">
        <f>IFERROR(__xludf.DUMMYFUNCTION("GOOGLETRANSLATE(B6782, ""auto"",""en"")"),"Read their fans in the android app https vk cc 6ymywu or application VKontakte vk com app4236781 925")</f>
        <v>Read their fans in the android app https vk cc 6ymywu or application VKontakte vk com app4236781 925</v>
      </c>
    </row>
    <row r="6783" ht="15.75" customHeight="1">
      <c r="A6783" s="1">
        <v>7417.0</v>
      </c>
      <c r="B6783" s="2" t="s">
        <v>329</v>
      </c>
      <c r="C6783" s="2" t="s">
        <v>5887</v>
      </c>
      <c r="D6783" s="2" t="s">
        <v>6</v>
      </c>
      <c r="E6783" s="2" t="str">
        <f>IFERROR(__xludf.DUMMYFUNCTION("GOOGLETRANSLATE(B6783, ""auto"",""en"")"),"Read their fans in the android app https vk cc 6ymywu or application VKontakte vk com app4236781 925")</f>
        <v>Read their fans in the android app https vk cc 6ymywu or application VKontakte vk com app4236781 925</v>
      </c>
    </row>
    <row r="6784" ht="15.75" customHeight="1">
      <c r="A6784" s="1">
        <v>7418.0</v>
      </c>
      <c r="B6784" s="2" t="s">
        <v>329</v>
      </c>
      <c r="C6784" s="2" t="s">
        <v>5887</v>
      </c>
      <c r="D6784" s="2" t="s">
        <v>6</v>
      </c>
      <c r="E6784" s="2" t="str">
        <f>IFERROR(__xludf.DUMMYFUNCTION("GOOGLETRANSLATE(B6784, ""auto"",""en"")"),"Read their fans in the android app https vk cc 6ymywu or application VKontakte vk com app4236781 925")</f>
        <v>Read their fans in the android app https vk cc 6ymywu or application VKontakte vk com app4236781 925</v>
      </c>
    </row>
    <row r="6785" ht="15.75" customHeight="1">
      <c r="A6785" s="1">
        <v>7419.0</v>
      </c>
      <c r="B6785" s="2" t="s">
        <v>329</v>
      </c>
      <c r="C6785" s="2" t="s">
        <v>5887</v>
      </c>
      <c r="D6785" s="2" t="s">
        <v>6</v>
      </c>
      <c r="E6785" s="2" t="str">
        <f>IFERROR(__xludf.DUMMYFUNCTION("GOOGLETRANSLATE(B6785, ""auto"",""en"")"),"Read their fans in the android app https vk cc 6ymywu or application VKontakte vk com app4236781 925")</f>
        <v>Read their fans in the android app https vk cc 6ymywu or application VKontakte vk com app4236781 925</v>
      </c>
    </row>
    <row r="6786" ht="15.75" customHeight="1">
      <c r="A6786" s="1">
        <v>7420.0</v>
      </c>
      <c r="B6786" s="2" t="s">
        <v>329</v>
      </c>
      <c r="C6786" s="2" t="s">
        <v>5887</v>
      </c>
      <c r="D6786" s="2" t="s">
        <v>6</v>
      </c>
      <c r="E6786" s="2" t="str">
        <f>IFERROR(__xludf.DUMMYFUNCTION("GOOGLETRANSLATE(B6786, ""auto"",""en"")"),"Read their fans in the android app https vk cc 6ymywu or application VKontakte vk com app4236781 925")</f>
        <v>Read their fans in the android app https vk cc 6ymywu or application VKontakte vk com app4236781 925</v>
      </c>
    </row>
    <row r="6787" ht="15.75" customHeight="1">
      <c r="A6787" s="1">
        <v>7421.0</v>
      </c>
      <c r="B6787" s="2" t="s">
        <v>5893</v>
      </c>
      <c r="C6787" s="2" t="s">
        <v>5887</v>
      </c>
      <c r="D6787" s="2" t="s">
        <v>6</v>
      </c>
      <c r="E6787" s="2" t="str">
        <f>IFERROR(__xludf.DUMMYFUNCTION("GOOGLETRANSLATE(B6787, ""auto"",""en"")")," bigolive http www bigo tv sid 2415361549 1573727250 ijdhhiighb 1768")</f>
        <v> bigolive http www bigo tv sid 2415361549 1573727250 ijdhhiighb 1768</v>
      </c>
    </row>
    <row r="6788" ht="15.75" customHeight="1">
      <c r="A6788" s="1">
        <v>7422.0</v>
      </c>
      <c r="B6788" s="2" t="s">
        <v>5888</v>
      </c>
      <c r="C6788" s="2" t="s">
        <v>5887</v>
      </c>
      <c r="D6788" s="2" t="s">
        <v>6</v>
      </c>
      <c r="E6788" s="2" t="str">
        <f>IFERROR(__xludf.DUMMYFUNCTION("GOOGLETRANSLATE(B6788, ""auto"",""en"")"),"not tonight after 20 rounds of the revised time 1x3 want to say this to win the Stanley Cup Ovechkin took 11 seasons, 1,124 games and 668 goals and 7 times to become the highest scoring player of the season and live up to 32 years ahead of all sen")</f>
        <v>not tonight after 20 rounds of the revised time 1x3 want to say this to win the Stanley Cup Ovechkin took 11 seasons, 1,124 games and 668 goals and 7 times to become the highest scoring player of the season and live up to 32 years ahead of all sen</v>
      </c>
    </row>
    <row r="6789" ht="15.75" customHeight="1">
      <c r="A6789" s="1">
        <v>7423.0</v>
      </c>
      <c r="B6789" s="2" t="s">
        <v>101</v>
      </c>
      <c r="C6789" s="2" t="s">
        <v>5887</v>
      </c>
      <c r="D6789" s="2" t="s">
        <v>6</v>
      </c>
      <c r="E6789" s="2" t="str">
        <f>IFERROR(__xludf.DUMMYFUNCTION("GOOGLETRANSLATE(B6789, ""auto"",""en"")"),"#VALUE!")</f>
        <v>#VALUE!</v>
      </c>
    </row>
    <row r="6790" ht="15.75" customHeight="1">
      <c r="A6790" s="1">
        <v>7424.0</v>
      </c>
      <c r="B6790" s="2" t="s">
        <v>5889</v>
      </c>
      <c r="C6790" s="2" t="s">
        <v>5887</v>
      </c>
      <c r="D6790" s="2" t="s">
        <v>6</v>
      </c>
      <c r="E6790" s="2" t="str">
        <f>IFERROR(__xludf.DUMMYFUNCTION("GOOGLETRANSLATE(B6790, ""auto"",""en"")")," cynically sir")</f>
        <v> cynically sir</v>
      </c>
    </row>
    <row r="6791" ht="15.75" customHeight="1">
      <c r="A6791" s="1">
        <v>7426.0</v>
      </c>
      <c r="B6791" s="2" t="s">
        <v>5890</v>
      </c>
      <c r="C6791" s="2" t="s">
        <v>5887</v>
      </c>
      <c r="D6791" s="2" t="s">
        <v>6</v>
      </c>
      <c r="E6791" s="2" t="str">
        <f>IFERROR(__xludf.DUMMYFUNCTION("GOOGLETRANSLATE(B6791, ""auto"",""en"")"),"a little humor in your tape on twitter natus vincere people say astralis were sent by God to teach mortals play cs go I do not remember to send someone")</f>
        <v>a little humor in your tape on twitter natus vincere people say astralis were sent by God to teach mortals play cs go I do not remember to send someone</v>
      </c>
    </row>
    <row r="6792" ht="15.75" customHeight="1">
      <c r="A6792" s="1">
        <v>7427.0</v>
      </c>
      <c r="B6792" s="2" t="s">
        <v>5891</v>
      </c>
      <c r="C6792" s="2" t="s">
        <v>5887</v>
      </c>
      <c r="D6792" s="2" t="s">
        <v>6</v>
      </c>
      <c r="E6792" s="2" t="str">
        <f>IFERROR(__xludf.DUMMYFUNCTION("GOOGLETRANSLATE(B6792, ""auto"",""en"")"),"no beauty shines brighter than a good heart")</f>
        <v>no beauty shines brighter than a good heart</v>
      </c>
    </row>
    <row r="6793" ht="15.75" customHeight="1">
      <c r="A6793" s="1">
        <v>7428.0</v>
      </c>
      <c r="B6793" s="2" t="s">
        <v>5892</v>
      </c>
      <c r="C6793" s="2" t="s">
        <v>5887</v>
      </c>
      <c r="D6793" s="2" t="s">
        <v>6</v>
      </c>
      <c r="E6793" s="2" t="str">
        <f>IFERROR(__xludf.DUMMYFUNCTION("GOOGLETRANSLATE(B6793, ""auto"",""en"")"),"kindness and modesty has never failed humanity")</f>
        <v>kindness and modesty has never failed humanity</v>
      </c>
    </row>
    <row r="6794" ht="15.75" customHeight="1">
      <c r="A6794" s="1">
        <v>7429.0</v>
      </c>
      <c r="B6794" s="2" t="s">
        <v>5894</v>
      </c>
      <c r="C6794" s="2" t="s">
        <v>5895</v>
      </c>
      <c r="D6794" s="2" t="s">
        <v>6</v>
      </c>
      <c r="E6794" s="2" t="str">
        <f>IFERROR(__xludf.DUMMYFUNCTION("GOOGLETRANSLATE(B6794, ""auto"",""en"")"),"Hear me in the dark saw a ray of darkness or vice versa in the full light through their obsessive thoughts or lightheadedness listen to the voice of the universe to the voice of the soul but I have all my life more often you forget about me clog obscure a"&amp;"rguments and thoughts show completely")</f>
        <v>Hear me in the dark saw a ray of darkness or vice versa in the full light through their obsessive thoughts or lightheadedness listen to the voice of the universe to the voice of the soul but I have all my life more often you forget about me clog obscure arguments and thoughts show completely</v>
      </c>
    </row>
    <row r="6795" ht="15.75" customHeight="1">
      <c r="A6795" s="1">
        <v>7430.0</v>
      </c>
      <c r="B6795" s="2" t="s">
        <v>5896</v>
      </c>
      <c r="C6795" s="2" t="s">
        <v>5895</v>
      </c>
      <c r="D6795" s="2" t="s">
        <v>6</v>
      </c>
      <c r="E6795" s="2" t="str">
        <f>IFERROR(__xludf.DUMMYFUNCTION("GOOGLETRANSLATE(B6795, ""auto"",""en"")"),"good heat radiance")</f>
        <v>good heat radiance</v>
      </c>
    </row>
    <row r="6796" ht="15.75" customHeight="1">
      <c r="A6796" s="1">
        <v>7431.0</v>
      </c>
      <c r="B6796" s="2" t="s">
        <v>5897</v>
      </c>
      <c r="C6796" s="2" t="s">
        <v>5895</v>
      </c>
      <c r="D6796" s="2" t="s">
        <v>6</v>
      </c>
      <c r="E6796" s="2" t="str">
        <f>IFERROR(__xludf.DUMMYFUNCTION("GOOGLETRANSLATE(B6796, ""auto"",""en"")"),"it was something very interesting and sincere thanks to everyone who was there during that time")</f>
        <v>it was something very interesting and sincere thanks to everyone who was there during that time</v>
      </c>
    </row>
    <row r="6797" ht="15.75" customHeight="1">
      <c r="A6797" s="1">
        <v>7432.0</v>
      </c>
      <c r="B6797" s="2" t="s">
        <v>5898</v>
      </c>
      <c r="C6797" s="2" t="s">
        <v>5895</v>
      </c>
      <c r="D6797" s="2" t="s">
        <v>6</v>
      </c>
      <c r="E6797" s="2" t="str">
        <f>IFERROR(__xludf.DUMMYFUNCTION("GOOGLETRANSLATE(B6797, ""auto"",""en"")"),"all very cute cute cute picture cute rain song")</f>
        <v>all very cute cute cute picture cute rain song</v>
      </c>
    </row>
    <row r="6798" ht="15.75" customHeight="1">
      <c r="A6798" s="1">
        <v>7433.0</v>
      </c>
      <c r="B6798" s="2" t="s">
        <v>5899</v>
      </c>
      <c r="C6798" s="2" t="s">
        <v>5895</v>
      </c>
      <c r="D6798" s="2" t="s">
        <v>6</v>
      </c>
      <c r="E6798" s="2" t="str">
        <f>IFERROR(__xludf.DUMMYFUNCTION("GOOGLETRANSLATE(B6798, ""auto"",""en"")"),"I never cared for the flowers I gave always come leave them anywhere else in the morning and they stood in a vase, this time the story of a person to change my habits and broke my stereotypes about people back home for the first time going, I put a flower"&amp;" herself in the water and it was the desire save this point to contact you every morning waking up every night going to sleep I see a flower and remember you how wonderful that you are thank you very much immensely grateful to take care of yourself")</f>
        <v>I never cared for the flowers I gave always come leave them anywhere else in the morning and they stood in a vase, this time the story of a person to change my habits and broke my stereotypes about people back home for the first time going, I put a flower herself in the water and it was the desire save this point to contact you every morning waking up every night going to sleep I see a flower and remember you how wonderful that you are thank you very much immensely grateful to take care of yourself</v>
      </c>
    </row>
    <row r="6799" ht="15.75" customHeight="1">
      <c r="A6799" s="1">
        <v>7434.0</v>
      </c>
      <c r="B6799" s="2" t="s">
        <v>5900</v>
      </c>
      <c r="C6799" s="2" t="s">
        <v>5895</v>
      </c>
      <c r="D6799" s="2" t="s">
        <v>6</v>
      </c>
      <c r="E6799" s="2" t="str">
        <f>IFERROR(__xludf.DUMMYFUNCTION("GOOGLETRANSLATE(B6799, ""auto"",""en"")"),"let your warm gentle light of my sun")</f>
        <v>let your warm gentle light of my sun</v>
      </c>
    </row>
    <row r="6800" ht="15.75" customHeight="1">
      <c r="A6800" s="1">
        <v>7435.0</v>
      </c>
      <c r="B6800" s="2" t="s">
        <v>5901</v>
      </c>
      <c r="C6800" s="2" t="s">
        <v>5895</v>
      </c>
      <c r="D6800" s="2" t="s">
        <v>6</v>
      </c>
      <c r="E6800" s="2" t="str">
        <f>IFERROR(__xludf.DUMMYFUNCTION("GOOGLETRANSLATE(B6800, ""auto"",""en"")"),"be part of history")</f>
        <v>be part of history</v>
      </c>
    </row>
    <row r="6801" ht="15.75" customHeight="1">
      <c r="A6801" s="1">
        <v>7436.0</v>
      </c>
      <c r="B6801" s="2" t="s">
        <v>5902</v>
      </c>
      <c r="C6801" s="2" t="s">
        <v>5895</v>
      </c>
      <c r="D6801" s="2" t="s">
        <v>6</v>
      </c>
      <c r="E6801" s="2" t="str">
        <f>IFERROR(__xludf.DUMMYFUNCTION("GOOGLETRANSLATE(B6801, ""auto"",""en"")"),"No, I have not forgotten about you on the contrary every day I remember that the weather that you give you drugged all around makes shine blossom anything and everything because it is time to spring")</f>
        <v>No, I have not forgotten about you on the contrary every day I remember that the weather that you give you drugged all around makes shine blossom anything and everything because it is time to spring</v>
      </c>
    </row>
    <row r="6802" ht="15.75" customHeight="1">
      <c r="A6802" s="1">
        <v>7437.0</v>
      </c>
      <c r="B6802" s="2" t="s">
        <v>5903</v>
      </c>
      <c r="C6802" s="2" t="s">
        <v>5895</v>
      </c>
      <c r="D6802" s="2" t="s">
        <v>6</v>
      </c>
      <c r="E6802" s="2" t="str">
        <f>IFERROR(__xludf.DUMMYFUNCTION("GOOGLETRANSLATE(B6802, ""auto"",""en"")"),"all the best always come everything will be fine just take care of yourself")</f>
        <v>all the best always come everything will be fine just take care of yourself</v>
      </c>
    </row>
    <row r="6803" ht="15.75" customHeight="1">
      <c r="A6803" s="1">
        <v>7439.0</v>
      </c>
      <c r="B6803" s="2" t="s">
        <v>5904</v>
      </c>
      <c r="C6803" s="2" t="s">
        <v>5905</v>
      </c>
      <c r="D6803" s="2" t="s">
        <v>6</v>
      </c>
      <c r="E6803" s="2" t="str">
        <f>IFERROR(__xludf.DUMMYFUNCTION("GOOGLETRANSLATE(B6803, ""auto"",""en"")")," I really love the sunset know when will be very sad to look good as the sun goes down Antoine de Saint Exupery's little prince must therefore favorite places in the city where you can see the beautiful sunset")</f>
        <v> I really love the sunset know when will be very sad to look good as the sun goes down Antoine de Saint Exupery's little prince must therefore favorite places in the city where you can see the beautiful sunset</v>
      </c>
    </row>
    <row r="6804" ht="15.75" customHeight="1">
      <c r="A6804" s="1">
        <v>7440.0</v>
      </c>
      <c r="B6804" s="2" t="s">
        <v>5906</v>
      </c>
      <c r="C6804" s="2" t="s">
        <v>5905</v>
      </c>
      <c r="D6804" s="2" t="s">
        <v>6</v>
      </c>
      <c r="E6804" s="2" t="str">
        <f>IFERROR(__xludf.DUMMYFUNCTION("GOOGLETRANSLATE(B6804, ""auto"",""en"")"),"mafia")</f>
        <v>mafia</v>
      </c>
    </row>
    <row r="6805" ht="15.75" customHeight="1">
      <c r="A6805" s="1">
        <v>7441.0</v>
      </c>
      <c r="B6805" s="2" t="s">
        <v>279</v>
      </c>
      <c r="C6805" s="2" t="s">
        <v>5905</v>
      </c>
      <c r="D6805" s="2" t="s">
        <v>6</v>
      </c>
      <c r="E6805" s="2" t="str">
        <f>IFERROR(__xludf.DUMMYFUNCTION("GOOGLETRANSLATE(B6805, ""auto"",""en"")"),"live")</f>
        <v>live</v>
      </c>
    </row>
    <row r="6806" ht="15.75" customHeight="1">
      <c r="A6806" s="1">
        <v>7442.0</v>
      </c>
      <c r="B6806" s="2" t="s">
        <v>5907</v>
      </c>
      <c r="C6806" s="2" t="s">
        <v>5905</v>
      </c>
      <c r="D6806" s="2" t="s">
        <v>6</v>
      </c>
      <c r="E6806" s="2" t="str">
        <f>IFERROR(__xludf.DUMMYFUNCTION("GOOGLETRANSLATE(B6806, ""auto"",""en"")"),"I will answer all the questions")</f>
        <v>I will answer all the questions</v>
      </c>
    </row>
    <row r="6807" ht="15.75" customHeight="1">
      <c r="A6807" s="1">
        <v>7443.0</v>
      </c>
      <c r="B6807" s="2" t="s">
        <v>5908</v>
      </c>
      <c r="C6807" s="2" t="s">
        <v>5905</v>
      </c>
      <c r="D6807" s="2" t="s">
        <v>6</v>
      </c>
      <c r="E6807" s="2" t="str">
        <f>IFERROR(__xludf.DUMMYFUNCTION("GOOGLETRANSLATE(B6807, ""auto"",""en"")"),"https zen ly g o h a ")</f>
        <v>https zen ly g o h a </v>
      </c>
    </row>
    <row r="6808" ht="15.75" customHeight="1">
      <c r="A6808" s="1">
        <v>7444.0</v>
      </c>
      <c r="B6808" s="2" t="s">
        <v>5909</v>
      </c>
      <c r="C6808" s="2" t="s">
        <v>5905</v>
      </c>
      <c r="D6808" s="2" t="s">
        <v>6</v>
      </c>
      <c r="E6808" s="2" t="str">
        <f>IFERROR(__xludf.DUMMYFUNCTION("GOOGLETRANSLATE(B6808, ""auto"",""en"")"),"love today")</f>
        <v>love today</v>
      </c>
    </row>
    <row r="6809" ht="15.75" customHeight="1">
      <c r="A6809" s="1">
        <v>7445.0</v>
      </c>
      <c r="B6809" s="2" t="s">
        <v>5910</v>
      </c>
      <c r="C6809" s="2" t="s">
        <v>5905</v>
      </c>
      <c r="D6809" s="2" t="s">
        <v>6</v>
      </c>
      <c r="E6809" s="2" t="str">
        <f>IFERROR(__xludf.DUMMYFUNCTION("GOOGLETRANSLATE(B6809, ""auto"",""en"")"),"it grew and filled all but disappeared after leaving a void")</f>
        <v>it grew and filled all but disappeared after leaving a void</v>
      </c>
    </row>
    <row r="6810" ht="15.75" customHeight="1">
      <c r="A6810" s="1">
        <v>7446.0</v>
      </c>
      <c r="B6810" s="2" t="s">
        <v>5911</v>
      </c>
      <c r="C6810" s="2" t="s">
        <v>5905</v>
      </c>
      <c r="D6810" s="2" t="s">
        <v>6</v>
      </c>
      <c r="E6810" s="2" t="str">
        <f>IFERROR(__xludf.DUMMYFUNCTION("GOOGLETRANSLATE(B6810, ""auto"",""en"")"),"there is nothing that keeps the memory like perfume and music Ed Sheeran")</f>
        <v>there is nothing that keeps the memory like perfume and music Ed Sheeran</v>
      </c>
    </row>
    <row r="6811" ht="15.75" customHeight="1">
      <c r="A6811" s="1">
        <v>7447.0</v>
      </c>
      <c r="B6811" s="2" t="s">
        <v>101</v>
      </c>
      <c r="C6811" s="2" t="s">
        <v>5905</v>
      </c>
      <c r="D6811" s="2" t="s">
        <v>6</v>
      </c>
      <c r="E6811" s="2" t="str">
        <f>IFERROR(__xludf.DUMMYFUNCTION("GOOGLETRANSLATE(B6811, ""auto"",""en"")"),"#VALUE!")</f>
        <v>#VALUE!</v>
      </c>
    </row>
    <row r="6812" ht="15.75" customHeight="1">
      <c r="A6812" s="1">
        <v>7448.0</v>
      </c>
      <c r="B6812" s="2" t="s">
        <v>5912</v>
      </c>
      <c r="C6812" s="2" t="s">
        <v>5905</v>
      </c>
      <c r="D6812" s="2" t="s">
        <v>6</v>
      </c>
      <c r="E6812" s="2" t="str">
        <f>IFERROR(__xludf.DUMMYFUNCTION("GOOGLETRANSLATE(B6812, ""auto"",""en"")"),"and the door that you opened me to slam not enough strength to Anna Akhmatova in 1945")</f>
        <v>and the door that you opened me to slam not enough strength to Anna Akhmatova in 1945</v>
      </c>
    </row>
    <row r="6813" ht="15.75" customHeight="1">
      <c r="A6813" s="1">
        <v>7449.0</v>
      </c>
      <c r="B6813" s="2" t="s">
        <v>5913</v>
      </c>
      <c r="C6813" s="2" t="s">
        <v>5905</v>
      </c>
      <c r="D6813" s="2" t="s">
        <v>6</v>
      </c>
      <c r="E6813" s="2" t="str">
        <f>IFERROR(__xludf.DUMMYFUNCTION("GOOGLETRANSLATE(B6813, ""auto"",""en"")"),"dream has not yet come true, live lives until the death was no waiting")</f>
        <v>dream has not yet come true, live lives until the death was no waiting</v>
      </c>
    </row>
    <row r="6814" ht="15.75" customHeight="1">
      <c r="A6814" s="1">
        <v>7450.0</v>
      </c>
      <c r="B6814" s="2" t="s">
        <v>5914</v>
      </c>
      <c r="C6814" s="2" t="s">
        <v>5915</v>
      </c>
      <c r="D6814" s="2" t="s">
        <v>6</v>
      </c>
      <c r="E6814" s="2" t="str">
        <f>IFERROR(__xludf.DUMMYFUNCTION("GOOGLETRANSLATE(B6814, ""auto"",""en"")"),"focus Almaty Taldykorgan Lyazat Akhmetov show completely")</f>
        <v>focus Almaty Taldykorgan Lyazat Akhmetov show completely</v>
      </c>
    </row>
    <row r="6815" ht="15.75" customHeight="1">
      <c r="A6815" s="1">
        <v>7451.0</v>
      </c>
      <c r="B6815" s="2" t="s">
        <v>5914</v>
      </c>
      <c r="C6815" s="2" t="s">
        <v>5915</v>
      </c>
      <c r="D6815" s="2" t="s">
        <v>6</v>
      </c>
      <c r="E6815" s="2" t="str">
        <f>IFERROR(__xludf.DUMMYFUNCTION("GOOGLETRANSLATE(B6815, ""auto"",""en"")"),"focus Almaty Taldykorgan Lyazat Akhmetov show completely")</f>
        <v>focus Almaty Taldykorgan Lyazat Akhmetov show completely</v>
      </c>
    </row>
    <row r="6816" ht="15.75" customHeight="1">
      <c r="A6816" s="1">
        <v>7452.0</v>
      </c>
      <c r="B6816" s="2" t="s">
        <v>101</v>
      </c>
      <c r="C6816" s="2" t="s">
        <v>5915</v>
      </c>
      <c r="D6816" s="2" t="s">
        <v>6</v>
      </c>
      <c r="E6816" s="2" t="str">
        <f>IFERROR(__xludf.DUMMYFUNCTION("GOOGLETRANSLATE(B6816, ""auto"",""en"")"),"#VALUE!")</f>
        <v>#VALUE!</v>
      </c>
    </row>
    <row r="6817" ht="15.75" customHeight="1">
      <c r="A6817" s="1">
        <v>7453.0</v>
      </c>
      <c r="B6817" s="2" t="s">
        <v>5916</v>
      </c>
      <c r="C6817" s="2" t="s">
        <v>5915</v>
      </c>
      <c r="D6817" s="2" t="s">
        <v>6</v>
      </c>
      <c r="E6817" s="2" t="str">
        <f>IFERROR(__xludf.DUMMYFUNCTION("GOOGLETRANSLATE(B6817, ""auto"",""en"")"),"dear Guljan nashenekafe on Dzhandosova wishes you a Happy birthday in the day you can come to visit us and relax free and you can celebrate your birthday the other day for a week for free if bringest with a minimum of 5 s friends show completely")</f>
        <v>dear Guljan nashenekafe on Dzhandosova wishes you a Happy birthday in the day you can come to visit us and relax free and you can celebrate your birthday the other day for a week for free if bringest with a minimum of 5 s friends show completely</v>
      </c>
    </row>
    <row r="6818" ht="15.75" customHeight="1">
      <c r="A6818" s="1">
        <v>7454.0</v>
      </c>
      <c r="B6818" s="2" t="s">
        <v>5917</v>
      </c>
      <c r="C6818" s="2" t="s">
        <v>5915</v>
      </c>
      <c r="D6818" s="2" t="s">
        <v>6</v>
      </c>
      <c r="E6818" s="2" t="str">
        <f>IFERROR(__xludf.DUMMYFUNCTION("GOOGLETRANSLATE(B6818, ""auto"",""en"")"),"https vk com azart tattoo w wall 21917158 5177 Hi all here is your official invitation")</f>
        <v>https vk com azart tattoo w wall 21917158 5177 Hi all here is your official invitation</v>
      </c>
    </row>
    <row r="6819" ht="15.75" customHeight="1">
      <c r="A6819" s="1">
        <v>7455.0</v>
      </c>
      <c r="B6819" s="2" t="s">
        <v>5918</v>
      </c>
      <c r="C6819" s="2" t="s">
        <v>5915</v>
      </c>
      <c r="D6819" s="2" t="s">
        <v>6</v>
      </c>
      <c r="E6819" s="2" t="str">
        <f>IFERROR(__xludf.DUMMYFUNCTION("GOOGLETRANSLATE(B6819, ""auto"",""en"")"),"it is")</f>
        <v>it is</v>
      </c>
    </row>
    <row r="6820" ht="15.75" customHeight="1">
      <c r="A6820" s="1">
        <v>7456.0</v>
      </c>
      <c r="B6820" s="2" t="s">
        <v>5914</v>
      </c>
      <c r="C6820" s="2" t="s">
        <v>5919</v>
      </c>
      <c r="D6820" s="2" t="s">
        <v>6</v>
      </c>
      <c r="E6820" s="2" t="str">
        <f>IFERROR(__xludf.DUMMYFUNCTION("GOOGLETRANSLATE(B6820, ""auto"",""en"")"),"focus Almaty Taldykorgan Lyazat Akhmetov show completely")</f>
        <v>focus Almaty Taldykorgan Lyazat Akhmetov show completely</v>
      </c>
    </row>
    <row r="6821" ht="15.75" customHeight="1">
      <c r="A6821" s="1">
        <v>7457.0</v>
      </c>
      <c r="B6821" s="2" t="s">
        <v>5914</v>
      </c>
      <c r="C6821" s="2" t="s">
        <v>5919</v>
      </c>
      <c r="D6821" s="2" t="s">
        <v>6</v>
      </c>
      <c r="E6821" s="2" t="str">
        <f>IFERROR(__xludf.DUMMYFUNCTION("GOOGLETRANSLATE(B6821, ""auto"",""en"")"),"focus Almaty Taldykorgan Lyazat Akhmetov show completely")</f>
        <v>focus Almaty Taldykorgan Lyazat Akhmetov show completely</v>
      </c>
    </row>
    <row r="6822" ht="15.75" customHeight="1">
      <c r="A6822" s="1">
        <v>7458.0</v>
      </c>
      <c r="B6822" s="2" t="s">
        <v>101</v>
      </c>
      <c r="C6822" s="2" t="s">
        <v>5919</v>
      </c>
      <c r="D6822" s="2" t="s">
        <v>6</v>
      </c>
      <c r="E6822" s="2" t="str">
        <f>IFERROR(__xludf.DUMMYFUNCTION("GOOGLETRANSLATE(B6822, ""auto"",""en"")"),"#VALUE!")</f>
        <v>#VALUE!</v>
      </c>
    </row>
    <row r="6823" ht="15.75" customHeight="1">
      <c r="A6823" s="1">
        <v>7459.0</v>
      </c>
      <c r="B6823" s="2" t="s">
        <v>5916</v>
      </c>
      <c r="C6823" s="2" t="s">
        <v>5919</v>
      </c>
      <c r="D6823" s="2" t="s">
        <v>6</v>
      </c>
      <c r="E6823" s="2" t="str">
        <f>IFERROR(__xludf.DUMMYFUNCTION("GOOGLETRANSLATE(B6823, ""auto"",""en"")"),"dear Guljan nashenekafe on Dzhandosova wishes you a Happy birthday in the day you can come to visit us and relax free and you can celebrate your birthday the other day for a week for free if bringest with a minimum of 5 s friends show completely")</f>
        <v>dear Guljan nashenekafe on Dzhandosova wishes you a Happy birthday in the day you can come to visit us and relax free and you can celebrate your birthday the other day for a week for free if bringest with a minimum of 5 s friends show completely</v>
      </c>
    </row>
    <row r="6824" ht="15.75" customHeight="1">
      <c r="A6824" s="1">
        <v>7460.0</v>
      </c>
      <c r="B6824" s="2" t="s">
        <v>5917</v>
      </c>
      <c r="C6824" s="2" t="s">
        <v>5919</v>
      </c>
      <c r="D6824" s="2" t="s">
        <v>6</v>
      </c>
      <c r="E6824" s="2" t="str">
        <f>IFERROR(__xludf.DUMMYFUNCTION("GOOGLETRANSLATE(B6824, ""auto"",""en"")"),"https vk com azart tattoo w wall 21917158 5177 Hi all here is your official invitation")</f>
        <v>https vk com azart tattoo w wall 21917158 5177 Hi all here is your official invitation</v>
      </c>
    </row>
    <row r="6825" ht="15.75" customHeight="1">
      <c r="A6825" s="1">
        <v>7461.0</v>
      </c>
      <c r="B6825" s="2" t="s">
        <v>5918</v>
      </c>
      <c r="C6825" s="2" t="s">
        <v>5919</v>
      </c>
      <c r="D6825" s="2" t="s">
        <v>6</v>
      </c>
      <c r="E6825" s="2" t="str">
        <f>IFERROR(__xludf.DUMMYFUNCTION("GOOGLETRANSLATE(B6825, ""auto"",""en"")"),"it is")</f>
        <v>it is</v>
      </c>
    </row>
    <row r="6826" ht="15.75" customHeight="1">
      <c r="A6826" s="1">
        <v>7462.0</v>
      </c>
      <c r="B6826" s="2" t="s">
        <v>5914</v>
      </c>
      <c r="C6826" s="2" t="s">
        <v>5915</v>
      </c>
      <c r="D6826" s="2" t="s">
        <v>6</v>
      </c>
      <c r="E6826" s="2" t="str">
        <f>IFERROR(__xludf.DUMMYFUNCTION("GOOGLETRANSLATE(B6826, ""auto"",""en"")"),"focus Almaty Taldykorgan Lyazat Akhmetov show completely")</f>
        <v>focus Almaty Taldykorgan Lyazat Akhmetov show completely</v>
      </c>
    </row>
    <row r="6827" ht="15.75" customHeight="1">
      <c r="A6827" s="1">
        <v>7463.0</v>
      </c>
      <c r="B6827" s="2" t="s">
        <v>5914</v>
      </c>
      <c r="C6827" s="2" t="s">
        <v>5915</v>
      </c>
      <c r="D6827" s="2" t="s">
        <v>6</v>
      </c>
      <c r="E6827" s="2" t="str">
        <f>IFERROR(__xludf.DUMMYFUNCTION("GOOGLETRANSLATE(B6827, ""auto"",""en"")"),"focus Almaty Taldykorgan Lyazat Akhmetov show completely")</f>
        <v>focus Almaty Taldykorgan Lyazat Akhmetov show completely</v>
      </c>
    </row>
    <row r="6828" ht="15.75" customHeight="1">
      <c r="A6828" s="1">
        <v>7464.0</v>
      </c>
      <c r="B6828" s="2" t="s">
        <v>101</v>
      </c>
      <c r="C6828" s="2" t="s">
        <v>5915</v>
      </c>
      <c r="D6828" s="2" t="s">
        <v>6</v>
      </c>
      <c r="E6828" s="2" t="str">
        <f>IFERROR(__xludf.DUMMYFUNCTION("GOOGLETRANSLATE(B6828, ""auto"",""en"")"),"#VALUE!")</f>
        <v>#VALUE!</v>
      </c>
    </row>
    <row r="6829" ht="15.75" customHeight="1">
      <c r="A6829" s="1">
        <v>7465.0</v>
      </c>
      <c r="B6829" s="2" t="s">
        <v>5916</v>
      </c>
      <c r="C6829" s="2" t="s">
        <v>5915</v>
      </c>
      <c r="D6829" s="2" t="s">
        <v>6</v>
      </c>
      <c r="E6829" s="2" t="str">
        <f>IFERROR(__xludf.DUMMYFUNCTION("GOOGLETRANSLATE(B6829, ""auto"",""en"")"),"dear Guljan nashenekafe on Dzhandosova wishes you a Happy birthday in the day you can come to visit us and relax free and you can celebrate your birthday the other day for a week for free if bringest with a minimum of 5 s friends show completely")</f>
        <v>dear Guljan nashenekafe on Dzhandosova wishes you a Happy birthday in the day you can come to visit us and relax free and you can celebrate your birthday the other day for a week for free if bringest with a minimum of 5 s friends show completely</v>
      </c>
    </row>
    <row r="6830" ht="15.75" customHeight="1">
      <c r="A6830" s="1">
        <v>7466.0</v>
      </c>
      <c r="B6830" s="2" t="s">
        <v>5917</v>
      </c>
      <c r="C6830" s="2" t="s">
        <v>5915</v>
      </c>
      <c r="D6830" s="2" t="s">
        <v>6</v>
      </c>
      <c r="E6830" s="2" t="str">
        <f>IFERROR(__xludf.DUMMYFUNCTION("GOOGLETRANSLATE(B6830, ""auto"",""en"")"),"https vk com azart tattoo w wall 21917158 5177 Hi all here is your official invitation")</f>
        <v>https vk com azart tattoo w wall 21917158 5177 Hi all here is your official invitation</v>
      </c>
    </row>
    <row r="6831" ht="15.75" customHeight="1">
      <c r="A6831" s="1">
        <v>7467.0</v>
      </c>
      <c r="B6831" s="2" t="s">
        <v>5918</v>
      </c>
      <c r="C6831" s="2" t="s">
        <v>5915</v>
      </c>
      <c r="D6831" s="2" t="s">
        <v>6</v>
      </c>
      <c r="E6831" s="2" t="str">
        <f>IFERROR(__xludf.DUMMYFUNCTION("GOOGLETRANSLATE(B6831, ""auto"",""en"")"),"it is")</f>
        <v>it is</v>
      </c>
    </row>
    <row r="6832" ht="15.75" customHeight="1">
      <c r="A6832" s="1">
        <v>7468.0</v>
      </c>
      <c r="B6832" s="2" t="s">
        <v>5920</v>
      </c>
      <c r="C6832" s="2" t="s">
        <v>5921</v>
      </c>
      <c r="D6832" s="2" t="s">
        <v>6</v>
      </c>
      <c r="E6832" s="2" t="str">
        <f>IFERROR(__xludf.DUMMYFUNCTION("GOOGLETRANSLATE(B6832, ""auto"",""en"")")," No vpemeni obyacnyat pposto Stay fit")</f>
        <v> No vpemeni obyacnyat pposto Stay fit</v>
      </c>
    </row>
    <row r="6833" ht="15.75" customHeight="1">
      <c r="A6833" s="1">
        <v>7469.0</v>
      </c>
      <c r="B6833" s="2" t="s">
        <v>5922</v>
      </c>
      <c r="C6833" s="2" t="s">
        <v>5921</v>
      </c>
      <c r="D6833" s="2" t="s">
        <v>6</v>
      </c>
      <c r="E6833" s="2" t="str">
        <f>IFERROR(__xludf.DUMMYFUNCTION("GOOGLETRANSLATE(B6833, ""auto"",""en"")"),"Everyone deserves to be happy")</f>
        <v>Everyone deserves to be happy</v>
      </c>
    </row>
    <row r="6834" ht="15.75" customHeight="1">
      <c r="A6834" s="1">
        <v>7471.0</v>
      </c>
      <c r="B6834" s="2" t="s">
        <v>5920</v>
      </c>
      <c r="C6834" s="2" t="s">
        <v>5923</v>
      </c>
      <c r="D6834" s="2" t="s">
        <v>6</v>
      </c>
      <c r="E6834" s="2" t="str">
        <f>IFERROR(__xludf.DUMMYFUNCTION("GOOGLETRANSLATE(B6834, ""auto"",""en"")")," No vpemeni obyacnyat pposto Stay fit")</f>
        <v> No vpemeni obyacnyat pposto Stay fit</v>
      </c>
    </row>
    <row r="6835" ht="15.75" customHeight="1">
      <c r="A6835" s="1">
        <v>7472.0</v>
      </c>
      <c r="B6835" s="2" t="s">
        <v>5922</v>
      </c>
      <c r="C6835" s="2" t="s">
        <v>5923</v>
      </c>
      <c r="D6835" s="2" t="s">
        <v>6</v>
      </c>
      <c r="E6835" s="2" t="str">
        <f>IFERROR(__xludf.DUMMYFUNCTION("GOOGLETRANSLATE(B6835, ""auto"",""en"")"),"Everyone deserves to be happy")</f>
        <v>Everyone deserves to be happy</v>
      </c>
    </row>
    <row r="6836" ht="15.75" customHeight="1">
      <c r="A6836" s="1">
        <v>7474.0</v>
      </c>
      <c r="B6836" s="2" t="s">
        <v>5920</v>
      </c>
      <c r="C6836" s="2" t="s">
        <v>5923</v>
      </c>
      <c r="D6836" s="2" t="s">
        <v>6</v>
      </c>
      <c r="E6836" s="2" t="str">
        <f>IFERROR(__xludf.DUMMYFUNCTION("GOOGLETRANSLATE(B6836, ""auto"",""en"")")," No vpemeni obyacnyat pposto Stay fit")</f>
        <v> No vpemeni obyacnyat pposto Stay fit</v>
      </c>
    </row>
    <row r="6837" ht="15.75" customHeight="1">
      <c r="A6837" s="1">
        <v>7475.0</v>
      </c>
      <c r="B6837" s="2" t="s">
        <v>5922</v>
      </c>
      <c r="C6837" s="2" t="s">
        <v>5923</v>
      </c>
      <c r="D6837" s="2" t="s">
        <v>6</v>
      </c>
      <c r="E6837" s="2" t="str">
        <f>IFERROR(__xludf.DUMMYFUNCTION("GOOGLETRANSLATE(B6837, ""auto"",""en"")"),"Everyone deserves to be happy")</f>
        <v>Everyone deserves to be happy</v>
      </c>
    </row>
    <row r="6838" ht="15.75" customHeight="1">
      <c r="A6838" s="1">
        <v>7477.0</v>
      </c>
      <c r="B6838" s="2" t="s">
        <v>5924</v>
      </c>
      <c r="C6838" s="2" t="s">
        <v>5925</v>
      </c>
      <c r="D6838" s="2" t="s">
        <v>6</v>
      </c>
      <c r="E6838" s="2" t="str">
        <f>IFERROR(__xludf.DUMMYFUNCTION("GOOGLETRANSLATE(B6838, ""auto"",""en"")"),"why do we need a loved one to love and be loved")</f>
        <v>why do we need a loved one to love and be loved</v>
      </c>
    </row>
    <row r="6839" ht="15.75" customHeight="1">
      <c r="A6839" s="1">
        <v>7478.0</v>
      </c>
      <c r="B6839" s="2" t="s">
        <v>5926</v>
      </c>
      <c r="C6839" s="2" t="s">
        <v>5925</v>
      </c>
      <c r="D6839" s="2" t="s">
        <v>6</v>
      </c>
      <c r="E6839" s="2" t="str">
        <f>IFERROR(__xludf.DUMMYFUNCTION("GOOGLETRANSLATE(B6839, ""auto"",""en"")"),"One morning in September 26 I found that it is not capable of loving anyone but himself £ Beigbeder window to the world")</f>
        <v>One morning in September 26 I found that it is not capable of loving anyone but himself £ Beigbeder window to the world</v>
      </c>
    </row>
    <row r="6840" ht="15.75" customHeight="1">
      <c r="A6840" s="1">
        <v>7479.0</v>
      </c>
      <c r="B6840" s="2" t="s">
        <v>5927</v>
      </c>
      <c r="C6840" s="2" t="s">
        <v>5925</v>
      </c>
      <c r="D6840" s="2" t="s">
        <v>6</v>
      </c>
      <c r="E6840" s="2" t="str">
        <f>IFERROR(__xludf.DUMMYFUNCTION("GOOGLETRANSLATE(B6840, ""auto"",""en"")"),"i guess you are thinking of me nowya know what you're thinking about me and you know that im thinking of youi you know what I think of you darling baby please love me one more time I ask you to answer again my love cause you know that you are the only one"&amp;" because you know that you're my only one and i sayi I repeat ooh believe mepover me cause you are the one because you're my favorite and i sayi I repeat ooh believe mepover me cause you are the one because you're my favorite i need you every day and ever"&amp;"y nightty need me anytime, day and night, something s triggered when i look at youty stir up me whenever I look at you im in peace when im in your armsmne safely in your arms and and i m happy because i feel freeya feel happy and free and i sayya only tel"&amp;"ling you oooh love melyubi me cause you are for me and i m yoursved we are made for each other and i am telling you only sayya")</f>
        <v>i guess you are thinking of me nowya know what you're thinking about me and you know that im thinking of youi you know what I think of you darling baby please love me one more time I ask you to answer again my love cause you know that you are the only one because you know that you're my only one and i sayi I repeat ooh believe mepover me cause you are the one because you're my favorite and i sayi I repeat ooh believe mepover me cause you are the one because you're my favorite i need you every day and every nightty need me anytime, day and night, something s triggered when i look at youty stir up me whenever I look at you im in peace when im in your armsmne safely in your arms and and i m happy because i feel freeya feel happy and free and i sayya only telling you oooh love melyubi me cause you are for me and i m yoursved we are made for each other and i am telling you only sayya</v>
      </c>
    </row>
    <row r="6841" ht="15.75" customHeight="1">
      <c r="A6841" s="1">
        <v>7480.0</v>
      </c>
      <c r="B6841" s="2" t="s">
        <v>5928</v>
      </c>
      <c r="C6841" s="2" t="s">
        <v>5925</v>
      </c>
      <c r="D6841" s="2" t="s">
        <v>6</v>
      </c>
      <c r="E6841" s="2" t="str">
        <f>IFERROR(__xludf.DUMMYFUNCTION("GOOGLETRANSLATE(B6841, ""auto"",""en"")"),"psychology of relationships, I always wanted to meet the people of good but life has taught me to reciprocate")</f>
        <v>psychology of relationships, I always wanted to meet the people of good but life has taught me to reciprocate</v>
      </c>
    </row>
    <row r="6842" ht="15.75" customHeight="1">
      <c r="A6842" s="1">
        <v>7481.0</v>
      </c>
      <c r="B6842" s="2" t="s">
        <v>5929</v>
      </c>
      <c r="C6842" s="2" t="s">
        <v>5925</v>
      </c>
      <c r="D6842" s="2" t="s">
        <v>6</v>
      </c>
      <c r="E6842" s="2" t="str">
        <f>IFERROR(__xludf.DUMMYFUNCTION("GOOGLETRANSLATE(B6842, ""auto"",""en"")"),"Prophet Muhammad, may Allah bless him and grant him peace, said at least one of the ninety-nine that hundreds of Allah's name with someone who is Heaven memorize them that Allah loves odd number Bukhari Hadith")</f>
        <v>Prophet Muhammad, may Allah bless him and grant him peace, said at least one of the ninety-nine that hundreds of Allah's name with someone who is Heaven memorize them that Allah loves odd number Bukhari Hadith</v>
      </c>
    </row>
    <row r="6843" ht="15.75" customHeight="1">
      <c r="A6843" s="1">
        <v>7482.0</v>
      </c>
      <c r="B6843" s="2" t="s">
        <v>5930</v>
      </c>
      <c r="C6843" s="2" t="s">
        <v>5925</v>
      </c>
      <c r="D6843" s="2" t="s">
        <v>6</v>
      </c>
      <c r="E6843" s="2" t="str">
        <f>IFERROR(__xludf.DUMMYFUNCTION("GOOGLETRANSLATE(B6843, ""auto"",""en"")"),"throw out the problem")</f>
        <v>throw out the problem</v>
      </c>
    </row>
    <row r="6844" ht="15.75" customHeight="1">
      <c r="A6844" s="1">
        <v>7483.0</v>
      </c>
      <c r="B6844" s="2" t="s">
        <v>5931</v>
      </c>
      <c r="C6844" s="2" t="s">
        <v>5925</v>
      </c>
      <c r="D6844" s="2" t="s">
        <v>6</v>
      </c>
      <c r="E6844" s="2" t="str">
        <f>IFERROR(__xludf.DUMMYFUNCTION("GOOGLETRANSLATE(B6844, ""auto"",""en"")")," Thou Nor oshybka")</f>
        <v> Thou Nor oshybka</v>
      </c>
    </row>
    <row r="6845" ht="15.75" customHeight="1">
      <c r="A6845" s="1">
        <v>7484.0</v>
      </c>
      <c r="B6845" s="2" t="s">
        <v>5924</v>
      </c>
      <c r="C6845" s="2" t="s">
        <v>5932</v>
      </c>
      <c r="D6845" s="2" t="s">
        <v>6</v>
      </c>
      <c r="E6845" s="2" t="str">
        <f>IFERROR(__xludf.DUMMYFUNCTION("GOOGLETRANSLATE(B6845, ""auto"",""en"")"),"why do we need a loved one to love and be loved")</f>
        <v>why do we need a loved one to love and be loved</v>
      </c>
    </row>
    <row r="6846" ht="15.75" customHeight="1">
      <c r="A6846" s="1">
        <v>7485.0</v>
      </c>
      <c r="B6846" s="2" t="s">
        <v>5926</v>
      </c>
      <c r="C6846" s="2" t="s">
        <v>5932</v>
      </c>
      <c r="D6846" s="2" t="s">
        <v>6</v>
      </c>
      <c r="E6846" s="2" t="str">
        <f>IFERROR(__xludf.DUMMYFUNCTION("GOOGLETRANSLATE(B6846, ""auto"",""en"")"),"One morning in September 26 I found that it is not capable of loving anyone but himself £ Beigbeder window to the world")</f>
        <v>One morning in September 26 I found that it is not capable of loving anyone but himself £ Beigbeder window to the world</v>
      </c>
    </row>
    <row r="6847" ht="15.75" customHeight="1">
      <c r="A6847" s="1">
        <v>7486.0</v>
      </c>
      <c r="B6847" s="2" t="s">
        <v>5927</v>
      </c>
      <c r="C6847" s="2" t="s">
        <v>5932</v>
      </c>
      <c r="D6847" s="2" t="s">
        <v>6</v>
      </c>
      <c r="E6847" s="2" t="str">
        <f>IFERROR(__xludf.DUMMYFUNCTION("GOOGLETRANSLATE(B6847, ""auto"",""en"")"),"i guess you are thinking of me nowya know what you're thinking about me and you know that im thinking of youi you know what I think of you darling baby please love me one more time I ask you to answer again my love cause you know that you are the only one"&amp;" because you know that you're my only one and i sayi I repeat ooh believe mepover me cause you are the one because you're my favorite and i sayi I repeat ooh believe mepover me cause you are the one because you're my favorite i need you every day and ever"&amp;"y nightty need me anytime, day and night, something s triggered when i look at youty stir up me whenever I look at you im in peace when im in your armsmne safely in your arms and and i m happy because i feel freeya feel happy and free and i sayya only tel"&amp;"ling you oooh love melyubi me cause you are for me and i m yoursved we are made for each other and i am telling you only sayya")</f>
        <v>i guess you are thinking of me nowya know what you're thinking about me and you know that im thinking of youi you know what I think of you darling baby please love me one more time I ask you to answer again my love cause you know that you are the only one because you know that you're my only one and i sayi I repeat ooh believe mepover me cause you are the one because you're my favorite and i sayi I repeat ooh believe mepover me cause you are the one because you're my favorite i need you every day and every nightty need me anytime, day and night, something s triggered when i look at youty stir up me whenever I look at you im in peace when im in your armsmne safely in your arms and and i m happy because i feel freeya feel happy and free and i sayya only telling you oooh love melyubi me cause you are for me and i m yoursved we are made for each other and i am telling you only sayya</v>
      </c>
    </row>
    <row r="6848" ht="15.75" customHeight="1">
      <c r="A6848" s="1">
        <v>7487.0</v>
      </c>
      <c r="B6848" s="2" t="s">
        <v>5928</v>
      </c>
      <c r="C6848" s="2" t="s">
        <v>5932</v>
      </c>
      <c r="D6848" s="2" t="s">
        <v>6</v>
      </c>
      <c r="E6848" s="2" t="str">
        <f>IFERROR(__xludf.DUMMYFUNCTION("GOOGLETRANSLATE(B6848, ""auto"",""en"")"),"psychology of relationships, I always wanted to meet the people of good but life has taught me to reciprocate")</f>
        <v>psychology of relationships, I always wanted to meet the people of good but life has taught me to reciprocate</v>
      </c>
    </row>
    <row r="6849" ht="15.75" customHeight="1">
      <c r="A6849" s="1">
        <v>7488.0</v>
      </c>
      <c r="B6849" s="2" t="s">
        <v>5929</v>
      </c>
      <c r="C6849" s="2" t="s">
        <v>5932</v>
      </c>
      <c r="D6849" s="2" t="s">
        <v>6</v>
      </c>
      <c r="E6849" s="2" t="str">
        <f>IFERROR(__xludf.DUMMYFUNCTION("GOOGLETRANSLATE(B6849, ""auto"",""en"")"),"Prophet Muhammad, may Allah bless him and grant him peace, said at least one of the ninety-nine that hundreds of Allah's name with someone who is Heaven memorize them that Allah loves odd number Bukhari Hadith")</f>
        <v>Prophet Muhammad, may Allah bless him and grant him peace, said at least one of the ninety-nine that hundreds of Allah's name with someone who is Heaven memorize them that Allah loves odd number Bukhari Hadith</v>
      </c>
    </row>
    <row r="6850" ht="15.75" customHeight="1">
      <c r="A6850" s="1">
        <v>7489.0</v>
      </c>
      <c r="B6850" s="2" t="s">
        <v>5930</v>
      </c>
      <c r="C6850" s="2" t="s">
        <v>5932</v>
      </c>
      <c r="D6850" s="2" t="s">
        <v>6</v>
      </c>
      <c r="E6850" s="2" t="str">
        <f>IFERROR(__xludf.DUMMYFUNCTION("GOOGLETRANSLATE(B6850, ""auto"",""en"")"),"throw out the problem")</f>
        <v>throw out the problem</v>
      </c>
    </row>
    <row r="6851" ht="15.75" customHeight="1">
      <c r="A6851" s="1">
        <v>7490.0</v>
      </c>
      <c r="B6851" s="2" t="s">
        <v>5931</v>
      </c>
      <c r="C6851" s="2" t="s">
        <v>5932</v>
      </c>
      <c r="D6851" s="2" t="s">
        <v>6</v>
      </c>
      <c r="E6851" s="2" t="str">
        <f>IFERROR(__xludf.DUMMYFUNCTION("GOOGLETRANSLATE(B6851, ""auto"",""en"")")," Thou Nor oshybka")</f>
        <v> Thou Nor oshybka</v>
      </c>
    </row>
    <row r="6852" ht="15.75" customHeight="1">
      <c r="A6852" s="1">
        <v>7491.0</v>
      </c>
      <c r="B6852" s="2" t="s">
        <v>5933</v>
      </c>
      <c r="C6852" s="2" t="s">
        <v>5934</v>
      </c>
      <c r="D6852" s="2" t="s">
        <v>6</v>
      </c>
      <c r="E6852" s="2" t="str">
        <f>IFERROR(__xludf.DUMMYFUNCTION("GOOGLETRANSLATE(B6852, ""auto"",""en"")"),"I delete this post when I find such a man crying in the corner knowing that this post will hang until the end of life on the wall")</f>
        <v>I delete this post when I find such a man crying in the corner knowing that this post will hang until the end of life on the wall</v>
      </c>
    </row>
    <row r="6853" ht="15.75" customHeight="1">
      <c r="A6853" s="1">
        <v>7492.0</v>
      </c>
      <c r="B6853" s="2" t="s">
        <v>5935</v>
      </c>
      <c r="C6853" s="2" t="s">
        <v>5934</v>
      </c>
      <c r="D6853" s="2" t="s">
        <v>6</v>
      </c>
      <c r="E6853" s="2" t="str">
        <f>IFERROR(__xludf.DUMMYFUNCTION("GOOGLETRANSLATE(B6853, ""auto"",""en"")"),"I want to start each day with you with your kiss with your smile")</f>
        <v>I want to start each day with you with your kiss with your smile</v>
      </c>
    </row>
    <row r="6854" ht="15.75" customHeight="1">
      <c r="A6854" s="1">
        <v>7493.0</v>
      </c>
      <c r="B6854" s="2" t="s">
        <v>5936</v>
      </c>
      <c r="C6854" s="2" t="s">
        <v>5934</v>
      </c>
      <c r="D6854" s="2" t="s">
        <v>6</v>
      </c>
      <c r="E6854" s="2" t="str">
        <f>IFERROR(__xludf.DUMMYFUNCTION("GOOGLETRANSLATE(B6854, ""auto"",""en"")"),"and then they say you've changed neee shit, I did not change I was just fuck")</f>
        <v>and then they say you've changed neee shit, I did not change I was just fuck</v>
      </c>
    </row>
    <row r="6855" ht="15.75" customHeight="1">
      <c r="A6855" s="1">
        <v>7494.0</v>
      </c>
      <c r="B6855" s="2" t="s">
        <v>5937</v>
      </c>
      <c r="C6855" s="2" t="s">
        <v>5938</v>
      </c>
      <c r="D6855" s="2" t="s">
        <v>6</v>
      </c>
      <c r="E6855" s="2" t="str">
        <f>IFERROR(__xludf.DUMMYFUNCTION("GOOGLETRANSLATE(B6855, ""auto"",""en"")"),"halal and haram wedding wedding evening light dear soul who read this post is not intended to be a long word süymeytinderge so to leave the topic, please read until the end of time if you are just not as halal and haram wedding feast resume your arguing a"&amp;"bout this topic more deliberately have analyzed the idea that aqtarğım I thought something set Europe")</f>
        <v>halal and haram wedding wedding evening light dear soul who read this post is not intended to be a long word süymeytinderge so to leave the topic, please read until the end of time if you are just not as halal and haram wedding feast resume your arguing about this topic more deliberately have analyzed the idea that aqtarğım I thought something set Europe</v>
      </c>
    </row>
    <row r="6856" ht="15.75" customHeight="1">
      <c r="A6856" s="1">
        <v>7495.0</v>
      </c>
      <c r="B6856" s="2" t="s">
        <v>5939</v>
      </c>
      <c r="C6856" s="2" t="s">
        <v>5938</v>
      </c>
      <c r="D6856" s="2" t="s">
        <v>6</v>
      </c>
      <c r="E6856" s="2" t="str">
        <f>IFERROR(__xludf.DUMMYFUNCTION("GOOGLETRANSLATE(B6856, ""auto"",""en"")"),"الصبر in Arabic the word patience in the kitchen sabrw the meaning of the word tilimizdegi means tolerating and created şarïğatımızdağı mean appreciation over the challenges faced difficulties in life with the intention of self-control is to show restrain"&amp;"t")</f>
        <v>الصبر in Arabic the word patience in the kitchen sabrw the meaning of the word tilimizdegi means tolerating and created şarïğatımızdağı mean appreciation over the challenges faced difficulties in life with the intention of self-control is to show restraint</v>
      </c>
    </row>
    <row r="6857" ht="15.75" customHeight="1">
      <c r="A6857" s="1">
        <v>7497.0</v>
      </c>
      <c r="B6857" s="2" t="s">
        <v>5940</v>
      </c>
      <c r="C6857" s="2" t="s">
        <v>5938</v>
      </c>
      <c r="D6857" s="2" t="s">
        <v>6</v>
      </c>
      <c r="E6857" s="2" t="str">
        <f>IFERROR(__xludf.DUMMYFUNCTION("GOOGLETRANSLATE(B6857, ""auto"",""en"")"),"to celebrate the opening of a new store hm In the SEC forum we announce a competition you want to get a gift card for 5000 tenge do repost this publication at page 30 October, we will select 10 winners with a random number generator, make sure that you ar"&amp;"e a member of our group and your profile in VC opened the detailed rules in the application for participation allowed a person 18 years of good luck hmopening hm")</f>
        <v>to celebrate the opening of a new store hm In the SEC forum we announce a competition you want to get a gift card for 5000 tenge do repost this publication at page 30 October, we will select 10 winners with a random number generator, make sure that you are a member of our group and your profile in VC opened the detailed rules in the application for participation allowed a person 18 years of good luck hmopening hm</v>
      </c>
    </row>
    <row r="6858" ht="15.75" customHeight="1">
      <c r="A6858" s="1">
        <v>7498.0</v>
      </c>
      <c r="B6858" s="2" t="s">
        <v>5941</v>
      </c>
      <c r="C6858" s="2" t="s">
        <v>5938</v>
      </c>
      <c r="D6858" s="2" t="s">
        <v>6</v>
      </c>
      <c r="E6858" s="2" t="str">
        <f>IFERROR(__xludf.DUMMYFUNCTION("GOOGLETRANSLATE(B6858, ""auto"",""en"")"),"zamorznuv night I got up and covered her with a blanket second p burning")</f>
        <v>zamorznuv night I got up and covered her with a blanket second p burning</v>
      </c>
    </row>
    <row r="6859" ht="15.75" customHeight="1">
      <c r="A6859" s="1">
        <v>7499.0</v>
      </c>
      <c r="B6859" s="2" t="s">
        <v>5942</v>
      </c>
      <c r="C6859" s="2" t="s">
        <v>5938</v>
      </c>
      <c r="D6859" s="2" t="s">
        <v>6</v>
      </c>
      <c r="E6859" s="2" t="str">
        <f>IFERROR(__xludf.DUMMYFUNCTION("GOOGLETRANSLATE(B6859, ""auto"",""en"")"),"a good education is not free to be passed by the behavior of three different people to the knowledge of art Wise parents of mother-to-teacher friend, especially a lot of which one loves and then passed to Abai Qunanbayuli")</f>
        <v>a good education is not free to be passed by the behavior of three different people to the knowledge of art Wise parents of mother-to-teacher friend, especially a lot of which one loves and then passed to Abai Qunanbayuli</v>
      </c>
    </row>
    <row r="6860" ht="15.75" customHeight="1">
      <c r="A6860" s="1">
        <v>7500.0</v>
      </c>
      <c r="B6860" s="2" t="s">
        <v>5943</v>
      </c>
      <c r="C6860" s="2" t="s">
        <v>5938</v>
      </c>
      <c r="D6860" s="2" t="s">
        <v>6</v>
      </c>
      <c r="E6860" s="2" t="str">
        <f>IFERROR(__xludf.DUMMYFUNCTION("GOOGLETRANSLATE(B6860, ""auto"",""en"")"),"persimmon most useful autumn fruit persimmon contains a sufficient amount of useful and valuable trace elements and has many essential and very useful properties of the member of Association of Nutritionists dietitian doctor Lyudmila Denisenko not the mos"&amp;"t important but still significant due to the abundance of glucose and fructose in two three fruits of persimmon can fully satisfy your hunger show")</f>
        <v>persimmon most useful autumn fruit persimmon contains a sufficient amount of useful and valuable trace elements and has many essential and very useful properties of the member of Association of Nutritionists dietitian doctor Lyudmila Denisenko not the most important but still significant due to the abundance of glucose and fructose in two three fruits of persimmon can fully satisfy your hunger show</v>
      </c>
    </row>
    <row r="6861" ht="15.75" customHeight="1">
      <c r="A6861" s="1">
        <v>7501.0</v>
      </c>
      <c r="B6861" s="2" t="s">
        <v>5944</v>
      </c>
      <c r="C6861" s="2" t="s">
        <v>5938</v>
      </c>
      <c r="D6861" s="2" t="s">
        <v>6</v>
      </c>
      <c r="E6861" s="2" t="str">
        <f>IFERROR(__xludf.DUMMYFUNCTION("GOOGLETRANSLATE(B6861, ""auto"",""en"")"),"among us fans persimmon respond")</f>
        <v>among us fans persimmon respond</v>
      </c>
    </row>
    <row r="6862" ht="15.75" customHeight="1">
      <c r="A6862" s="1">
        <v>7502.0</v>
      </c>
      <c r="B6862" s="2" t="s">
        <v>5945</v>
      </c>
      <c r="C6862" s="2" t="s">
        <v>5938</v>
      </c>
      <c r="D6862" s="2" t="s">
        <v>6</v>
      </c>
      <c r="E6862" s="2" t="str">
        <f>IFERROR(__xludf.DUMMYFUNCTION("GOOGLETRANSLATE(B6862, ""auto"",""en"")"),"happy family here is my dream")</f>
        <v>happy family here is my dream</v>
      </c>
    </row>
    <row r="6863" ht="15.75" customHeight="1">
      <c r="A6863" s="1">
        <v>7503.0</v>
      </c>
      <c r="B6863" s="2" t="s">
        <v>5946</v>
      </c>
      <c r="C6863" s="2" t="s">
        <v>5938</v>
      </c>
      <c r="D6863" s="2" t="s">
        <v>6</v>
      </c>
      <c r="E6863" s="2" t="str">
        <f>IFERROR(__xludf.DUMMYFUNCTION("GOOGLETRANSLATE(B6863, ""auto"",""en"")")," we live in mipe chydovischnyh CONTRAST")</f>
        <v> we live in mipe chydovischnyh CONTRAST</v>
      </c>
    </row>
    <row r="6864" ht="15.75" customHeight="1">
      <c r="A6864" s="1">
        <v>7504.0</v>
      </c>
      <c r="B6864" s="2" t="s">
        <v>5937</v>
      </c>
      <c r="C6864" s="2" t="s">
        <v>5206</v>
      </c>
      <c r="D6864" s="2" t="s">
        <v>6</v>
      </c>
      <c r="E6864" s="2" t="str">
        <f>IFERROR(__xludf.DUMMYFUNCTION("GOOGLETRANSLATE(B6864, ""auto"",""en"")"),"halal and haram wedding wedding evening light dear soul who read this post is not intended to be a long word süymeytinderge so to leave the topic, please read until the end of time if you are just not as halal and haram wedding feast resume your arguing a"&amp;"bout this topic more deliberately have analyzed the idea that aqtarğım I thought something set Europe")</f>
        <v>halal and haram wedding wedding evening light dear soul who read this post is not intended to be a long word süymeytinderge so to leave the topic, please read until the end of time if you are just not as halal and haram wedding feast resume your arguing about this topic more deliberately have analyzed the idea that aqtarğım I thought something set Europe</v>
      </c>
    </row>
    <row r="6865" ht="15.75" customHeight="1">
      <c r="A6865" s="1">
        <v>7505.0</v>
      </c>
      <c r="B6865" s="2" t="s">
        <v>5939</v>
      </c>
      <c r="C6865" s="2" t="s">
        <v>5206</v>
      </c>
      <c r="D6865" s="2" t="s">
        <v>6</v>
      </c>
      <c r="E6865" s="2" t="str">
        <f>IFERROR(__xludf.DUMMYFUNCTION("GOOGLETRANSLATE(B6865, ""auto"",""en"")"),"الصبر in Arabic the word patience in the kitchen sabrw the meaning of the word tilimizdegi means tolerating and created şarïğatımızdağı mean appreciation over the challenges faced difficulties in life with the intention of self-control is to show restrain"&amp;"t")</f>
        <v>الصبر in Arabic the word patience in the kitchen sabrw the meaning of the word tilimizdegi means tolerating and created şarïğatımızdağı mean appreciation over the challenges faced difficulties in life with the intention of self-control is to show restraint</v>
      </c>
    </row>
    <row r="6866" ht="15.75" customHeight="1">
      <c r="A6866" s="1">
        <v>7507.0</v>
      </c>
      <c r="B6866" s="2" t="s">
        <v>5940</v>
      </c>
      <c r="C6866" s="2" t="s">
        <v>5206</v>
      </c>
      <c r="D6866" s="2" t="s">
        <v>6</v>
      </c>
      <c r="E6866" s="2" t="str">
        <f>IFERROR(__xludf.DUMMYFUNCTION("GOOGLETRANSLATE(B6866, ""auto"",""en"")"),"to celebrate the opening of a new store hm In the SEC forum we announce a competition you want to get a gift card for 5000 tenge do repost this publication at page 30 October, we will select 10 winners with a random number generator, make sure that you ar"&amp;"e a member of our group and your profile in VC opened the detailed rules in the application for participation allowed a person 18 years of good luck hmopening hm")</f>
        <v>to celebrate the opening of a new store hm In the SEC forum we announce a competition you want to get a gift card for 5000 tenge do repost this publication at page 30 October, we will select 10 winners with a random number generator, make sure that you are a member of our group and your profile in VC opened the detailed rules in the application for participation allowed a person 18 years of good luck hmopening hm</v>
      </c>
    </row>
    <row r="6867" ht="15.75" customHeight="1">
      <c r="A6867" s="1">
        <v>7508.0</v>
      </c>
      <c r="B6867" s="2" t="s">
        <v>5941</v>
      </c>
      <c r="C6867" s="2" t="s">
        <v>5206</v>
      </c>
      <c r="D6867" s="2" t="s">
        <v>6</v>
      </c>
      <c r="E6867" s="2" t="str">
        <f>IFERROR(__xludf.DUMMYFUNCTION("GOOGLETRANSLATE(B6867, ""auto"",""en"")"),"zamorznuv night I got up and covered her with a blanket second p burning")</f>
        <v>zamorznuv night I got up and covered her with a blanket second p burning</v>
      </c>
    </row>
    <row r="6868" ht="15.75" customHeight="1">
      <c r="A6868" s="1">
        <v>7509.0</v>
      </c>
      <c r="B6868" s="2" t="s">
        <v>5942</v>
      </c>
      <c r="C6868" s="2" t="s">
        <v>5206</v>
      </c>
      <c r="D6868" s="2" t="s">
        <v>6</v>
      </c>
      <c r="E6868" s="2" t="str">
        <f>IFERROR(__xludf.DUMMYFUNCTION("GOOGLETRANSLATE(B6868, ""auto"",""en"")"),"a good education is not free to be passed by the behavior of three different people to the knowledge of art Wise parents of mother-to-teacher friend, especially a lot of which one loves and then passed to Abai Qunanbayuli")</f>
        <v>a good education is not free to be passed by the behavior of three different people to the knowledge of art Wise parents of mother-to-teacher friend, especially a lot of which one loves and then passed to Abai Qunanbayuli</v>
      </c>
    </row>
    <row r="6869" ht="15.75" customHeight="1">
      <c r="A6869" s="1">
        <v>7510.0</v>
      </c>
      <c r="B6869" s="2" t="s">
        <v>5943</v>
      </c>
      <c r="C6869" s="2" t="s">
        <v>5206</v>
      </c>
      <c r="D6869" s="2" t="s">
        <v>6</v>
      </c>
      <c r="E6869" s="2" t="str">
        <f>IFERROR(__xludf.DUMMYFUNCTION("GOOGLETRANSLATE(B6869, ""auto"",""en"")"),"persimmon most useful autumn fruit persimmon contains a sufficient amount of useful and valuable trace elements and has many essential and very useful properties of the member of Association of Nutritionists dietitian doctor Lyudmila Denisenko not the mos"&amp;"t important but still significant due to the abundance of glucose and fructose in two three fruits of persimmon can fully satisfy your hunger show")</f>
        <v>persimmon most useful autumn fruit persimmon contains a sufficient amount of useful and valuable trace elements and has many essential and very useful properties of the member of Association of Nutritionists dietitian doctor Lyudmila Denisenko not the most important but still significant due to the abundance of glucose and fructose in two three fruits of persimmon can fully satisfy your hunger show</v>
      </c>
    </row>
    <row r="6870" ht="15.75" customHeight="1">
      <c r="A6870" s="1">
        <v>7511.0</v>
      </c>
      <c r="B6870" s="2" t="s">
        <v>5944</v>
      </c>
      <c r="C6870" s="2" t="s">
        <v>5206</v>
      </c>
      <c r="D6870" s="2" t="s">
        <v>6</v>
      </c>
      <c r="E6870" s="2" t="str">
        <f>IFERROR(__xludf.DUMMYFUNCTION("GOOGLETRANSLATE(B6870, ""auto"",""en"")"),"among us fans persimmon respond")</f>
        <v>among us fans persimmon respond</v>
      </c>
    </row>
    <row r="6871" ht="15.75" customHeight="1">
      <c r="A6871" s="1">
        <v>7512.0</v>
      </c>
      <c r="B6871" s="2" t="s">
        <v>5945</v>
      </c>
      <c r="C6871" s="2" t="s">
        <v>5206</v>
      </c>
      <c r="D6871" s="2" t="s">
        <v>6</v>
      </c>
      <c r="E6871" s="2" t="str">
        <f>IFERROR(__xludf.DUMMYFUNCTION("GOOGLETRANSLATE(B6871, ""auto"",""en"")"),"happy family here is my dream")</f>
        <v>happy family here is my dream</v>
      </c>
    </row>
    <row r="6872" ht="15.75" customHeight="1">
      <c r="A6872" s="1">
        <v>7513.0</v>
      </c>
      <c r="B6872" s="2" t="s">
        <v>5946</v>
      </c>
      <c r="C6872" s="2" t="s">
        <v>5206</v>
      </c>
      <c r="D6872" s="2" t="s">
        <v>6</v>
      </c>
      <c r="E6872" s="2" t="str">
        <f>IFERROR(__xludf.DUMMYFUNCTION("GOOGLETRANSLATE(B6872, ""auto"",""en"")")," we live in mipe chydovischnyh CONTRAST")</f>
        <v> we live in mipe chydovischnyh CONTRAST</v>
      </c>
    </row>
    <row r="6873" ht="15.75" customHeight="1">
      <c r="A6873" s="1">
        <v>7514.0</v>
      </c>
      <c r="B6873" s="2" t="s">
        <v>5947</v>
      </c>
      <c r="C6873" s="2" t="s">
        <v>5948</v>
      </c>
      <c r="D6873" s="2" t="s">
        <v>6</v>
      </c>
      <c r="E6873" s="2" t="str">
        <f>IFERROR(__xludf.DUMMYFUNCTION("GOOGLETRANSLATE(B6873, ""auto"",""en"")"),"Winter is coming and at that time, millions of players have already conquered Hunger Games steeper Hagar Gulnaz nurankyzy let's play with a link to the game http vkagar com r m fiv 248817269")</f>
        <v>Winter is coming and at that time, millions of players have already conquered Hunger Games steeper Hagar Gulnaz nurankyzy let's play with a link to the game http vkagar com r m fiv 248817269</v>
      </c>
    </row>
    <row r="6874" ht="15.75" customHeight="1">
      <c r="A6874" s="1">
        <v>7515.0</v>
      </c>
      <c r="B6874" s="2" t="s">
        <v>5949</v>
      </c>
      <c r="C6874" s="2" t="s">
        <v>5948</v>
      </c>
      <c r="D6874" s="2" t="s">
        <v>6</v>
      </c>
      <c r="E6874" s="2" t="str">
        <f>IFERROR(__xludf.DUMMYFUNCTION("GOOGLETRANSLATE(B6874, ""auto"",""en"")"),"Gulnaz new answer about you http vk com app2417356 248 970 816")</f>
        <v>Gulnaz new answer about you http vk com app2417356 248 970 816</v>
      </c>
    </row>
    <row r="6875" ht="15.75" customHeight="1">
      <c r="A6875" s="1">
        <v>7516.0</v>
      </c>
      <c r="B6875" s="2" t="s">
        <v>5950</v>
      </c>
      <c r="C6875" s="2" t="s">
        <v>5948</v>
      </c>
      <c r="D6875" s="2" t="s">
        <v>6</v>
      </c>
      <c r="E6875" s="2" t="str">
        <f>IFERROR(__xludf.DUMMYFUNCTION("GOOGLETRANSLATE(B6875, ""auto"",""en"")"),"I ask you a question in application Scanography answer it and get free coins Scanography https vk com skanograf")</f>
        <v>I ask you a question in application Scanography answer it and get free coins Scanography https vk com skanograf</v>
      </c>
    </row>
    <row r="6876" ht="15.75" customHeight="1">
      <c r="A6876" s="1">
        <v>7517.0</v>
      </c>
      <c r="B6876" s="2" t="s">
        <v>5951</v>
      </c>
      <c r="C6876" s="2" t="s">
        <v>5948</v>
      </c>
      <c r="D6876" s="2" t="s">
        <v>6</v>
      </c>
      <c r="E6876" s="2" t="str">
        <f>IFERROR(__xludf.DUMMYFUNCTION("GOOGLETRANSLATE(B6876, ""auto"",""en"")"),"find out about your friends think about you have new opinions found here https vk com app4179612")</f>
        <v>find out about your friends think about you have new opinions found here https vk com app4179612</v>
      </c>
    </row>
    <row r="6877" ht="15.75" customHeight="1">
      <c r="A6877" s="1">
        <v>7518.0</v>
      </c>
      <c r="B6877" s="2" t="s">
        <v>5952</v>
      </c>
      <c r="C6877" s="2" t="s">
        <v>5948</v>
      </c>
      <c r="D6877" s="2" t="s">
        <v>6</v>
      </c>
      <c r="E6877" s="2" t="str">
        <f>IFERROR(__xludf.DUMMYFUNCTION("GOOGLETRANSLATE(B6877, ""auto"",""en"")"),"kunınmen Nowhere")</f>
        <v>kunınmen Nowhere</v>
      </c>
    </row>
    <row r="6878" ht="15.75" customHeight="1">
      <c r="A6878" s="1">
        <v>7519.0</v>
      </c>
      <c r="B6878" s="2" t="s">
        <v>5953</v>
      </c>
      <c r="C6878" s="2" t="s">
        <v>5948</v>
      </c>
      <c r="D6878" s="2" t="s">
        <v>6</v>
      </c>
      <c r="E6878" s="2" t="str">
        <f>IFERROR(__xludf.DUMMYFUNCTION("GOOGLETRANSLATE(B6878, ""auto"",""en"")"),"There kunınmen Nowhere Cafe posts Bitimalieva")</f>
        <v>There kunınmen Nowhere Cafe posts Bitimalieva</v>
      </c>
    </row>
    <row r="6879" ht="15.75" customHeight="1">
      <c r="A6879" s="1">
        <v>7520.0</v>
      </c>
      <c r="B6879" s="2" t="s">
        <v>5954</v>
      </c>
      <c r="C6879" s="2" t="s">
        <v>5948</v>
      </c>
      <c r="D6879" s="2" t="s">
        <v>6</v>
      </c>
      <c r="E6879" s="2" t="str">
        <f>IFERROR(__xludf.DUMMYFUNCTION("GOOGLETRANSLATE(B6879, ""auto"",""en"")"),"monkey let the light of God Be a happy birthday")</f>
        <v>monkey let the light of God Be a happy birthday</v>
      </c>
    </row>
    <row r="6880" ht="15.75" customHeight="1">
      <c r="A6880" s="1">
        <v>7521.0</v>
      </c>
      <c r="B6880" s="2" t="s">
        <v>5955</v>
      </c>
      <c r="C6880" s="2" t="s">
        <v>5948</v>
      </c>
      <c r="D6880" s="2" t="s">
        <v>6</v>
      </c>
      <c r="E6880" s="2" t="str">
        <f>IFERROR(__xludf.DUMMYFUNCTION("GOOGLETRANSLATE(B6880, ""auto"",""en"")"),"Day of souls be blessed soul left Dauletovna ask for all posts")</f>
        <v>Day of souls be blessed soul left Dauletovna ask for all posts</v>
      </c>
    </row>
    <row r="6881" ht="15.75" customHeight="1">
      <c r="A6881" s="1">
        <v>7522.0</v>
      </c>
      <c r="B6881" s="2" t="s">
        <v>5956</v>
      </c>
      <c r="C6881" s="2" t="s">
        <v>5948</v>
      </c>
      <c r="D6881" s="2" t="s">
        <v>6</v>
      </c>
      <c r="E6881" s="2" t="str">
        <f>IFERROR(__xludf.DUMMYFUNCTION("GOOGLETRANSLATE(B6881, ""auto"",""en"")"),"and I want to marry Michael Jackson will understand their")</f>
        <v>and I want to marry Michael Jackson will understand their</v>
      </c>
    </row>
    <row r="6882" ht="15.75" customHeight="1">
      <c r="A6882" s="1">
        <v>7523.0</v>
      </c>
      <c r="B6882" s="2" t="s">
        <v>5957</v>
      </c>
      <c r="C6882" s="2" t="s">
        <v>5948</v>
      </c>
      <c r="D6882" s="2" t="s">
        <v>6</v>
      </c>
      <c r="E6882" s="2" t="str">
        <f>IFERROR(__xludf.DUMMYFUNCTION("GOOGLETRANSLATE(B6882, ""auto"",""en"")"),"I want to get to the concert Michael Jackson get an autograph from Freddie Mercury to be photographed with Elvis Presley but I was not born at the time")</f>
        <v>I want to get to the concert Michael Jackson get an autograph from Freddie Mercury to be photographed with Elvis Presley but I was not born at the time</v>
      </c>
    </row>
    <row r="6883" ht="15.75" customHeight="1">
      <c r="A6883" s="1">
        <v>7524.0</v>
      </c>
      <c r="B6883" s="2" t="s">
        <v>913</v>
      </c>
      <c r="C6883" s="2" t="s">
        <v>5948</v>
      </c>
      <c r="D6883" s="2" t="s">
        <v>6</v>
      </c>
      <c r="E6883" s="2" t="str">
        <f>IFERROR(__xludf.DUMMYFUNCTION("GOOGLETRANSLATE(B6883, ""auto"",""en"")"),"everything is changing life changes and people change like everything is good but sometimes it is not enough that the old life of the people")</f>
        <v>everything is changing life changes and people change like everything is good but sometimes it is not enough that the old life of the people</v>
      </c>
    </row>
    <row r="6884" ht="15.75" customHeight="1">
      <c r="A6884" s="1">
        <v>7526.0</v>
      </c>
      <c r="B6884" s="2" t="s">
        <v>5958</v>
      </c>
      <c r="C6884" s="2" t="s">
        <v>5948</v>
      </c>
      <c r="D6884" s="2" t="s">
        <v>6</v>
      </c>
      <c r="E6884" s="2" t="str">
        <f>IFERROR(__xludf.DUMMYFUNCTION("GOOGLETRANSLATE(B6884, ""auto"",""en"")"),"but no one knows for whom I really miss someone dedicate a line whose initials on the hand you write my secret I will not tell anyone about you")</f>
        <v>but no one knows for whom I really miss someone dedicate a line whose initials on the hand you write my secret I will not tell anyone about you</v>
      </c>
    </row>
    <row r="6885" ht="15.75" customHeight="1">
      <c r="A6885" s="1">
        <v>7527.0</v>
      </c>
      <c r="B6885" s="2" t="s">
        <v>5959</v>
      </c>
      <c r="C6885" s="2" t="s">
        <v>5948</v>
      </c>
      <c r="D6885" s="2" t="s">
        <v>6</v>
      </c>
      <c r="E6885" s="2" t="str">
        <f>IFERROR(__xludf.DUMMYFUNCTION("GOOGLETRANSLATE(B6885, ""auto"",""en"")"),"this is so stupid and naive to expect a message from the person who still can not write, and not because he was afraid but because he does not want to")</f>
        <v>this is so stupid and naive to expect a message from the person who still can not write, and not because he was afraid but because he does not want to</v>
      </c>
    </row>
    <row r="6886" ht="15.75" customHeight="1">
      <c r="A6886" s="1">
        <v>7528.0</v>
      </c>
      <c r="B6886" s="2" t="s">
        <v>5960</v>
      </c>
      <c r="C6886" s="2" t="s">
        <v>5948</v>
      </c>
      <c r="D6886" s="2" t="s">
        <v>6</v>
      </c>
      <c r="E6886" s="2" t="str">
        <f>IFERROR(__xludf.DUMMYFUNCTION("GOOGLETRANSLATE(B6886, ""auto"",""en"")"),"my soul, too, was beautiful until it was mutilated people whom I trusted")</f>
        <v>my soul, too, was beautiful until it was mutilated people whom I trusted</v>
      </c>
    </row>
    <row r="6887" ht="15.75" customHeight="1">
      <c r="A6887" s="1">
        <v>7529.0</v>
      </c>
      <c r="B6887" s="2" t="s">
        <v>5961</v>
      </c>
      <c r="C6887" s="2" t="s">
        <v>5948</v>
      </c>
      <c r="D6887" s="2" t="s">
        <v>6</v>
      </c>
      <c r="E6887" s="2" t="str">
        <f>IFERROR(__xludf.DUMMYFUNCTION("GOOGLETRANSLATE(B6887, ""auto"",""en"")"),"If you are someone you want and write and call and find not run after those who did not appreciate you enough")</f>
        <v>If you are someone you want and write and call and find not run after those who did not appreciate you enough</v>
      </c>
    </row>
    <row r="6888" ht="15.75" customHeight="1">
      <c r="A6888" s="1">
        <v>7530.0</v>
      </c>
      <c r="B6888" s="2" t="s">
        <v>5962</v>
      </c>
      <c r="C6888" s="2" t="s">
        <v>5948</v>
      </c>
      <c r="D6888" s="2" t="s">
        <v>6</v>
      </c>
      <c r="E6888" s="2" t="str">
        <f>IFERROR(__xludf.DUMMYFUNCTION("GOOGLETRANSLATE(B6888, ""auto"",""en"")"),"you either appear and do not disappear or get lost and do not appear")</f>
        <v>you either appear and do not disappear or get lost and do not appear</v>
      </c>
    </row>
    <row r="6889" ht="15.75" customHeight="1">
      <c r="A6889" s="1">
        <v>7531.0</v>
      </c>
      <c r="B6889" s="2" t="s">
        <v>5947</v>
      </c>
      <c r="C6889" s="2" t="s">
        <v>5948</v>
      </c>
      <c r="D6889" s="2" t="s">
        <v>6</v>
      </c>
      <c r="E6889" s="2" t="str">
        <f>IFERROR(__xludf.DUMMYFUNCTION("GOOGLETRANSLATE(B6889, ""auto"",""en"")"),"Winter is coming and at that time, millions of players have already conquered Hunger Games steeper Hagar Gulnaz nurankyzy let's play with a link to the game http vkagar com r m fiv 248817269")</f>
        <v>Winter is coming and at that time, millions of players have already conquered Hunger Games steeper Hagar Gulnaz nurankyzy let's play with a link to the game http vkagar com r m fiv 248817269</v>
      </c>
    </row>
    <row r="6890" ht="15.75" customHeight="1">
      <c r="A6890" s="1">
        <v>7532.0</v>
      </c>
      <c r="B6890" s="2" t="s">
        <v>5949</v>
      </c>
      <c r="C6890" s="2" t="s">
        <v>5948</v>
      </c>
      <c r="D6890" s="2" t="s">
        <v>6</v>
      </c>
      <c r="E6890" s="2" t="str">
        <f>IFERROR(__xludf.DUMMYFUNCTION("GOOGLETRANSLATE(B6890, ""auto"",""en"")"),"Gulnaz new answer about you http vk com app2417356 248 970 816")</f>
        <v>Gulnaz new answer about you http vk com app2417356 248 970 816</v>
      </c>
    </row>
    <row r="6891" ht="15.75" customHeight="1">
      <c r="A6891" s="1">
        <v>7533.0</v>
      </c>
      <c r="B6891" s="2" t="s">
        <v>5950</v>
      </c>
      <c r="C6891" s="2" t="s">
        <v>5948</v>
      </c>
      <c r="D6891" s="2" t="s">
        <v>6</v>
      </c>
      <c r="E6891" s="2" t="str">
        <f>IFERROR(__xludf.DUMMYFUNCTION("GOOGLETRANSLATE(B6891, ""auto"",""en"")"),"I ask you a question in application Scanography answer it and get free coins Scanography https vk com skanograf")</f>
        <v>I ask you a question in application Scanography answer it and get free coins Scanography https vk com skanograf</v>
      </c>
    </row>
    <row r="6892" ht="15.75" customHeight="1">
      <c r="A6892" s="1">
        <v>7534.0</v>
      </c>
      <c r="B6892" s="2" t="s">
        <v>5951</v>
      </c>
      <c r="C6892" s="2" t="s">
        <v>5948</v>
      </c>
      <c r="D6892" s="2" t="s">
        <v>6</v>
      </c>
      <c r="E6892" s="2" t="str">
        <f>IFERROR(__xludf.DUMMYFUNCTION("GOOGLETRANSLATE(B6892, ""auto"",""en"")"),"find out about your friends think about you have new opinions found here https vk com app4179612")</f>
        <v>find out about your friends think about you have new opinions found here https vk com app4179612</v>
      </c>
    </row>
    <row r="6893" ht="15.75" customHeight="1">
      <c r="A6893" s="1">
        <v>7535.0</v>
      </c>
      <c r="B6893" s="2" t="s">
        <v>5952</v>
      </c>
      <c r="C6893" s="2" t="s">
        <v>5948</v>
      </c>
      <c r="D6893" s="2" t="s">
        <v>6</v>
      </c>
      <c r="E6893" s="2" t="str">
        <f>IFERROR(__xludf.DUMMYFUNCTION("GOOGLETRANSLATE(B6893, ""auto"",""en"")"),"kunınmen Nowhere")</f>
        <v>kunınmen Nowhere</v>
      </c>
    </row>
    <row r="6894" ht="15.75" customHeight="1">
      <c r="A6894" s="1">
        <v>7536.0</v>
      </c>
      <c r="B6894" s="2" t="s">
        <v>5953</v>
      </c>
      <c r="C6894" s="2" t="s">
        <v>5948</v>
      </c>
      <c r="D6894" s="2" t="s">
        <v>6</v>
      </c>
      <c r="E6894" s="2" t="str">
        <f>IFERROR(__xludf.DUMMYFUNCTION("GOOGLETRANSLATE(B6894, ""auto"",""en"")"),"There kunınmen Nowhere Cafe posts Bitimalieva")</f>
        <v>There kunınmen Nowhere Cafe posts Bitimalieva</v>
      </c>
    </row>
    <row r="6895" ht="15.75" customHeight="1">
      <c r="A6895" s="1">
        <v>7537.0</v>
      </c>
      <c r="B6895" s="2" t="s">
        <v>5954</v>
      </c>
      <c r="C6895" s="2" t="s">
        <v>5948</v>
      </c>
      <c r="D6895" s="2" t="s">
        <v>6</v>
      </c>
      <c r="E6895" s="2" t="str">
        <f>IFERROR(__xludf.DUMMYFUNCTION("GOOGLETRANSLATE(B6895, ""auto"",""en"")"),"monkey let the light of God Be a happy birthday")</f>
        <v>monkey let the light of God Be a happy birthday</v>
      </c>
    </row>
    <row r="6896" ht="15.75" customHeight="1">
      <c r="A6896" s="1">
        <v>7538.0</v>
      </c>
      <c r="B6896" s="2" t="s">
        <v>5955</v>
      </c>
      <c r="C6896" s="2" t="s">
        <v>5948</v>
      </c>
      <c r="D6896" s="2" t="s">
        <v>6</v>
      </c>
      <c r="E6896" s="2" t="str">
        <f>IFERROR(__xludf.DUMMYFUNCTION("GOOGLETRANSLATE(B6896, ""auto"",""en"")"),"Day of souls be blessed soul left Dauletovna ask for all posts")</f>
        <v>Day of souls be blessed soul left Dauletovna ask for all posts</v>
      </c>
    </row>
    <row r="6897" ht="15.75" customHeight="1">
      <c r="A6897" s="1">
        <v>7539.0</v>
      </c>
      <c r="B6897" s="2" t="s">
        <v>5956</v>
      </c>
      <c r="C6897" s="2" t="s">
        <v>5948</v>
      </c>
      <c r="D6897" s="2" t="s">
        <v>6</v>
      </c>
      <c r="E6897" s="2" t="str">
        <f>IFERROR(__xludf.DUMMYFUNCTION("GOOGLETRANSLATE(B6897, ""auto"",""en"")"),"and I want to marry Michael Jackson will understand their")</f>
        <v>and I want to marry Michael Jackson will understand their</v>
      </c>
    </row>
    <row r="6898" ht="15.75" customHeight="1">
      <c r="A6898" s="1">
        <v>7540.0</v>
      </c>
      <c r="B6898" s="2" t="s">
        <v>5957</v>
      </c>
      <c r="C6898" s="2" t="s">
        <v>5948</v>
      </c>
      <c r="D6898" s="2" t="s">
        <v>6</v>
      </c>
      <c r="E6898" s="2" t="str">
        <f>IFERROR(__xludf.DUMMYFUNCTION("GOOGLETRANSLATE(B6898, ""auto"",""en"")"),"I want to get to the concert Michael Jackson get an autograph from Freddie Mercury to be photographed with Elvis Presley but I was not born at the time")</f>
        <v>I want to get to the concert Michael Jackson get an autograph from Freddie Mercury to be photographed with Elvis Presley but I was not born at the time</v>
      </c>
    </row>
    <row r="6899" ht="15.75" customHeight="1">
      <c r="A6899" s="1">
        <v>7541.0</v>
      </c>
      <c r="B6899" s="2" t="s">
        <v>913</v>
      </c>
      <c r="C6899" s="2" t="s">
        <v>5948</v>
      </c>
      <c r="D6899" s="2" t="s">
        <v>6</v>
      </c>
      <c r="E6899" s="2" t="str">
        <f>IFERROR(__xludf.DUMMYFUNCTION("GOOGLETRANSLATE(B6899, ""auto"",""en"")"),"everything is changing life changes and people change like everything is good but sometimes it is not enough that the old life of the people")</f>
        <v>everything is changing life changes and people change like everything is good but sometimes it is not enough that the old life of the people</v>
      </c>
    </row>
    <row r="6900" ht="15.75" customHeight="1">
      <c r="A6900" s="1">
        <v>7543.0</v>
      </c>
      <c r="B6900" s="2" t="s">
        <v>5958</v>
      </c>
      <c r="C6900" s="2" t="s">
        <v>5948</v>
      </c>
      <c r="D6900" s="2" t="s">
        <v>6</v>
      </c>
      <c r="E6900" s="2" t="str">
        <f>IFERROR(__xludf.DUMMYFUNCTION("GOOGLETRANSLATE(B6900, ""auto"",""en"")"),"but no one knows for whom I really miss someone dedicate a line whose initials on the hand you write my secret I will not tell anyone about you")</f>
        <v>but no one knows for whom I really miss someone dedicate a line whose initials on the hand you write my secret I will not tell anyone about you</v>
      </c>
    </row>
    <row r="6901" ht="15.75" customHeight="1">
      <c r="A6901" s="1">
        <v>7544.0</v>
      </c>
      <c r="B6901" s="2" t="s">
        <v>5959</v>
      </c>
      <c r="C6901" s="2" t="s">
        <v>5948</v>
      </c>
      <c r="D6901" s="2" t="s">
        <v>6</v>
      </c>
      <c r="E6901" s="2" t="str">
        <f>IFERROR(__xludf.DUMMYFUNCTION("GOOGLETRANSLATE(B6901, ""auto"",""en"")"),"this is so stupid and naive to expect a message from the person who still can not write, and not because he was afraid but because he does not want to")</f>
        <v>this is so stupid and naive to expect a message from the person who still can not write, and not because he was afraid but because he does not want to</v>
      </c>
    </row>
    <row r="6902" ht="15.75" customHeight="1">
      <c r="A6902" s="1">
        <v>7545.0</v>
      </c>
      <c r="B6902" s="2" t="s">
        <v>5960</v>
      </c>
      <c r="C6902" s="2" t="s">
        <v>5948</v>
      </c>
      <c r="D6902" s="2" t="s">
        <v>6</v>
      </c>
      <c r="E6902" s="2" t="str">
        <f>IFERROR(__xludf.DUMMYFUNCTION("GOOGLETRANSLATE(B6902, ""auto"",""en"")"),"my soul, too, was beautiful until it was mutilated people whom I trusted")</f>
        <v>my soul, too, was beautiful until it was mutilated people whom I trusted</v>
      </c>
    </row>
    <row r="6903" ht="15.75" customHeight="1">
      <c r="A6903" s="1">
        <v>7546.0</v>
      </c>
      <c r="B6903" s="2" t="s">
        <v>5961</v>
      </c>
      <c r="C6903" s="2" t="s">
        <v>5948</v>
      </c>
      <c r="D6903" s="2" t="s">
        <v>6</v>
      </c>
      <c r="E6903" s="2" t="str">
        <f>IFERROR(__xludf.DUMMYFUNCTION("GOOGLETRANSLATE(B6903, ""auto"",""en"")"),"If you are someone you want and write and call and find not run after those who did not appreciate you enough")</f>
        <v>If you are someone you want and write and call and find not run after those who did not appreciate you enough</v>
      </c>
    </row>
    <row r="6904" ht="15.75" customHeight="1">
      <c r="A6904" s="1">
        <v>7547.0</v>
      </c>
      <c r="B6904" s="2" t="s">
        <v>5962</v>
      </c>
      <c r="C6904" s="2" t="s">
        <v>5948</v>
      </c>
      <c r="D6904" s="2" t="s">
        <v>6</v>
      </c>
      <c r="E6904" s="2" t="str">
        <f>IFERROR(__xludf.DUMMYFUNCTION("GOOGLETRANSLATE(B6904, ""auto"",""en"")"),"you either appear and do not disappear or get lost and do not appear")</f>
        <v>you either appear and do not disappear or get lost and do not appear</v>
      </c>
    </row>
    <row r="6905" ht="15.75" customHeight="1">
      <c r="A6905" s="1">
        <v>7548.0</v>
      </c>
      <c r="B6905" s="2" t="s">
        <v>5963</v>
      </c>
      <c r="C6905" s="2" t="s">
        <v>5964</v>
      </c>
      <c r="D6905" s="2" t="s">
        <v>6</v>
      </c>
      <c r="E6905" s="2" t="str">
        <f>IFERROR(__xludf.DUMMYFUNCTION("GOOGLETRANSLATE(B6905, ""auto"",""en"")"),"Ask entitled to know the value of kulağan exam students entitled to know the value of the month prior knowledge of the prestige of the week from mother to ask who ask for the weekly newspaper editor sağattın entitled to know the value of her lover Ask kwt"&amp;"ip minute is entitled to know the value of a second train, with thick Ask qoygannan entitled to know the value of the loss of traffic crash neighbor Ask for one thousand knowledge of the value of part of a second Olympic silver Willow Ask winner Bernard")</f>
        <v>Ask entitled to know the value of kulağan exam students entitled to know the value of the month prior knowledge of the prestige of the week from mother to ask who ask for the weekly newspaper editor sağattın entitled to know the value of her lover Ask kwtip minute is entitled to know the value of a second train, with thick Ask qoygannan entitled to know the value of the loss of traffic crash neighbor Ask for one thousand knowledge of the value of part of a second Olympic silver Willow Ask winner Bernard</v>
      </c>
    </row>
    <row r="6906" ht="15.75" customHeight="1">
      <c r="A6906" s="1">
        <v>7549.0</v>
      </c>
      <c r="B6906" s="2" t="s">
        <v>5965</v>
      </c>
      <c r="C6906" s="2" t="s">
        <v>5964</v>
      </c>
      <c r="D6906" s="2" t="s">
        <v>6</v>
      </c>
      <c r="E6906" s="2" t="str">
        <f>IFERROR(__xludf.DUMMYFUNCTION("GOOGLETRANSLATE(B6906, ""auto"",""en"")"),"the last words of Steve Jobs the founder of apple, he died a billionaire at age 56 from pancreatic cancer, and here are some of his last words show completely")</f>
        <v>the last words of Steve Jobs the founder of apple, he died a billionaire at age 56 from pancreatic cancer, and here are some of his last words show completely</v>
      </c>
    </row>
    <row r="6907" ht="15.75" customHeight="1">
      <c r="A6907" s="1">
        <v>7550.0</v>
      </c>
      <c r="B6907" s="2" t="s">
        <v>5966</v>
      </c>
      <c r="C6907" s="2" t="s">
        <v>5964</v>
      </c>
      <c r="D6907" s="2" t="s">
        <v>6</v>
      </c>
      <c r="E6907" s="2" t="str">
        <f>IFERROR(__xludf.DUMMYFUNCTION("GOOGLETRANSLATE(B6907, ""auto"",""en"")"),"1 if you fall asleep now your fancy will appear in dreams for sure although if you prefer studying to sleeping your fancy will come true 2 when you think it is too late it is still timely 3 suffering from studying is temporary suffering from nescience is "&amp;"infinite показать полностью ")</f>
        <v>1 if you fall asleep now your fancy will appear in dreams for sure although if you prefer studying to sleeping your fancy will come true 2 when you think it is too late it is still timely 3 suffering from studying is temporary suffering from nescience is infinite показать полностью </v>
      </c>
    </row>
    <row r="6908" ht="15.75" customHeight="1">
      <c r="A6908" s="1">
        <v>7551.0</v>
      </c>
      <c r="B6908" s="2" t="s">
        <v>5967</v>
      </c>
      <c r="C6908" s="2" t="s">
        <v>5964</v>
      </c>
      <c r="D6908" s="2" t="s">
        <v>6</v>
      </c>
      <c r="E6908" s="2" t="str">
        <f>IFERROR(__xludf.DUMMYFUNCTION("GOOGLETRANSLATE(B6908, ""auto"",""en"")"),"Fatikha ağwzw sample to be dedicated to the Koran bïllahï mïnäş şaytanïr rajïm bïsmïllahïr Rahmani raxïïm älxämdw lïllähï rabbïl alämïïn ärraxmanïr raxïïm mälïkï yäwmïd dïïn ïyyäkä näbwdw wäïyyäkä nästäïïn ïhdïnäs sïrätal mwstäqïïm sïrätal läz ïïnä änamtä"&amp;" aläyhïm ğayrïl mäğdwwbï aläyhïm wäläd doooooollïïn amine set Europe")</f>
        <v>Fatikha ağwzw sample to be dedicated to the Koran bïllahï mïnäş şaytanïr rajïm bïsmïllahïr Rahmani raxïïm älxämdw lïllähï rabbïl alämïïn ärraxmanïr raxïïm mälïkï yäwmïd dïïn ïyyäkä näbwdw wäïyyäkä nästäïïn ïhdïnäs sïrätal mwstäqïïm sïrätal läz ïïnä änamtä aläyhïm ğayrïl mäğdwwbï aläyhïm wäläd doooooollïïn amine set Europe</v>
      </c>
    </row>
    <row r="6909" ht="15.75" customHeight="1">
      <c r="A6909" s="1">
        <v>7552.0</v>
      </c>
      <c r="B6909" s="2" t="s">
        <v>5963</v>
      </c>
      <c r="C6909" s="2" t="s">
        <v>5968</v>
      </c>
      <c r="D6909" s="2" t="s">
        <v>6</v>
      </c>
      <c r="E6909" s="2" t="str">
        <f>IFERROR(__xludf.DUMMYFUNCTION("GOOGLETRANSLATE(B6909, ""auto"",""en"")"),"Ask entitled to know the value of kulağan exam students entitled to know the value of the month prior knowledge of the prestige of the week from mother to ask who ask for the weekly newspaper editor sağattın entitled to know the value of her lover Ask kwt"&amp;"ip minute is entitled to know the value of a second train, with thick Ask qoygannan entitled to know the value of the loss of traffic crash neighbor Ask for one thousand knowledge of the value of part of a second Olympic silver Willow Ask winner Bernard")</f>
        <v>Ask entitled to know the value of kulağan exam students entitled to know the value of the month prior knowledge of the prestige of the week from mother to ask who ask for the weekly newspaper editor sağattın entitled to know the value of her lover Ask kwtip minute is entitled to know the value of a second train, with thick Ask qoygannan entitled to know the value of the loss of traffic crash neighbor Ask for one thousand knowledge of the value of part of a second Olympic silver Willow Ask winner Bernard</v>
      </c>
    </row>
    <row r="6910" ht="15.75" customHeight="1">
      <c r="A6910" s="1">
        <v>7553.0</v>
      </c>
      <c r="B6910" s="2" t="s">
        <v>5965</v>
      </c>
      <c r="C6910" s="2" t="s">
        <v>5968</v>
      </c>
      <c r="D6910" s="2" t="s">
        <v>6</v>
      </c>
      <c r="E6910" s="2" t="str">
        <f>IFERROR(__xludf.DUMMYFUNCTION("GOOGLETRANSLATE(B6910, ""auto"",""en"")"),"the last words of Steve Jobs the founder of apple, he died a billionaire at age 56 from pancreatic cancer, and here are some of his last words show completely")</f>
        <v>the last words of Steve Jobs the founder of apple, he died a billionaire at age 56 from pancreatic cancer, and here are some of his last words show completely</v>
      </c>
    </row>
    <row r="6911" ht="15.75" customHeight="1">
      <c r="A6911" s="1">
        <v>7554.0</v>
      </c>
      <c r="B6911" s="2" t="s">
        <v>5966</v>
      </c>
      <c r="C6911" s="2" t="s">
        <v>5968</v>
      </c>
      <c r="D6911" s="2" t="s">
        <v>6</v>
      </c>
      <c r="E6911" s="2" t="str">
        <f>IFERROR(__xludf.DUMMYFUNCTION("GOOGLETRANSLATE(B6911, ""auto"",""en"")"),"1 if you fall asleep now your fancy will appear in dreams for sure although if you prefer studying to sleeping your fancy will come true 2 when you think it is too late it is still timely 3 suffering from studying is temporary suffering from nescience is "&amp;"infinite показать полностью ")</f>
        <v>1 if you fall asleep now your fancy will appear in dreams for sure although if you prefer studying to sleeping your fancy will come true 2 when you think it is too late it is still timely 3 suffering from studying is temporary suffering from nescience is infinite показать полностью </v>
      </c>
    </row>
    <row r="6912" ht="15.75" customHeight="1">
      <c r="A6912" s="1">
        <v>7555.0</v>
      </c>
      <c r="B6912" s="2" t="s">
        <v>5967</v>
      </c>
      <c r="C6912" s="2" t="s">
        <v>5968</v>
      </c>
      <c r="D6912" s="2" t="s">
        <v>6</v>
      </c>
      <c r="E6912" s="2" t="str">
        <f>IFERROR(__xludf.DUMMYFUNCTION("GOOGLETRANSLATE(B6912, ""auto"",""en"")"),"Fatikha ağwzw sample to be dedicated to the Koran bïllahï mïnäş şaytanïr rajïm bïsmïllahïr Rahmani raxïïm älxämdw lïllähï rabbïl alämïïn ärraxmanïr raxïïm mälïkï yäwmïd dïïn ïyyäkä näbwdw wäïyyäkä nästäïïn ïhdïnäs sïrätal mwstäqïïm sïrätal läz ïïnä änamtä"&amp;" aläyhïm ğayrïl mäğdwwbï aläyhïm wäläd doooooollïïn amine set Europe")</f>
        <v>Fatikha ağwzw sample to be dedicated to the Koran bïllahï mïnäş şaytanïr rajïm bïsmïllahïr Rahmani raxïïm älxämdw lïllähï rabbïl alämïïn ärraxmanïr raxïïm mälïkï yäwmïd dïïn ïyyäkä näbwdw wäïyyäkä nästäïïn ïhdïnäs sïrätal mwstäqïïm sïrätal läz ïïnä änamtä aläyhïm ğayrïl mäğdwwbï aläyhïm wäläd doooooollïïn amine set Europe</v>
      </c>
    </row>
    <row r="6913" ht="15.75" customHeight="1">
      <c r="A6913" s="1">
        <v>7556.0</v>
      </c>
      <c r="B6913" s="2" t="s">
        <v>1063</v>
      </c>
      <c r="C6913" s="2" t="s">
        <v>5969</v>
      </c>
      <c r="D6913" s="2" t="s">
        <v>6</v>
      </c>
      <c r="E6913" s="2" t="str">
        <f>IFERROR(__xludf.DUMMYFUNCTION("GOOGLETRANSLATE(B6913, ""auto"",""en"")"),"find out how much you're popular today, the full information in Annex https vk com app7068769")</f>
        <v>find out how much you're popular today, the full information in Annex https vk com app7068769</v>
      </c>
    </row>
    <row r="6914" ht="15.75" customHeight="1">
      <c r="A6914" s="1">
        <v>7558.0</v>
      </c>
      <c r="B6914" s="2" t="s">
        <v>5970</v>
      </c>
      <c r="C6914" s="2" t="s">
        <v>5969</v>
      </c>
      <c r="D6914" s="2" t="s">
        <v>6</v>
      </c>
      <c r="E6914" s="2" t="str">
        <f>IFERROR(__xludf.DUMMYFUNCTION("GOOGLETRANSLATE(B6914, ""auto"",""en"")"),"and you and I know that there is nothing more important than prayer but then why do we always put it off because of the worldly")</f>
        <v>and you and I know that there is nothing more important than prayer but then why do we always put it off because of the worldly</v>
      </c>
    </row>
    <row r="6915" ht="15.75" customHeight="1">
      <c r="A6915" s="1">
        <v>7560.0</v>
      </c>
      <c r="B6915" s="2" t="s">
        <v>101</v>
      </c>
      <c r="C6915" s="2" t="s">
        <v>5969</v>
      </c>
      <c r="D6915" s="2" t="s">
        <v>6</v>
      </c>
      <c r="E6915" s="2" t="str">
        <f>IFERROR(__xludf.DUMMYFUNCTION("GOOGLETRANSLATE(B6915, ""auto"",""en"")"),"#VALUE!")</f>
        <v>#VALUE!</v>
      </c>
    </row>
    <row r="6916" ht="15.75" customHeight="1">
      <c r="A6916" s="1">
        <v>7561.0</v>
      </c>
      <c r="B6916" s="2" t="s">
        <v>5971</v>
      </c>
      <c r="C6916" s="2" t="s">
        <v>5969</v>
      </c>
      <c r="D6916" s="2" t="s">
        <v>6</v>
      </c>
      <c r="E6916" s="2" t="str">
        <f>IFERROR(__xludf.DUMMYFUNCTION("GOOGLETRANSLATE(B6916, ""auto"",""en"")"),"utility for English hellow Guy's meet so useful words to enrich the vocabulary and speech decorations introductory phrases but nevertheless show completely")</f>
        <v>utility for English hellow Guy's meet so useful words to enrich the vocabulary and speech decorations introductory phrases but nevertheless show completely</v>
      </c>
    </row>
    <row r="6917" ht="15.75" customHeight="1">
      <c r="A6917" s="1">
        <v>7563.0</v>
      </c>
      <c r="B6917" s="2" t="s">
        <v>5972</v>
      </c>
      <c r="C6917" s="2" t="s">
        <v>5969</v>
      </c>
      <c r="D6917" s="2" t="s">
        <v>6</v>
      </c>
      <c r="E6917" s="2" t="str">
        <f>IFERROR(__xludf.DUMMYFUNCTION("GOOGLETRANSLATE(B6917, ""auto"",""en"")")," pazbudite me in May")</f>
        <v> pazbudite me in May</v>
      </c>
    </row>
    <row r="6918" ht="15.75" customHeight="1">
      <c r="A6918" s="1">
        <v>7564.0</v>
      </c>
      <c r="B6918" s="2" t="s">
        <v>279</v>
      </c>
      <c r="C6918" s="2" t="s">
        <v>5969</v>
      </c>
      <c r="D6918" s="2" t="s">
        <v>6</v>
      </c>
      <c r="E6918" s="2" t="str">
        <f>IFERROR(__xludf.DUMMYFUNCTION("GOOGLETRANSLATE(B6918, ""auto"",""en"")"),"live")</f>
        <v>live</v>
      </c>
    </row>
    <row r="6919" ht="15.75" customHeight="1">
      <c r="A6919" s="1">
        <v>7565.0</v>
      </c>
      <c r="B6919" s="2" t="s">
        <v>5973</v>
      </c>
      <c r="C6919" s="2" t="s">
        <v>5969</v>
      </c>
      <c r="D6919" s="2" t="s">
        <v>6</v>
      </c>
      <c r="E6919" s="2" t="str">
        <f>IFERROR(__xludf.DUMMYFUNCTION("GOOGLETRANSLATE(B6919, ""auto"",""en"")"),"Thank God for the health of the mother and brothers")</f>
        <v>Thank God for the health of the mother and brothers</v>
      </c>
    </row>
    <row r="6920" ht="15.75" customHeight="1">
      <c r="A6920" s="1">
        <v>7566.0</v>
      </c>
      <c r="B6920" s="2" t="s">
        <v>5974</v>
      </c>
      <c r="C6920" s="2" t="s">
        <v>5969</v>
      </c>
      <c r="D6920" s="2" t="s">
        <v>6</v>
      </c>
      <c r="E6920" s="2" t="str">
        <f>IFERROR(__xludf.DUMMYFUNCTION("GOOGLETRANSLATE(B6920, ""auto"",""en"")"),"fam")</f>
        <v>fam</v>
      </c>
    </row>
    <row r="6921" ht="15.75" customHeight="1">
      <c r="A6921" s="1">
        <v>7567.0</v>
      </c>
      <c r="B6921" s="2" t="s">
        <v>5975</v>
      </c>
      <c r="C6921" s="2" t="s">
        <v>5969</v>
      </c>
      <c r="D6921" s="2" t="s">
        <v>6</v>
      </c>
      <c r="E6921" s="2" t="str">
        <f>IFERROR(__xludf.DUMMYFUNCTION("GOOGLETRANSLATE(B6921, ""auto"",""en"")"),"ad astra per aspera difficulties to the stars chepez")</f>
        <v>ad astra per aspera difficulties to the stars chepez</v>
      </c>
    </row>
    <row r="6922" ht="15.75" customHeight="1">
      <c r="A6922" s="1">
        <v>7569.0</v>
      </c>
      <c r="B6922" s="2" t="s">
        <v>5976</v>
      </c>
      <c r="C6922" s="2" t="s">
        <v>5969</v>
      </c>
      <c r="D6922" s="2" t="s">
        <v>6</v>
      </c>
      <c r="E6922" s="2" t="str">
        <f>IFERROR(__xludf.DUMMYFUNCTION("GOOGLETRANSLATE(B6922, ""auto"",""en"")"),"μne npavyatcya people kotopye ne for vceh μonro")</f>
        <v>μne npavyatcya people kotopye ne for vceh μonro</v>
      </c>
    </row>
    <row r="6923" ht="15.75" customHeight="1">
      <c r="A6923" s="1">
        <v>7570.0</v>
      </c>
      <c r="B6923" s="2" t="s">
        <v>1063</v>
      </c>
      <c r="C6923" s="2" t="s">
        <v>5969</v>
      </c>
      <c r="D6923" s="2" t="s">
        <v>6</v>
      </c>
      <c r="E6923" s="2" t="str">
        <f>IFERROR(__xludf.DUMMYFUNCTION("GOOGLETRANSLATE(B6923, ""auto"",""en"")"),"find out how much you're popular today, the full information in Annex https vk com app7068769")</f>
        <v>find out how much you're popular today, the full information in Annex https vk com app7068769</v>
      </c>
    </row>
    <row r="6924" ht="15.75" customHeight="1">
      <c r="A6924" s="1">
        <v>7572.0</v>
      </c>
      <c r="B6924" s="2" t="s">
        <v>5970</v>
      </c>
      <c r="C6924" s="2" t="s">
        <v>5969</v>
      </c>
      <c r="D6924" s="2" t="s">
        <v>6</v>
      </c>
      <c r="E6924" s="2" t="str">
        <f>IFERROR(__xludf.DUMMYFUNCTION("GOOGLETRANSLATE(B6924, ""auto"",""en"")"),"and you and I know that there is nothing more important than prayer but then why do we always put it off because of the worldly")</f>
        <v>and you and I know that there is nothing more important than prayer but then why do we always put it off because of the worldly</v>
      </c>
    </row>
    <row r="6925" ht="15.75" customHeight="1">
      <c r="A6925" s="1">
        <v>7574.0</v>
      </c>
      <c r="B6925" s="2" t="s">
        <v>101</v>
      </c>
      <c r="C6925" s="2" t="s">
        <v>5969</v>
      </c>
      <c r="D6925" s="2" t="s">
        <v>6</v>
      </c>
      <c r="E6925" s="2" t="str">
        <f>IFERROR(__xludf.DUMMYFUNCTION("GOOGLETRANSLATE(B6925, ""auto"",""en"")"),"#VALUE!")</f>
        <v>#VALUE!</v>
      </c>
    </row>
    <row r="6926" ht="15.75" customHeight="1">
      <c r="A6926" s="1">
        <v>7575.0</v>
      </c>
      <c r="B6926" s="2" t="s">
        <v>5971</v>
      </c>
      <c r="C6926" s="2" t="s">
        <v>5969</v>
      </c>
      <c r="D6926" s="2" t="s">
        <v>6</v>
      </c>
      <c r="E6926" s="2" t="str">
        <f>IFERROR(__xludf.DUMMYFUNCTION("GOOGLETRANSLATE(B6926, ""auto"",""en"")"),"utility for English hellow Guy's meet so useful words to enrich the vocabulary and speech decorations introductory phrases but nevertheless show completely")</f>
        <v>utility for English hellow Guy's meet so useful words to enrich the vocabulary and speech decorations introductory phrases but nevertheless show completely</v>
      </c>
    </row>
    <row r="6927" ht="15.75" customHeight="1">
      <c r="A6927" s="1">
        <v>7577.0</v>
      </c>
      <c r="B6927" s="2" t="s">
        <v>5972</v>
      </c>
      <c r="C6927" s="2" t="s">
        <v>5969</v>
      </c>
      <c r="D6927" s="2" t="s">
        <v>6</v>
      </c>
      <c r="E6927" s="2" t="str">
        <f>IFERROR(__xludf.DUMMYFUNCTION("GOOGLETRANSLATE(B6927, ""auto"",""en"")")," pazbudite me in May")</f>
        <v> pazbudite me in May</v>
      </c>
    </row>
    <row r="6928" ht="15.75" customHeight="1">
      <c r="A6928" s="1">
        <v>7578.0</v>
      </c>
      <c r="B6928" s="2" t="s">
        <v>279</v>
      </c>
      <c r="C6928" s="2" t="s">
        <v>5969</v>
      </c>
      <c r="D6928" s="2" t="s">
        <v>6</v>
      </c>
      <c r="E6928" s="2" t="str">
        <f>IFERROR(__xludf.DUMMYFUNCTION("GOOGLETRANSLATE(B6928, ""auto"",""en"")"),"live")</f>
        <v>live</v>
      </c>
    </row>
    <row r="6929" ht="15.75" customHeight="1">
      <c r="A6929" s="1">
        <v>7579.0</v>
      </c>
      <c r="B6929" s="2" t="s">
        <v>5973</v>
      </c>
      <c r="C6929" s="2" t="s">
        <v>5969</v>
      </c>
      <c r="D6929" s="2" t="s">
        <v>6</v>
      </c>
      <c r="E6929" s="2" t="str">
        <f>IFERROR(__xludf.DUMMYFUNCTION("GOOGLETRANSLATE(B6929, ""auto"",""en"")"),"Thank God for the health of the mother and brothers")</f>
        <v>Thank God for the health of the mother and brothers</v>
      </c>
    </row>
    <row r="6930" ht="15.75" customHeight="1">
      <c r="A6930" s="1">
        <v>7580.0</v>
      </c>
      <c r="B6930" s="2" t="s">
        <v>5974</v>
      </c>
      <c r="C6930" s="2" t="s">
        <v>5969</v>
      </c>
      <c r="D6930" s="2" t="s">
        <v>6</v>
      </c>
      <c r="E6930" s="2" t="str">
        <f>IFERROR(__xludf.DUMMYFUNCTION("GOOGLETRANSLATE(B6930, ""auto"",""en"")"),"fam")</f>
        <v>fam</v>
      </c>
    </row>
    <row r="6931" ht="15.75" customHeight="1">
      <c r="A6931" s="1">
        <v>7581.0</v>
      </c>
      <c r="B6931" s="2" t="s">
        <v>5975</v>
      </c>
      <c r="C6931" s="2" t="s">
        <v>5969</v>
      </c>
      <c r="D6931" s="2" t="s">
        <v>6</v>
      </c>
      <c r="E6931" s="2" t="str">
        <f>IFERROR(__xludf.DUMMYFUNCTION("GOOGLETRANSLATE(B6931, ""auto"",""en"")"),"ad astra per aspera difficulties to the stars chepez")</f>
        <v>ad astra per aspera difficulties to the stars chepez</v>
      </c>
    </row>
    <row r="6932" ht="15.75" customHeight="1">
      <c r="A6932" s="1">
        <v>7583.0</v>
      </c>
      <c r="B6932" s="2" t="s">
        <v>5976</v>
      </c>
      <c r="C6932" s="2" t="s">
        <v>5969</v>
      </c>
      <c r="D6932" s="2" t="s">
        <v>6</v>
      </c>
      <c r="E6932" s="2" t="str">
        <f>IFERROR(__xludf.DUMMYFUNCTION("GOOGLETRANSLATE(B6932, ""auto"",""en"")"),"μne npavyatcya people kotopye ne for vceh μonro")</f>
        <v>μne npavyatcya people kotopye ne for vceh μonro</v>
      </c>
    </row>
    <row r="6933" ht="15.75" customHeight="1">
      <c r="A6933" s="1">
        <v>7584.0</v>
      </c>
      <c r="B6933" s="2" t="s">
        <v>1063</v>
      </c>
      <c r="C6933" s="2" t="s">
        <v>5977</v>
      </c>
      <c r="D6933" s="2" t="s">
        <v>6</v>
      </c>
      <c r="E6933" s="2" t="str">
        <f>IFERROR(__xludf.DUMMYFUNCTION("GOOGLETRANSLATE(B6933, ""auto"",""en"")"),"find out how much you're popular today, the full information in Annex https vk com app7068769")</f>
        <v>find out how much you're popular today, the full information in Annex https vk com app7068769</v>
      </c>
    </row>
    <row r="6934" ht="15.75" customHeight="1">
      <c r="A6934" s="1">
        <v>7586.0</v>
      </c>
      <c r="B6934" s="2" t="s">
        <v>5970</v>
      </c>
      <c r="C6934" s="2" t="s">
        <v>5977</v>
      </c>
      <c r="D6934" s="2" t="s">
        <v>6</v>
      </c>
      <c r="E6934" s="2" t="str">
        <f>IFERROR(__xludf.DUMMYFUNCTION("GOOGLETRANSLATE(B6934, ""auto"",""en"")"),"and you and I know that there is nothing more important than prayer but then why do we always put it off because of the worldly")</f>
        <v>and you and I know that there is nothing more important than prayer but then why do we always put it off because of the worldly</v>
      </c>
    </row>
    <row r="6935" ht="15.75" customHeight="1">
      <c r="A6935" s="1">
        <v>7588.0</v>
      </c>
      <c r="B6935" s="2" t="s">
        <v>101</v>
      </c>
      <c r="C6935" s="2" t="s">
        <v>5977</v>
      </c>
      <c r="D6935" s="2" t="s">
        <v>6</v>
      </c>
      <c r="E6935" s="2" t="str">
        <f>IFERROR(__xludf.DUMMYFUNCTION("GOOGLETRANSLATE(B6935, ""auto"",""en"")"),"#VALUE!")</f>
        <v>#VALUE!</v>
      </c>
    </row>
    <row r="6936" ht="15.75" customHeight="1">
      <c r="A6936" s="1">
        <v>7589.0</v>
      </c>
      <c r="B6936" s="2" t="s">
        <v>5971</v>
      </c>
      <c r="C6936" s="2" t="s">
        <v>5977</v>
      </c>
      <c r="D6936" s="2" t="s">
        <v>6</v>
      </c>
      <c r="E6936" s="2" t="str">
        <f>IFERROR(__xludf.DUMMYFUNCTION("GOOGLETRANSLATE(B6936, ""auto"",""en"")"),"utility for English hellow Guy's meet so useful words to enrich the vocabulary and speech decorations introductory phrases but nevertheless show completely")</f>
        <v>utility for English hellow Guy's meet so useful words to enrich the vocabulary and speech decorations introductory phrases but nevertheless show completely</v>
      </c>
    </row>
    <row r="6937" ht="15.75" customHeight="1">
      <c r="A6937" s="1">
        <v>7591.0</v>
      </c>
      <c r="B6937" s="2" t="s">
        <v>5972</v>
      </c>
      <c r="C6937" s="2" t="s">
        <v>5977</v>
      </c>
      <c r="D6937" s="2" t="s">
        <v>6</v>
      </c>
      <c r="E6937" s="2" t="str">
        <f>IFERROR(__xludf.DUMMYFUNCTION("GOOGLETRANSLATE(B6937, ""auto"",""en"")")," pazbudite me in May")</f>
        <v> pazbudite me in May</v>
      </c>
    </row>
    <row r="6938" ht="15.75" customHeight="1">
      <c r="A6938" s="1">
        <v>7592.0</v>
      </c>
      <c r="B6938" s="2" t="s">
        <v>279</v>
      </c>
      <c r="C6938" s="2" t="s">
        <v>5977</v>
      </c>
      <c r="D6938" s="2" t="s">
        <v>6</v>
      </c>
      <c r="E6938" s="2" t="str">
        <f>IFERROR(__xludf.DUMMYFUNCTION("GOOGLETRANSLATE(B6938, ""auto"",""en"")"),"live")</f>
        <v>live</v>
      </c>
    </row>
    <row r="6939" ht="15.75" customHeight="1">
      <c r="A6939" s="1">
        <v>7593.0</v>
      </c>
      <c r="B6939" s="2" t="s">
        <v>5973</v>
      </c>
      <c r="C6939" s="2" t="s">
        <v>5977</v>
      </c>
      <c r="D6939" s="2" t="s">
        <v>6</v>
      </c>
      <c r="E6939" s="2" t="str">
        <f>IFERROR(__xludf.DUMMYFUNCTION("GOOGLETRANSLATE(B6939, ""auto"",""en"")"),"Thank God for the health of the mother and brothers")</f>
        <v>Thank God for the health of the mother and brothers</v>
      </c>
    </row>
    <row r="6940" ht="15.75" customHeight="1">
      <c r="A6940" s="1">
        <v>7594.0</v>
      </c>
      <c r="B6940" s="2" t="s">
        <v>5974</v>
      </c>
      <c r="C6940" s="2" t="s">
        <v>5977</v>
      </c>
      <c r="D6940" s="2" t="s">
        <v>6</v>
      </c>
      <c r="E6940" s="2" t="str">
        <f>IFERROR(__xludf.DUMMYFUNCTION("GOOGLETRANSLATE(B6940, ""auto"",""en"")"),"fam")</f>
        <v>fam</v>
      </c>
    </row>
    <row r="6941" ht="15.75" customHeight="1">
      <c r="A6941" s="1">
        <v>7595.0</v>
      </c>
      <c r="B6941" s="2" t="s">
        <v>5975</v>
      </c>
      <c r="C6941" s="2" t="s">
        <v>5977</v>
      </c>
      <c r="D6941" s="2" t="s">
        <v>6</v>
      </c>
      <c r="E6941" s="2" t="str">
        <f>IFERROR(__xludf.DUMMYFUNCTION("GOOGLETRANSLATE(B6941, ""auto"",""en"")"),"ad astra per aspera difficulties to the stars chepez")</f>
        <v>ad astra per aspera difficulties to the stars chepez</v>
      </c>
    </row>
    <row r="6942" ht="15.75" customHeight="1">
      <c r="A6942" s="1">
        <v>7597.0</v>
      </c>
      <c r="B6942" s="2" t="s">
        <v>5976</v>
      </c>
      <c r="C6942" s="2" t="s">
        <v>5977</v>
      </c>
      <c r="D6942" s="2" t="s">
        <v>6</v>
      </c>
      <c r="E6942" s="2" t="str">
        <f>IFERROR(__xludf.DUMMYFUNCTION("GOOGLETRANSLATE(B6942, ""auto"",""en"")"),"μne npavyatcya people kotopye ne for vceh μonro")</f>
        <v>μne npavyatcya people kotopye ne for vceh μonro</v>
      </c>
    </row>
    <row r="6943" ht="15.75" customHeight="1">
      <c r="A6943" s="1">
        <v>7599.0</v>
      </c>
      <c r="B6943" s="2" t="s">
        <v>5978</v>
      </c>
      <c r="C6943" s="2" t="s">
        <v>5979</v>
      </c>
      <c r="D6943" s="2" t="s">
        <v>6</v>
      </c>
      <c r="E6943" s="2" t="str">
        <f>IFERROR(__xludf.DUMMYFUNCTION("GOOGLETRANSLATE(B6943, ""auto"",""en"")"),"put everything in its place, only one thing this time, and this will have to accept and move on Theodore S. Bondarchuk")</f>
        <v>put everything in its place, only one thing this time, and this will have to accept and move on Theodore S. Bondarchuk</v>
      </c>
    </row>
    <row r="6944" ht="15.75" customHeight="1">
      <c r="A6944" s="1">
        <v>7600.0</v>
      </c>
      <c r="B6944" s="2" t="s">
        <v>5980</v>
      </c>
      <c r="C6944" s="2" t="s">
        <v>5979</v>
      </c>
      <c r="D6944" s="2" t="s">
        <v>6</v>
      </c>
      <c r="E6944" s="2" t="str">
        <f>IFERROR(__xludf.DUMMYFUNCTION("GOOGLETRANSLATE(B6944, ""auto"",""en"")"),"Well Well Happy New Year is not to say that the past year was bad there were so many good moments of good days, good people I am very grateful to the people that were present in my life this year, absolutely everyone just thanks to my friends for always c"&amp;"heer up help in trouble and just for the fact that it is always close this year, I met very nice people and very happy that I hope our relationship will continue in the following years it was probably from the beginning of this year, we are very good frie"&amp;"nds with class and still is on last year, that is very sad, I love you very much guys hope that we otovremsya this year and we will mnogooo coolest days so no one lost after graduation course were insults and quarrels'm sorry if offended you as I want to "&amp;"wish everyone a New Year miracle more happy moments pass all the exams want to reach new heights and self-realization as well as health love and appreciate each thank you again for this year")</f>
        <v>Well Well Happy New Year is not to say that the past year was bad there were so many good moments of good days, good people I am very grateful to the people that were present in my life this year, absolutely everyone just thanks to my friends for always cheer up help in trouble and just for the fact that it is always close this year, I met very nice people and very happy that I hope our relationship will continue in the following years it was probably from the beginning of this year, we are very good friends with class and still is on last year, that is very sad, I love you very much guys hope that we otovremsya this year and we will mnogooo coolest days so no one lost after graduation course were insults and quarrels'm sorry if offended you as I want to wish everyone a New Year miracle more happy moments pass all the exams want to reach new heights and self-realization as well as health love and appreciate each thank you again for this year</v>
      </c>
    </row>
    <row r="6945" ht="15.75" customHeight="1">
      <c r="A6945" s="1">
        <v>7602.0</v>
      </c>
      <c r="B6945" s="2" t="s">
        <v>5978</v>
      </c>
      <c r="C6945" s="2" t="s">
        <v>5981</v>
      </c>
      <c r="D6945" s="2" t="s">
        <v>6</v>
      </c>
      <c r="E6945" s="2" t="str">
        <f>IFERROR(__xludf.DUMMYFUNCTION("GOOGLETRANSLATE(B6945, ""auto"",""en"")"),"put everything in its place, only one thing this time, and this will have to accept and move on Theodore S. Bondarchuk")</f>
        <v>put everything in its place, only one thing this time, and this will have to accept and move on Theodore S. Bondarchuk</v>
      </c>
    </row>
    <row r="6946" ht="15.75" customHeight="1">
      <c r="A6946" s="1">
        <v>7603.0</v>
      </c>
      <c r="B6946" s="2" t="s">
        <v>5980</v>
      </c>
      <c r="C6946" s="2" t="s">
        <v>5981</v>
      </c>
      <c r="D6946" s="2" t="s">
        <v>6</v>
      </c>
      <c r="E6946" s="2" t="str">
        <f>IFERROR(__xludf.DUMMYFUNCTION("GOOGLETRANSLATE(B6946, ""auto"",""en"")"),"Well Well Happy New Year is not to say that the past year was bad there were so many good moments of good days, good people I am very grateful to the people that were present in my life this year, absolutely everyone just thanks to my friends for always c"&amp;"heer up help in trouble and just for the fact that it is always close this year, I met very nice people and very happy that I hope our relationship will continue in the following years it was probably from the beginning of this year, we are very good frie"&amp;"nds with class and still is on last year, that is very sad, I love you very much guys hope that we otovremsya this year and we will mnogooo coolest days so no one lost after graduation course were insults and quarrels'm sorry if offended you as I want to "&amp;"wish everyone a New Year miracle more happy moments pass all the exams want to reach new heights and self-realization as well as health love and appreciate each thank you again for this year")</f>
        <v>Well Well Happy New Year is not to say that the past year was bad there were so many good moments of good days, good people I am very grateful to the people that were present in my life this year, absolutely everyone just thanks to my friends for always cheer up help in trouble and just for the fact that it is always close this year, I met very nice people and very happy that I hope our relationship will continue in the following years it was probably from the beginning of this year, we are very good friends with class and still is on last year, that is very sad, I love you very much guys hope that we otovremsya this year and we will mnogooo coolest days so no one lost after graduation course were insults and quarrels'm sorry if offended you as I want to wish everyone a New Year miracle more happy moments pass all the exams want to reach new heights and self-realization as well as health love and appreciate each thank you again for this year</v>
      </c>
    </row>
    <row r="6947" ht="15.75" customHeight="1">
      <c r="A6947" s="1">
        <v>7604.0</v>
      </c>
      <c r="B6947" s="2" t="s">
        <v>1505</v>
      </c>
      <c r="C6947" s="2" t="s">
        <v>1506</v>
      </c>
      <c r="D6947" s="2" t="s">
        <v>6</v>
      </c>
      <c r="E6947" s="2" t="str">
        <f>IFERROR(__xludf.DUMMYFUNCTION("GOOGLETRANSLATE(B6947, ""auto"",""en"")"),"it's amazing how a big city may go blank with the departure of one person")</f>
        <v>it's amazing how a big city may go blank with the departure of one person</v>
      </c>
    </row>
    <row r="6948" ht="15.75" customHeight="1">
      <c r="A6948" s="1">
        <v>7605.0</v>
      </c>
      <c r="B6948" s="2" t="s">
        <v>1507</v>
      </c>
      <c r="C6948" s="2" t="s">
        <v>1506</v>
      </c>
      <c r="D6948" s="2" t="s">
        <v>6</v>
      </c>
      <c r="E6948" s="2" t="str">
        <f>IFERROR(__xludf.DUMMYFUNCTION("GOOGLETRANSLATE(B6948, ""auto"",""en"")"),"túnіmenen túnіmenen terezemdі tamshy urdy túnіmenen aıtyp jatty syrdy Jan Jan syrdy túnіmenen túnіmenen kózіń jaınap Tus kórіp jumyr basqa mazasyz OI San kіrdі San kіrdі terezemdі urmańdarshy tamshylar показать полностью")</f>
        <v>túnіmenen túnіmenen terezemdі tamshy urdy túnіmenen aıtyp jatty syrdy Jan Jan syrdy túnіmenen túnіmenen kózіń jaınap Tus kórіp jumyr basqa mazasyz OI San kіrdі San kіrdі terezemdі urmańdarshy tamshylar показать полностью</v>
      </c>
    </row>
    <row r="6949" ht="15.75" customHeight="1">
      <c r="A6949" s="1">
        <v>7606.0</v>
      </c>
      <c r="B6949" s="2" t="s">
        <v>1508</v>
      </c>
      <c r="C6949" s="2" t="s">
        <v>1506</v>
      </c>
      <c r="D6949" s="2" t="s">
        <v>6</v>
      </c>
      <c r="E6949" s="2" t="str">
        <f>IFERROR(__xludf.DUMMYFUNCTION("GOOGLETRANSLATE(B6949, ""auto"",""en"")"),"alysqa ketemіz alysqa táńіrіm jaratpaǵan Bolyai úshіn qumyrsqa Oz oıymdy Aita men men men qalaýymdy іsteım Sondra bolyp Qalam показать полностью")</f>
        <v>alysqa ketemіz alysqa táńіrіm jaratpaǵan Bolyai úshіn qumyrsqa Oz oıymdy Aita men men men qalaýymdy іsteım Sondra bolyp Qalam показать полностью</v>
      </c>
    </row>
    <row r="6950" ht="15.75" customHeight="1">
      <c r="A6950" s="1">
        <v>7607.0</v>
      </c>
      <c r="B6950" s="2" t="s">
        <v>1509</v>
      </c>
      <c r="C6950" s="2" t="s">
        <v>1506</v>
      </c>
      <c r="D6950" s="2" t="s">
        <v>6</v>
      </c>
      <c r="E6950" s="2" t="str">
        <f>IFERROR(__xludf.DUMMYFUNCTION("GOOGLETRANSLATE(B6950, ""auto"",""en"")"),"Qazaq Jurt aıtkyń withhold aıtaryń forms cache Ames Ali")</f>
        <v>Qazaq Jurt aıtkyń withhold aıtaryń forms cache Ames Ali</v>
      </c>
    </row>
    <row r="6951" ht="15.75" customHeight="1">
      <c r="A6951" s="1">
        <v>7608.0</v>
      </c>
      <c r="B6951" s="2" t="s">
        <v>1510</v>
      </c>
      <c r="C6951" s="2" t="s">
        <v>1506</v>
      </c>
      <c r="D6951" s="2" t="s">
        <v>6</v>
      </c>
      <c r="E6951" s="2" t="str">
        <f>IFERROR(__xludf.DUMMYFUNCTION("GOOGLETRANSLATE(B6951, ""auto"",""en"")"),"10 little-known facts about Kunaeva today unjustly little is said about the first secretary of the scale of the individual Communist Party of Kazakhstan is why we offer you to find 10 little-known facts about this unique man 1 many who personally knew Dim"&amp;"ash Akhmedovich say that he was a very humble man, and even the work went on foot show full")</f>
        <v>10 little-known facts about Kunaeva today unjustly little is said about the first secretary of the scale of the individual Communist Party of Kazakhstan is why we offer you to find 10 little-known facts about this unique man 1 many who personally knew Dimash Akhmedovich say that he was a very humble man, and even the work went on foot show full</v>
      </c>
    </row>
    <row r="6952" ht="15.75" customHeight="1">
      <c r="A6952" s="1">
        <v>7609.0</v>
      </c>
      <c r="B6952" s="2" t="s">
        <v>1511</v>
      </c>
      <c r="C6952" s="2" t="s">
        <v>1506</v>
      </c>
      <c r="D6952" s="2" t="s">
        <v>6</v>
      </c>
      <c r="E6952" s="2" t="str">
        <f>IFERROR(__xludf.DUMMYFUNCTION("GOOGLETRANSLATE(B6952, ""auto"",""en"")")," Rather, savings banks shock and curiosity Kazakhstan remembered as changed tenge ruble exchange process tenge remember almost all who caught this time and memories of these very different from curiosity to shock and deep disappointment on the day of the "&amp;"national currency of Kazakhstan spoke about how it was in the conversation the interlocutors more often called the word shock is probably the most memorable emotion that had experienced contemporaries in November 1993 show completely")</f>
        <v> Rather, savings banks shock and curiosity Kazakhstan remembered as changed tenge ruble exchange process tenge remember almost all who caught this time and memories of these very different from curiosity to shock and deep disappointment on the day of the national currency of Kazakhstan spoke about how it was in the conversation the interlocutors more often called the word shock is probably the most memorable emotion that had experienced contemporaries in November 1993 show completely</v>
      </c>
    </row>
    <row r="6953" ht="15.75" customHeight="1">
      <c r="A6953" s="1">
        <v>7610.0</v>
      </c>
      <c r="B6953" s="2" t="s">
        <v>1512</v>
      </c>
      <c r="C6953" s="2" t="s">
        <v>1506</v>
      </c>
      <c r="D6953" s="2" t="s">
        <v>6</v>
      </c>
      <c r="E6953" s="2" t="str">
        <f>IFERROR(__xludf.DUMMYFUNCTION("GOOGLETRANSLATE(B6953, ""auto"",""en"")"),"qaı qaltamda joǵalyp Kets de qurysyn baǵanaǵy Shana version in men Barina rızamyn barstools Oz babymen tfaı tfaı tfaı taǵy not deısiń Endi júzeıin samǵaıyn kóńil kúıime OSY Olena laıyq tolǵanaıyn qosyl tolqynyma qarap Arena sec Meni otynym Seni Otyń показ"&amp;"ать полностью")</f>
        <v>qaı qaltamda joǵalyp Kets de qurysyn baǵanaǵy Shana version in men Barina rızamyn barstools Oz babymen tfaı tfaı tfaı taǵy not deısiń Endi júzeıin samǵaıyn kóńil kúıime OSY Olena laıyq tolǵanaıyn qosyl tolqynyma qarap Arena sec Meni otynym Seni Otyń показать полностью</v>
      </c>
    </row>
    <row r="6954" ht="15.75" customHeight="1">
      <c r="A6954" s="1">
        <v>7611.0</v>
      </c>
      <c r="B6954" s="2" t="s">
        <v>1513</v>
      </c>
      <c r="C6954" s="2" t="s">
        <v>1506</v>
      </c>
      <c r="D6954" s="2" t="s">
        <v>6</v>
      </c>
      <c r="E6954" s="2" t="str">
        <f>IFERROR(__xludf.DUMMYFUNCTION("GOOGLETRANSLATE(B6954, ""auto"",""en"")")," we must realize that we are no better than animals, we are no better than the Zoo Charles Manson")</f>
        <v> we must realize that we are no better than animals, we are no better than the Zoo Charles Manson</v>
      </c>
    </row>
    <row r="6955" ht="15.75" customHeight="1">
      <c r="A6955" s="1">
        <v>7612.0</v>
      </c>
      <c r="B6955" s="2" t="s">
        <v>1514</v>
      </c>
      <c r="C6955" s="2" t="s">
        <v>1506</v>
      </c>
      <c r="D6955" s="2" t="s">
        <v>6</v>
      </c>
      <c r="E6955" s="2" t="str">
        <f>IFERROR(__xludf.DUMMYFUNCTION("GOOGLETRANSLATE(B6955, ""auto"",""en"")"),"the legendary symbol of program publicity early nineties, anyone could enter the mobile television booth and within a minute to speak in front of the whole country on any issue on any topic")</f>
        <v>the legendary symbol of program publicity early nineties, anyone could enter the mobile television booth and within a minute to speak in front of the whole country on any issue on any topic</v>
      </c>
    </row>
    <row r="6956" ht="15.75" customHeight="1">
      <c r="A6956" s="1">
        <v>7613.0</v>
      </c>
      <c r="B6956" s="2" t="s">
        <v>1505</v>
      </c>
      <c r="C6956" s="2" t="s">
        <v>1506</v>
      </c>
      <c r="D6956" s="2" t="s">
        <v>6</v>
      </c>
      <c r="E6956" s="2" t="str">
        <f>IFERROR(__xludf.DUMMYFUNCTION("GOOGLETRANSLATE(B6956, ""auto"",""en"")"),"it's amazing how a big city may go blank with the departure of one person")</f>
        <v>it's amazing how a big city may go blank with the departure of one person</v>
      </c>
    </row>
    <row r="6957" ht="15.75" customHeight="1">
      <c r="A6957" s="1">
        <v>7614.0</v>
      </c>
      <c r="B6957" s="2" t="s">
        <v>1507</v>
      </c>
      <c r="C6957" s="2" t="s">
        <v>1506</v>
      </c>
      <c r="D6957" s="2" t="s">
        <v>6</v>
      </c>
      <c r="E6957" s="2" t="str">
        <f>IFERROR(__xludf.DUMMYFUNCTION("GOOGLETRANSLATE(B6957, ""auto"",""en"")"),"túnіmenen túnіmenen terezemdі tamshy urdy túnіmenen aıtyp jatty syrdy Jan Jan syrdy túnіmenen túnіmenen kózіń jaınap Tus kórіp jumyr basqa mazasyz OI San kіrdі San kіrdі terezemdі urmańdarshy tamshylar показать полностью")</f>
        <v>túnіmenen túnіmenen terezemdі tamshy urdy túnіmenen aıtyp jatty syrdy Jan Jan syrdy túnіmenen túnіmenen kózіń jaınap Tus kórіp jumyr basqa mazasyz OI San kіrdі San kіrdі terezemdі urmańdarshy tamshylar показать полностью</v>
      </c>
    </row>
    <row r="6958" ht="15.75" customHeight="1">
      <c r="A6958" s="1">
        <v>7615.0</v>
      </c>
      <c r="B6958" s="2" t="s">
        <v>1508</v>
      </c>
      <c r="C6958" s="2" t="s">
        <v>1506</v>
      </c>
      <c r="D6958" s="2" t="s">
        <v>6</v>
      </c>
      <c r="E6958" s="2" t="str">
        <f>IFERROR(__xludf.DUMMYFUNCTION("GOOGLETRANSLATE(B6958, ""auto"",""en"")"),"alysqa ketemіz alysqa táńіrіm jaratpaǵan Bolyai úshіn qumyrsqa Oz oıymdy Aita men men men qalaýymdy іsteım Sondra bolyp Qalam показать полностью")</f>
        <v>alysqa ketemіz alysqa táńіrіm jaratpaǵan Bolyai úshіn qumyrsqa Oz oıymdy Aita men men men qalaýymdy іsteım Sondra bolyp Qalam показать полностью</v>
      </c>
    </row>
    <row r="6959" ht="15.75" customHeight="1">
      <c r="A6959" s="1">
        <v>7616.0</v>
      </c>
      <c r="B6959" s="2" t="s">
        <v>1509</v>
      </c>
      <c r="C6959" s="2" t="s">
        <v>1506</v>
      </c>
      <c r="D6959" s="2" t="s">
        <v>6</v>
      </c>
      <c r="E6959" s="2" t="str">
        <f>IFERROR(__xludf.DUMMYFUNCTION("GOOGLETRANSLATE(B6959, ""auto"",""en"")"),"Qazaq Jurt aıtkyń withhold aıtaryń forms cache Ames Ali")</f>
        <v>Qazaq Jurt aıtkyń withhold aıtaryń forms cache Ames Ali</v>
      </c>
    </row>
    <row r="6960" ht="15.75" customHeight="1">
      <c r="A6960" s="1">
        <v>7617.0</v>
      </c>
      <c r="B6960" s="2" t="s">
        <v>1510</v>
      </c>
      <c r="C6960" s="2" t="s">
        <v>1506</v>
      </c>
      <c r="D6960" s="2" t="s">
        <v>6</v>
      </c>
      <c r="E6960" s="2" t="str">
        <f>IFERROR(__xludf.DUMMYFUNCTION("GOOGLETRANSLATE(B6960, ""auto"",""en"")"),"10 little-known facts about Kunaeva today unjustly little is said about the first secretary of the scale of the individual Communist Party of Kazakhstan is why we offer you to find 10 little-known facts about this unique man 1 many who personally knew Dim"&amp;"ash Akhmedovich say that he was a very humble man, and even the work went on foot show full")</f>
        <v>10 little-known facts about Kunaeva today unjustly little is said about the first secretary of the scale of the individual Communist Party of Kazakhstan is why we offer you to find 10 little-known facts about this unique man 1 many who personally knew Dimash Akhmedovich say that he was a very humble man, and even the work went on foot show full</v>
      </c>
    </row>
    <row r="6961" ht="15.75" customHeight="1">
      <c r="A6961" s="1">
        <v>7618.0</v>
      </c>
      <c r="B6961" s="2" t="s">
        <v>1511</v>
      </c>
      <c r="C6961" s="2" t="s">
        <v>1506</v>
      </c>
      <c r="D6961" s="2" t="s">
        <v>6</v>
      </c>
      <c r="E6961" s="2" t="str">
        <f>IFERROR(__xludf.DUMMYFUNCTION("GOOGLETRANSLATE(B6961, ""auto"",""en"")")," Rather, savings banks shock and curiosity Kazakhstan remembered as changed tenge ruble exchange process tenge remember almost all who caught this time and memories of these very different from curiosity to shock and deep disappointment on the day of the "&amp;"national currency of Kazakhstan spoke about how it was in the conversation the interlocutors more often called the word shock is probably the most memorable emotion that had experienced contemporaries in November 1993 show completely")</f>
        <v> Rather, savings banks shock and curiosity Kazakhstan remembered as changed tenge ruble exchange process tenge remember almost all who caught this time and memories of these very different from curiosity to shock and deep disappointment on the day of the national currency of Kazakhstan spoke about how it was in the conversation the interlocutors more often called the word shock is probably the most memorable emotion that had experienced contemporaries in November 1993 show completely</v>
      </c>
    </row>
    <row r="6962" ht="15.75" customHeight="1">
      <c r="A6962" s="1">
        <v>7619.0</v>
      </c>
      <c r="B6962" s="2" t="s">
        <v>1512</v>
      </c>
      <c r="C6962" s="2" t="s">
        <v>1506</v>
      </c>
      <c r="D6962" s="2" t="s">
        <v>6</v>
      </c>
      <c r="E6962" s="2" t="str">
        <f>IFERROR(__xludf.DUMMYFUNCTION("GOOGLETRANSLATE(B6962, ""auto"",""en"")"),"qaı qaltamda joǵalyp Kets de qurysyn baǵanaǵy Shana version in men Barina rızamyn barstools Oz babymen tfaı tfaı tfaı taǵy not deısiń Endi júzeıin samǵaıyn kóńil kúıime OSY Olena laıyq tolǵanaıyn qosyl tolqynyma qarap Arena sec Meni otynym Seni Otyń показ"&amp;"ать полностью")</f>
        <v>qaı qaltamda joǵalyp Kets de qurysyn baǵanaǵy Shana version in men Barina rızamyn barstools Oz babymen tfaı tfaı tfaı taǵy not deısiń Endi júzeıin samǵaıyn kóńil kúıime OSY Olena laıyq tolǵanaıyn qosyl tolqynyma qarap Arena sec Meni otynym Seni Otyń показать полностью</v>
      </c>
    </row>
    <row r="6963" ht="15.75" customHeight="1">
      <c r="A6963" s="1">
        <v>7620.0</v>
      </c>
      <c r="B6963" s="2" t="s">
        <v>1513</v>
      </c>
      <c r="C6963" s="2" t="s">
        <v>1506</v>
      </c>
      <c r="D6963" s="2" t="s">
        <v>6</v>
      </c>
      <c r="E6963" s="2" t="str">
        <f>IFERROR(__xludf.DUMMYFUNCTION("GOOGLETRANSLATE(B6963, ""auto"",""en"")")," we must realize that we are no better than animals, we are no better than the Zoo Charles Manson")</f>
        <v> we must realize that we are no better than animals, we are no better than the Zoo Charles Manson</v>
      </c>
    </row>
    <row r="6964" ht="15.75" customHeight="1">
      <c r="A6964" s="1">
        <v>7621.0</v>
      </c>
      <c r="B6964" s="2" t="s">
        <v>1514</v>
      </c>
      <c r="C6964" s="2" t="s">
        <v>1506</v>
      </c>
      <c r="D6964" s="2" t="s">
        <v>6</v>
      </c>
      <c r="E6964" s="2" t="str">
        <f>IFERROR(__xludf.DUMMYFUNCTION("GOOGLETRANSLATE(B6964, ""auto"",""en"")"),"the legendary symbol of program publicity early nineties, anyone could enter the mobile television booth and within a minute to speak in front of the whole country on any issue on any topic")</f>
        <v>the legendary symbol of program publicity early nineties, anyone could enter the mobile television booth and within a minute to speak in front of the whole country on any issue on any topic</v>
      </c>
    </row>
    <row r="6965" ht="15.75" customHeight="1">
      <c r="A6965" s="1">
        <v>7622.0</v>
      </c>
      <c r="B6965" s="2" t="s">
        <v>5982</v>
      </c>
      <c r="C6965" s="2" t="s">
        <v>5983</v>
      </c>
      <c r="D6965" s="2" t="s">
        <v>6</v>
      </c>
      <c r="E6965" s="2" t="str">
        <f>IFERROR(__xludf.DUMMYFUNCTION("GOOGLETRANSLATE(B6965, ""auto"",""en"")"),"ferrum with armor Malleable iron metal silvery white color with high chemical reactivity iron corrodes rapidly at high temperatures or high humidity air to pure oxygen as iron burns in mist state and ignites spontaneously in air")</f>
        <v>ferrum with armor Malleable iron metal silvery white color with high chemical reactivity iron corrodes rapidly at high temperatures or high humidity air to pure oxygen as iron burns in mist state and ignites spontaneously in air</v>
      </c>
    </row>
    <row r="6966" ht="15.75" customHeight="1">
      <c r="A6966" s="1">
        <v>7623.0</v>
      </c>
      <c r="B6966" s="2" t="s">
        <v>5984</v>
      </c>
      <c r="C6966" s="2" t="s">
        <v>5983</v>
      </c>
      <c r="D6966" s="2" t="s">
        <v>6</v>
      </c>
      <c r="E6966" s="2" t="str">
        <f>IFERROR(__xludf.DUMMYFUNCTION("GOOGLETRANSLATE(B6966, ""auto"",""en"")")," Show all times angliyskogo language kotorye dolzhen know each")</f>
        <v> Show all times angliyskogo language kotorye dolzhen know each</v>
      </c>
    </row>
    <row r="6967" ht="15.75" customHeight="1">
      <c r="A6967" s="1">
        <v>7624.0</v>
      </c>
      <c r="B6967" s="2" t="s">
        <v>5985</v>
      </c>
      <c r="C6967" s="2" t="s">
        <v>5983</v>
      </c>
      <c r="D6967" s="2" t="s">
        <v>6</v>
      </c>
      <c r="E6967" s="2" t="str">
        <f>IFERROR(__xludf.DUMMYFUNCTION("GOOGLETRANSLATE(B6967, ""auto"",""en"")"),"7 most terrible facts about GMOs video sci one parse all of which are so afraid of people when they hear about GMOs thanks to our friend and member of our team Alexandr Panchin for his new book, the sum of biotechnology is the first in Russian leadership "&amp;"to combat the myths about genetic modification of animals plants and people")</f>
        <v>7 most terrible facts about GMOs video sci one parse all of which are so afraid of people when they hear about GMOs thanks to our friend and member of our team Alexandr Panchin for his new book, the sum of biotechnology is the first in Russian leadership to combat the myths about genetic modification of animals plants and people</v>
      </c>
    </row>
    <row r="6968" ht="15.75" customHeight="1">
      <c r="A6968" s="1">
        <v>7625.0</v>
      </c>
      <c r="B6968" s="2" t="s">
        <v>5632</v>
      </c>
      <c r="C6968" s="2" t="s">
        <v>5983</v>
      </c>
      <c r="D6968" s="2" t="s">
        <v>6</v>
      </c>
      <c r="E6968" s="2" t="str">
        <f>IFERROR(__xludf.DUMMYFUNCTION("GOOGLETRANSLATE(B6968, ""auto"",""en"")"),"love at first album imaginedragons nightvisions")</f>
        <v>love at first album imaginedragons nightvisions</v>
      </c>
    </row>
    <row r="6969" ht="15.75" customHeight="1">
      <c r="A6969" s="1">
        <v>7626.0</v>
      </c>
      <c r="B6969" s="2" t="s">
        <v>5986</v>
      </c>
      <c r="C6969" s="2" t="s">
        <v>5983</v>
      </c>
      <c r="D6969" s="2" t="s">
        <v>6</v>
      </c>
      <c r="E6969" s="2" t="str">
        <f>IFERROR(__xludf.DUMMYFUNCTION("GOOGLETRANSLATE(B6969, ""auto"",""en"")"),"I stole your tomato")</f>
        <v>I stole your tomato</v>
      </c>
    </row>
    <row r="6970" ht="15.75" customHeight="1">
      <c r="A6970" s="1">
        <v>7627.0</v>
      </c>
      <c r="B6970" s="2" t="s">
        <v>5987</v>
      </c>
      <c r="C6970" s="2" t="s">
        <v>5983</v>
      </c>
      <c r="D6970" s="2" t="s">
        <v>6</v>
      </c>
      <c r="E6970" s="2" t="str">
        <f>IFERROR(__xludf.DUMMYFUNCTION("GOOGLETRANSLATE(B6970, ""auto"",""en"")"),"Each cat tends to fill the void comments pikabu ru link a6899224")</f>
        <v>Each cat tends to fill the void comments pikabu ru link a6899224</v>
      </c>
    </row>
    <row r="6971" ht="15.75" customHeight="1">
      <c r="A6971" s="1">
        <v>7628.0</v>
      </c>
      <c r="B6971" s="2" t="s">
        <v>1063</v>
      </c>
      <c r="C6971" s="2" t="s">
        <v>5983</v>
      </c>
      <c r="D6971" s="2" t="s">
        <v>6</v>
      </c>
      <c r="E6971" s="2" t="str">
        <f>IFERROR(__xludf.DUMMYFUNCTION("GOOGLETRANSLATE(B6971, ""auto"",""en"")"),"find out how much you're popular today, the full information in Annex https vk com app7068769")</f>
        <v>find out how much you're popular today, the full information in Annex https vk com app7068769</v>
      </c>
    </row>
    <row r="6972" ht="15.75" customHeight="1">
      <c r="A6972" s="1">
        <v>7629.0</v>
      </c>
      <c r="B6972" s="2" t="s">
        <v>5988</v>
      </c>
      <c r="C6972" s="2" t="s">
        <v>5983</v>
      </c>
      <c r="D6972" s="2" t="s">
        <v>6</v>
      </c>
      <c r="E6972" s="2" t="str">
        <f>IFERROR(__xludf.DUMMYFUNCTION("GOOGLETRANSLATE(B6972, ""auto"",""en"")"),"Alan is just the most glaring example of interaction with the community alanwalkermusic worldofwalkers")</f>
        <v>Alan is just the most glaring example of interaction with the community alanwalkermusic worldofwalkers</v>
      </c>
    </row>
    <row r="6973" ht="15.75" customHeight="1">
      <c r="A6973" s="1">
        <v>7630.0</v>
      </c>
      <c r="B6973" s="2" t="s">
        <v>5989</v>
      </c>
      <c r="C6973" s="2" t="s">
        <v>5983</v>
      </c>
      <c r="D6973" s="2" t="s">
        <v>6</v>
      </c>
      <c r="E6973" s="2" t="str">
        <f>IFERROR(__xludf.DUMMYFUNCTION("GOOGLETRANSLATE(B6973, ""auto"",""en"")"),"time to learn about these dark forces")</f>
        <v>time to learn about these dark forces</v>
      </c>
    </row>
    <row r="6974" ht="15.75" customHeight="1">
      <c r="A6974" s="1">
        <v>7631.0</v>
      </c>
      <c r="B6974" s="2" t="s">
        <v>5982</v>
      </c>
      <c r="C6974" s="2" t="s">
        <v>5990</v>
      </c>
      <c r="D6974" s="2" t="s">
        <v>6</v>
      </c>
      <c r="E6974" s="2" t="str">
        <f>IFERROR(__xludf.DUMMYFUNCTION("GOOGLETRANSLATE(B6974, ""auto"",""en"")"),"ferrum with armor Malleable iron metal silvery white color with high chemical reactivity iron corrodes rapidly at high temperatures or high humidity air to pure oxygen as iron burns in mist state and ignites spontaneously in air")</f>
        <v>ferrum with armor Malleable iron metal silvery white color with high chemical reactivity iron corrodes rapidly at high temperatures or high humidity air to pure oxygen as iron burns in mist state and ignites spontaneously in air</v>
      </c>
    </row>
    <row r="6975" ht="15.75" customHeight="1">
      <c r="A6975" s="1">
        <v>7632.0</v>
      </c>
      <c r="B6975" s="2" t="s">
        <v>5984</v>
      </c>
      <c r="C6975" s="2" t="s">
        <v>5990</v>
      </c>
      <c r="D6975" s="2" t="s">
        <v>6</v>
      </c>
      <c r="E6975" s="2" t="str">
        <f>IFERROR(__xludf.DUMMYFUNCTION("GOOGLETRANSLATE(B6975, ""auto"",""en"")")," Show all times angliyskogo language kotorye dolzhen know each")</f>
        <v> Show all times angliyskogo language kotorye dolzhen know each</v>
      </c>
    </row>
    <row r="6976" ht="15.75" customHeight="1">
      <c r="A6976" s="1">
        <v>7633.0</v>
      </c>
      <c r="B6976" s="2" t="s">
        <v>5985</v>
      </c>
      <c r="C6976" s="2" t="s">
        <v>5990</v>
      </c>
      <c r="D6976" s="2" t="s">
        <v>6</v>
      </c>
      <c r="E6976" s="2" t="str">
        <f>IFERROR(__xludf.DUMMYFUNCTION("GOOGLETRANSLATE(B6976, ""auto"",""en"")"),"7 most terrible facts about GMOs video sci one parse all of which are so afraid of people when they hear about GMOs thanks to our friend and member of our team Alexandr Panchin for his new book, the sum of biotechnology is the first in Russian leadership "&amp;"to combat the myths about genetic modification of animals plants and people")</f>
        <v>7 most terrible facts about GMOs video sci one parse all of which are so afraid of people when they hear about GMOs thanks to our friend and member of our team Alexandr Panchin for his new book, the sum of biotechnology is the first in Russian leadership to combat the myths about genetic modification of animals plants and people</v>
      </c>
    </row>
    <row r="6977" ht="15.75" customHeight="1">
      <c r="A6977" s="1">
        <v>7634.0</v>
      </c>
      <c r="B6977" s="2" t="s">
        <v>5632</v>
      </c>
      <c r="C6977" s="2" t="s">
        <v>5990</v>
      </c>
      <c r="D6977" s="2" t="s">
        <v>6</v>
      </c>
      <c r="E6977" s="2" t="str">
        <f>IFERROR(__xludf.DUMMYFUNCTION("GOOGLETRANSLATE(B6977, ""auto"",""en"")"),"love at first album imaginedragons nightvisions")</f>
        <v>love at first album imaginedragons nightvisions</v>
      </c>
    </row>
    <row r="6978" ht="15.75" customHeight="1">
      <c r="A6978" s="1">
        <v>7635.0</v>
      </c>
      <c r="B6978" s="2" t="s">
        <v>5986</v>
      </c>
      <c r="C6978" s="2" t="s">
        <v>5990</v>
      </c>
      <c r="D6978" s="2" t="s">
        <v>6</v>
      </c>
      <c r="E6978" s="2" t="str">
        <f>IFERROR(__xludf.DUMMYFUNCTION("GOOGLETRANSLATE(B6978, ""auto"",""en"")"),"I stole your tomato")</f>
        <v>I stole your tomato</v>
      </c>
    </row>
    <row r="6979" ht="15.75" customHeight="1">
      <c r="A6979" s="1">
        <v>7636.0</v>
      </c>
      <c r="B6979" s="2" t="s">
        <v>5987</v>
      </c>
      <c r="C6979" s="2" t="s">
        <v>5990</v>
      </c>
      <c r="D6979" s="2" t="s">
        <v>6</v>
      </c>
      <c r="E6979" s="2" t="str">
        <f>IFERROR(__xludf.DUMMYFUNCTION("GOOGLETRANSLATE(B6979, ""auto"",""en"")"),"Each cat tends to fill the void comments pikabu ru link a6899224")</f>
        <v>Each cat tends to fill the void comments pikabu ru link a6899224</v>
      </c>
    </row>
    <row r="6980" ht="15.75" customHeight="1">
      <c r="A6980" s="1">
        <v>7637.0</v>
      </c>
      <c r="B6980" s="2" t="s">
        <v>1063</v>
      </c>
      <c r="C6980" s="2" t="s">
        <v>5990</v>
      </c>
      <c r="D6980" s="2" t="s">
        <v>6</v>
      </c>
      <c r="E6980" s="2" t="str">
        <f>IFERROR(__xludf.DUMMYFUNCTION("GOOGLETRANSLATE(B6980, ""auto"",""en"")"),"find out how much you're popular today, the full information in Annex https vk com app7068769")</f>
        <v>find out how much you're popular today, the full information in Annex https vk com app7068769</v>
      </c>
    </row>
    <row r="6981" ht="15.75" customHeight="1">
      <c r="A6981" s="1">
        <v>7638.0</v>
      </c>
      <c r="B6981" s="2" t="s">
        <v>5988</v>
      </c>
      <c r="C6981" s="2" t="s">
        <v>5990</v>
      </c>
      <c r="D6981" s="2" t="s">
        <v>6</v>
      </c>
      <c r="E6981" s="2" t="str">
        <f>IFERROR(__xludf.DUMMYFUNCTION("GOOGLETRANSLATE(B6981, ""auto"",""en"")"),"Alan is just the most glaring example of interaction with the community alanwalkermusic worldofwalkers")</f>
        <v>Alan is just the most glaring example of interaction with the community alanwalkermusic worldofwalkers</v>
      </c>
    </row>
    <row r="6982" ht="15.75" customHeight="1">
      <c r="A6982" s="1">
        <v>7639.0</v>
      </c>
      <c r="B6982" s="2" t="s">
        <v>5989</v>
      </c>
      <c r="C6982" s="2" t="s">
        <v>5990</v>
      </c>
      <c r="D6982" s="2" t="s">
        <v>6</v>
      </c>
      <c r="E6982" s="2" t="str">
        <f>IFERROR(__xludf.DUMMYFUNCTION("GOOGLETRANSLATE(B6982, ""auto"",""en"")"),"time to learn about these dark forces")</f>
        <v>time to learn about these dark forces</v>
      </c>
    </row>
    <row r="6983" ht="15.75" customHeight="1">
      <c r="A6983" s="1">
        <v>7640.0</v>
      </c>
      <c r="B6983" s="2" t="s">
        <v>5991</v>
      </c>
      <c r="C6983" s="2" t="s">
        <v>5992</v>
      </c>
      <c r="D6983" s="2" t="s">
        <v>6</v>
      </c>
      <c r="E6983" s="2" t="str">
        <f>IFERROR(__xludf.DUMMYFUNCTION("GOOGLETRANSLATE(B6983, ""auto"",""en"")")," behind us the whole state")</f>
        <v> behind us the whole state</v>
      </c>
    </row>
    <row r="6984" ht="15.75" customHeight="1">
      <c r="A6984" s="1">
        <v>7642.0</v>
      </c>
      <c r="B6984" s="2" t="s">
        <v>5993</v>
      </c>
      <c r="C6984" s="2" t="s">
        <v>5992</v>
      </c>
      <c r="D6984" s="2" t="s">
        <v>6</v>
      </c>
      <c r="E6984" s="2" t="str">
        <f>IFERROR(__xludf.DUMMYFUNCTION("GOOGLETRANSLATE(B6984, ""auto"",""en"")"),"bald genius knows how to set his men to win the cup and the Champions League we Zidane break UEFA Champions League 2017")</f>
        <v>bald genius knows how to set his men to win the cup and the Champions League we Zidane break UEFA Champions League 2017</v>
      </c>
    </row>
    <row r="6985" ht="15.75" customHeight="1">
      <c r="A6985" s="1">
        <v>7643.0</v>
      </c>
      <c r="B6985" s="2" t="s">
        <v>5994</v>
      </c>
      <c r="C6985" s="2" t="s">
        <v>5992</v>
      </c>
      <c r="D6985" s="2" t="s">
        <v>6</v>
      </c>
      <c r="E6985" s="2" t="str">
        <f>IFERROR(__xludf.DUMMYFUNCTION("GOOGLETRANSLATE(B6985, ""auto"",""en"")"),"tigryy")</f>
        <v>tigryy</v>
      </c>
    </row>
    <row r="6986" ht="15.75" customHeight="1">
      <c r="A6986" s="1">
        <v>7644.0</v>
      </c>
      <c r="B6986" s="2" t="s">
        <v>5995</v>
      </c>
      <c r="C6986" s="2" t="s">
        <v>5992</v>
      </c>
      <c r="D6986" s="2" t="s">
        <v>6</v>
      </c>
      <c r="E6986" s="2" t="str">
        <f>IFERROR(__xludf.DUMMYFUNCTION("GOOGLETRANSLATE(B6986, ""auto"",""en"")"),"Tell all the glories Astana 0 1 gone with friends to let everyone know about the historical yield of the Kazakhstan team in January 16 Europa League final")</f>
        <v>Tell all the glories Astana 0 1 gone with friends to let everyone know about the historical yield of the Kazakhstan team in January 16 Europa League final</v>
      </c>
    </row>
    <row r="6987" ht="15.75" customHeight="1">
      <c r="A6987" s="1">
        <v>7645.0</v>
      </c>
      <c r="B6987" s="2" t="s">
        <v>5996</v>
      </c>
      <c r="C6987" s="2" t="s">
        <v>5992</v>
      </c>
      <c r="D6987" s="2" t="s">
        <v>6</v>
      </c>
      <c r="E6987" s="2" t="str">
        <f>IFERROR(__xludf.DUMMYFUNCTION("GOOGLETRANSLATE(B6987, ""auto"",""en"")"),"Cristiano Ronaldo and his fifth gold ball")</f>
        <v>Cristiano Ronaldo and his fifth gold ball</v>
      </c>
    </row>
    <row r="6988" ht="15.75" customHeight="1">
      <c r="A6988" s="1">
        <v>7646.0</v>
      </c>
      <c r="B6988" s="2" t="s">
        <v>5991</v>
      </c>
      <c r="C6988" s="2" t="s">
        <v>5992</v>
      </c>
      <c r="D6988" s="2" t="s">
        <v>6</v>
      </c>
      <c r="E6988" s="2" t="str">
        <f>IFERROR(__xludf.DUMMYFUNCTION("GOOGLETRANSLATE(B6988, ""auto"",""en"")")," behind us the whole state")</f>
        <v> behind us the whole state</v>
      </c>
    </row>
    <row r="6989" ht="15.75" customHeight="1">
      <c r="A6989" s="1">
        <v>7648.0</v>
      </c>
      <c r="B6989" s="2" t="s">
        <v>5993</v>
      </c>
      <c r="C6989" s="2" t="s">
        <v>5992</v>
      </c>
      <c r="D6989" s="2" t="s">
        <v>6</v>
      </c>
      <c r="E6989" s="2" t="str">
        <f>IFERROR(__xludf.DUMMYFUNCTION("GOOGLETRANSLATE(B6989, ""auto"",""en"")"),"bald genius knows how to set his men to win the cup and the Champions League we Zidane break UEFA Champions League 2017")</f>
        <v>bald genius knows how to set his men to win the cup and the Champions League we Zidane break UEFA Champions League 2017</v>
      </c>
    </row>
    <row r="6990" ht="15.75" customHeight="1">
      <c r="A6990" s="1">
        <v>7649.0</v>
      </c>
      <c r="B6990" s="2" t="s">
        <v>5994</v>
      </c>
      <c r="C6990" s="2" t="s">
        <v>5992</v>
      </c>
      <c r="D6990" s="2" t="s">
        <v>6</v>
      </c>
      <c r="E6990" s="2" t="str">
        <f>IFERROR(__xludf.DUMMYFUNCTION("GOOGLETRANSLATE(B6990, ""auto"",""en"")"),"tigryy")</f>
        <v>tigryy</v>
      </c>
    </row>
    <row r="6991" ht="15.75" customHeight="1">
      <c r="A6991" s="1">
        <v>7650.0</v>
      </c>
      <c r="B6991" s="2" t="s">
        <v>5995</v>
      </c>
      <c r="C6991" s="2" t="s">
        <v>5992</v>
      </c>
      <c r="D6991" s="2" t="s">
        <v>6</v>
      </c>
      <c r="E6991" s="2" t="str">
        <f>IFERROR(__xludf.DUMMYFUNCTION("GOOGLETRANSLATE(B6991, ""auto"",""en"")"),"Tell all the glories Astana 0 1 gone with friends to let everyone know about the historical yield of the Kazakhstan team in January 16 Europa League final")</f>
        <v>Tell all the glories Astana 0 1 gone with friends to let everyone know about the historical yield of the Kazakhstan team in January 16 Europa League final</v>
      </c>
    </row>
    <row r="6992" ht="15.75" customHeight="1">
      <c r="A6992" s="1">
        <v>7651.0</v>
      </c>
      <c r="B6992" s="2" t="s">
        <v>5996</v>
      </c>
      <c r="C6992" s="2" t="s">
        <v>5992</v>
      </c>
      <c r="D6992" s="2" t="s">
        <v>6</v>
      </c>
      <c r="E6992" s="2" t="str">
        <f>IFERROR(__xludf.DUMMYFUNCTION("GOOGLETRANSLATE(B6992, ""auto"",""en"")"),"Cristiano Ronaldo and his fifth gold ball")</f>
        <v>Cristiano Ronaldo and his fifth gold ball</v>
      </c>
    </row>
    <row r="6993" ht="15.75" customHeight="1">
      <c r="A6993" s="1">
        <v>7652.0</v>
      </c>
      <c r="B6993" s="2" t="s">
        <v>5991</v>
      </c>
      <c r="C6993" s="2" t="s">
        <v>5992</v>
      </c>
      <c r="D6993" s="2" t="s">
        <v>6</v>
      </c>
      <c r="E6993" s="2" t="str">
        <f>IFERROR(__xludf.DUMMYFUNCTION("GOOGLETRANSLATE(B6993, ""auto"",""en"")")," behind us the whole state")</f>
        <v> behind us the whole state</v>
      </c>
    </row>
    <row r="6994" ht="15.75" customHeight="1">
      <c r="A6994" s="1">
        <v>7654.0</v>
      </c>
      <c r="B6994" s="2" t="s">
        <v>5993</v>
      </c>
      <c r="C6994" s="2" t="s">
        <v>5992</v>
      </c>
      <c r="D6994" s="2" t="s">
        <v>6</v>
      </c>
      <c r="E6994" s="2" t="str">
        <f>IFERROR(__xludf.DUMMYFUNCTION("GOOGLETRANSLATE(B6994, ""auto"",""en"")"),"bald genius knows how to set his men to win the cup and the Champions League we Zidane break UEFA Champions League 2017")</f>
        <v>bald genius knows how to set his men to win the cup and the Champions League we Zidane break UEFA Champions League 2017</v>
      </c>
    </row>
    <row r="6995" ht="15.75" customHeight="1">
      <c r="A6995" s="1">
        <v>7655.0</v>
      </c>
      <c r="B6995" s="2" t="s">
        <v>5994</v>
      </c>
      <c r="C6995" s="2" t="s">
        <v>5992</v>
      </c>
      <c r="D6995" s="2" t="s">
        <v>6</v>
      </c>
      <c r="E6995" s="2" t="str">
        <f>IFERROR(__xludf.DUMMYFUNCTION("GOOGLETRANSLATE(B6995, ""auto"",""en"")"),"tigryy")</f>
        <v>tigryy</v>
      </c>
    </row>
    <row r="6996" ht="15.75" customHeight="1">
      <c r="A6996" s="1">
        <v>7656.0</v>
      </c>
      <c r="B6996" s="2" t="s">
        <v>5995</v>
      </c>
      <c r="C6996" s="2" t="s">
        <v>5992</v>
      </c>
      <c r="D6996" s="2" t="s">
        <v>6</v>
      </c>
      <c r="E6996" s="2" t="str">
        <f>IFERROR(__xludf.DUMMYFUNCTION("GOOGLETRANSLATE(B6996, ""auto"",""en"")"),"Tell all the glories Astana 0 1 gone with friends to let everyone know about the historical yield of the Kazakhstan team in January 16 Europa League final")</f>
        <v>Tell all the glories Astana 0 1 gone with friends to let everyone know about the historical yield of the Kazakhstan team in January 16 Europa League final</v>
      </c>
    </row>
    <row r="6997" ht="15.75" customHeight="1">
      <c r="A6997" s="1">
        <v>7657.0</v>
      </c>
      <c r="B6997" s="2" t="s">
        <v>5996</v>
      </c>
      <c r="C6997" s="2" t="s">
        <v>5992</v>
      </c>
      <c r="D6997" s="2" t="s">
        <v>6</v>
      </c>
      <c r="E6997" s="2" t="str">
        <f>IFERROR(__xludf.DUMMYFUNCTION("GOOGLETRANSLATE(B6997, ""auto"",""en"")"),"Cristiano Ronaldo and his fifth gold ball")</f>
        <v>Cristiano Ronaldo and his fifth gold ball</v>
      </c>
    </row>
    <row r="6998" ht="15.75" customHeight="1">
      <c r="A6998" s="1">
        <v>7659.0</v>
      </c>
      <c r="B6998" s="2" t="s">
        <v>5997</v>
      </c>
      <c r="C6998" s="2" t="s">
        <v>5998</v>
      </c>
      <c r="D6998" s="2" t="s">
        <v>6</v>
      </c>
      <c r="E6998" s="2" t="str">
        <f>IFERROR(__xludf.DUMMYFUNCTION("GOOGLETRANSLATE(B6998, ""auto"",""en"")")," how are you doing in your personal life")</f>
        <v> how are you doing in your personal life</v>
      </c>
    </row>
    <row r="6999" ht="15.75" customHeight="1">
      <c r="A6999" s="1">
        <v>7661.0</v>
      </c>
      <c r="B6999" s="2" t="s">
        <v>5999</v>
      </c>
      <c r="C6999" s="2" t="s">
        <v>5998</v>
      </c>
      <c r="D6999" s="2" t="s">
        <v>6</v>
      </c>
      <c r="E6999" s="2" t="str">
        <f>IFERROR(__xludf.DUMMYFUNCTION("GOOGLETRANSLATE(B6999, ""auto"",""en"")"),"happiness in the happiness he'm into you Allah, Allah bar has been denied his reign execution of something eternal, he moved to the city says its problems are unable to set Europe")</f>
        <v>happiness in the happiness he'm into you Allah, Allah bar has been denied his reign execution of something eternal, he moved to the city says its problems are unable to set Europe</v>
      </c>
    </row>
    <row r="7000" ht="15.75" customHeight="1">
      <c r="A7000" s="1">
        <v>7662.0</v>
      </c>
      <c r="B7000" s="2" t="s">
        <v>6000</v>
      </c>
      <c r="C7000" s="2" t="s">
        <v>5998</v>
      </c>
      <c r="D7000" s="2" t="s">
        <v>6</v>
      </c>
      <c r="E7000" s="2" t="str">
        <f>IFERROR(__xludf.DUMMYFUNCTION("GOOGLETRANSLATE(B7000, ""auto"",""en"")"),"namazdarıñızdı read the last prayer of the Prophet ﷺ say there is no place in the sky, no one span all angels prostrate them or worship them bowed, at least so says the boat but the resurrection when the heavens opened all roads in the sky of the earth wh"&amp;"en it was said before that people have ceased to worship the angel set Europe")</f>
        <v>namazdarıñızdı read the last prayer of the Prophet ﷺ say there is no place in the sky, no one span all angels prostrate them or worship them bowed, at least so says the boat but the resurrection when the heavens opened all roads in the sky of the earth when it was said before that people have ceased to worship the angel set Europe</v>
      </c>
    </row>
    <row r="7001" ht="15.75" customHeight="1">
      <c r="A7001" s="1">
        <v>7663.0</v>
      </c>
      <c r="B7001" s="2" t="s">
        <v>6001</v>
      </c>
      <c r="C7001" s="2" t="s">
        <v>5998</v>
      </c>
      <c r="D7001" s="2" t="s">
        <v>6</v>
      </c>
      <c r="E7001" s="2" t="str">
        <f>IFERROR(__xludf.DUMMYFUNCTION("GOOGLETRANSLATE(B7001, ""auto"",""en"")"),"The higher your very friendly and had a lot of blessings Allah says swbaxan ashamed Allah who does not need us to be ashamed of Allah on earth bizsizde Allah Allah Allah, if they are all Muslim infidels worthy of praise Allah does not need anyone whom All"&amp;"ah so the son of Allah be ashamed of shame we are ashamed for what we should be ashamed speech, we should be ashamed to be ashamed rude behavior, we could not justify the imperative to be ashamed, we do not want to be ashamed qulşıqt There are none for rı"&amp;"mız no desire to tell Thus Allah and nest in a palm tree when it was said that it is one of the most progressive alaqandarınıñ empty nests")</f>
        <v>The higher your very friendly and had a lot of blessings Allah says swbaxan ashamed Allah who does not need us to be ashamed of Allah on earth bizsizde Allah Allah Allah, if they are all Muslim infidels worthy of praise Allah does not need anyone whom Allah so the son of Allah be ashamed of shame we are ashamed for what we should be ashamed speech, we should be ashamed to be ashamed rude behavior, we could not justify the imperative to be ashamed, we do not want to be ashamed qulşıqt There are none for rımız no desire to tell Thus Allah and nest in a palm tree when it was said that it is one of the most progressive alaqandarınıñ empty nests</v>
      </c>
    </row>
    <row r="7002" ht="15.75" customHeight="1">
      <c r="A7002" s="1">
        <v>7664.0</v>
      </c>
      <c r="B7002" s="2" t="s">
        <v>6002</v>
      </c>
      <c r="C7002" s="2" t="s">
        <v>5998</v>
      </c>
      <c r="D7002" s="2" t="s">
        <v>6</v>
      </c>
      <c r="E7002" s="2" t="str">
        <f>IFERROR(__xludf.DUMMYFUNCTION("GOOGLETRANSLATE(B7002, ""auto"",""en"")"),"After the tragic hey man anxiety when faced with adversity really comfortable smile of joy after the hook, after the fear Never forget that the enemies of the prophet Abraham to the fire when the fire because it küydirmedi desert Allah O fire, be cool and"&amp;" harmless Abraham was commanded him to shelter Europe set")</f>
        <v>After the tragic hey man anxiety when faced with adversity really comfortable smile of joy after the hook, after the fear Never forget that the enemies of the prophet Abraham to the fire when the fire because it küydirmedi desert Allah O fire, be cool and harmless Abraham was commanded him to shelter Europe set</v>
      </c>
    </row>
    <row r="7003" ht="15.75" customHeight="1">
      <c r="A7003" s="1">
        <v>7665.0</v>
      </c>
      <c r="B7003" s="2" t="s">
        <v>6003</v>
      </c>
      <c r="C7003" s="2" t="s">
        <v>5998</v>
      </c>
      <c r="D7003" s="2" t="s">
        <v>6</v>
      </c>
      <c r="E7003" s="2" t="str">
        <f>IFERROR(__xludf.DUMMYFUNCTION("GOOGLETRANSLATE(B7003, ""auto"",""en"")"),"it feels like everything is good but someone close is not enough")</f>
        <v>it feels like everything is good but someone close is not enough</v>
      </c>
    </row>
    <row r="7004" ht="15.75" customHeight="1">
      <c r="A7004" s="1">
        <v>7666.0</v>
      </c>
      <c r="B7004" s="2" t="s">
        <v>6004</v>
      </c>
      <c r="C7004" s="2" t="s">
        <v>5998</v>
      </c>
      <c r="D7004" s="2" t="s">
        <v>6</v>
      </c>
      <c r="E7004" s="2" t="str">
        <f>IFERROR(__xludf.DUMMYFUNCTION("GOOGLETRANSLATE(B7004, ""auto"",""en"")"),"bozeeee")</f>
        <v>bozeeee</v>
      </c>
    </row>
    <row r="7005" ht="15.75" customHeight="1">
      <c r="A7005" s="1">
        <v>7669.0</v>
      </c>
      <c r="B7005" s="2" t="s">
        <v>5997</v>
      </c>
      <c r="C7005" s="2" t="s">
        <v>6005</v>
      </c>
      <c r="D7005" s="2" t="s">
        <v>6</v>
      </c>
      <c r="E7005" s="2" t="str">
        <f>IFERROR(__xludf.DUMMYFUNCTION("GOOGLETRANSLATE(B7005, ""auto"",""en"")")," how are you doing in your personal life")</f>
        <v> how are you doing in your personal life</v>
      </c>
    </row>
    <row r="7006" ht="15.75" customHeight="1">
      <c r="A7006" s="1">
        <v>7671.0</v>
      </c>
      <c r="B7006" s="2" t="s">
        <v>5999</v>
      </c>
      <c r="C7006" s="2" t="s">
        <v>6005</v>
      </c>
      <c r="D7006" s="2" t="s">
        <v>6</v>
      </c>
      <c r="E7006" s="2" t="str">
        <f>IFERROR(__xludf.DUMMYFUNCTION("GOOGLETRANSLATE(B7006, ""auto"",""en"")"),"happiness in the happiness he'm into you Allah, Allah bar has been denied his reign execution of something eternal, he moved to the city says its problems are unable to set Europe")</f>
        <v>happiness in the happiness he'm into you Allah, Allah bar has been denied his reign execution of something eternal, he moved to the city says its problems are unable to set Europe</v>
      </c>
    </row>
    <row r="7007" ht="15.75" customHeight="1">
      <c r="A7007" s="1">
        <v>7672.0</v>
      </c>
      <c r="B7007" s="2" t="s">
        <v>6000</v>
      </c>
      <c r="C7007" s="2" t="s">
        <v>6005</v>
      </c>
      <c r="D7007" s="2" t="s">
        <v>6</v>
      </c>
      <c r="E7007" s="2" t="str">
        <f>IFERROR(__xludf.DUMMYFUNCTION("GOOGLETRANSLATE(B7007, ""auto"",""en"")"),"namazdarıñızdı read the last prayer of the Prophet ﷺ say there is no place in the sky, no one span all angels prostrate them or worship them bowed, at least so says the boat but the resurrection when the heavens opened all roads in the sky of the earth wh"&amp;"en it was said before that people have ceased to worship the angel set Europe")</f>
        <v>namazdarıñızdı read the last prayer of the Prophet ﷺ say there is no place in the sky, no one span all angels prostrate them or worship them bowed, at least so says the boat but the resurrection when the heavens opened all roads in the sky of the earth when it was said before that people have ceased to worship the angel set Europe</v>
      </c>
    </row>
    <row r="7008" ht="15.75" customHeight="1">
      <c r="A7008" s="1">
        <v>7673.0</v>
      </c>
      <c r="B7008" s="2" t="s">
        <v>6001</v>
      </c>
      <c r="C7008" s="2" t="s">
        <v>6005</v>
      </c>
      <c r="D7008" s="2" t="s">
        <v>6</v>
      </c>
      <c r="E7008" s="2" t="str">
        <f>IFERROR(__xludf.DUMMYFUNCTION("GOOGLETRANSLATE(B7008, ""auto"",""en"")"),"The higher your very friendly and had a lot of blessings Allah says swbaxan ashamed Allah who does not need us to be ashamed of Allah on earth bizsizde Allah Allah Allah, if they are all Muslim infidels worthy of praise Allah does not need anyone whom All"&amp;"ah so the son of Allah be ashamed of shame we are ashamed for what we should be ashamed speech, we should be ashamed to be ashamed rude behavior, we could not justify the imperative to be ashamed, we do not want to be ashamed qulşıqt There are none for rı"&amp;"mız no desire to tell Thus Allah and nest in a palm tree when it was said that it is one of the most progressive alaqandarınıñ empty nests")</f>
        <v>The higher your very friendly and had a lot of blessings Allah says swbaxan ashamed Allah who does not need us to be ashamed of Allah on earth bizsizde Allah Allah Allah, if they are all Muslim infidels worthy of praise Allah does not need anyone whom Allah so the son of Allah be ashamed of shame we are ashamed for what we should be ashamed speech, we should be ashamed to be ashamed rude behavior, we could not justify the imperative to be ashamed, we do not want to be ashamed qulşıqt There are none for rımız no desire to tell Thus Allah and nest in a palm tree when it was said that it is one of the most progressive alaqandarınıñ empty nests</v>
      </c>
    </row>
    <row r="7009" ht="15.75" customHeight="1">
      <c r="A7009" s="1">
        <v>7674.0</v>
      </c>
      <c r="B7009" s="2" t="s">
        <v>6002</v>
      </c>
      <c r="C7009" s="2" t="s">
        <v>6005</v>
      </c>
      <c r="D7009" s="2" t="s">
        <v>6</v>
      </c>
      <c r="E7009" s="2" t="str">
        <f>IFERROR(__xludf.DUMMYFUNCTION("GOOGLETRANSLATE(B7009, ""auto"",""en"")"),"After the tragic hey man anxiety when faced with adversity really comfortable smile of joy after the hook, after the fear Never forget that the enemies of the prophet Abraham to the fire when the fire because it küydirmedi desert Allah O fire, be cool and"&amp;" harmless Abraham was commanded him to shelter Europe set")</f>
        <v>After the tragic hey man anxiety when faced with adversity really comfortable smile of joy after the hook, after the fear Never forget that the enemies of the prophet Abraham to the fire when the fire because it küydirmedi desert Allah O fire, be cool and harmless Abraham was commanded him to shelter Europe set</v>
      </c>
    </row>
    <row r="7010" ht="15.75" customHeight="1">
      <c r="A7010" s="1">
        <v>7675.0</v>
      </c>
      <c r="B7010" s="2" t="s">
        <v>6003</v>
      </c>
      <c r="C7010" s="2" t="s">
        <v>6005</v>
      </c>
      <c r="D7010" s="2" t="s">
        <v>6</v>
      </c>
      <c r="E7010" s="2" t="str">
        <f>IFERROR(__xludf.DUMMYFUNCTION("GOOGLETRANSLATE(B7010, ""auto"",""en"")"),"it feels like everything is good but someone close is not enough")</f>
        <v>it feels like everything is good but someone close is not enough</v>
      </c>
    </row>
    <row r="7011" ht="15.75" customHeight="1">
      <c r="A7011" s="1">
        <v>7676.0</v>
      </c>
      <c r="B7011" s="2" t="s">
        <v>6004</v>
      </c>
      <c r="C7011" s="2" t="s">
        <v>6005</v>
      </c>
      <c r="D7011" s="2" t="s">
        <v>6</v>
      </c>
      <c r="E7011" s="2" t="str">
        <f>IFERROR(__xludf.DUMMYFUNCTION("GOOGLETRANSLATE(B7011, ""auto"",""en"")"),"bozeeee")</f>
        <v>bozeeee</v>
      </c>
    </row>
    <row r="7012" ht="15.75" customHeight="1">
      <c r="A7012" s="1">
        <v>7679.0</v>
      </c>
      <c r="B7012" s="2" t="s">
        <v>5997</v>
      </c>
      <c r="C7012" s="2" t="s">
        <v>6005</v>
      </c>
      <c r="D7012" s="2" t="s">
        <v>6</v>
      </c>
      <c r="E7012" s="2" t="str">
        <f>IFERROR(__xludf.DUMMYFUNCTION("GOOGLETRANSLATE(B7012, ""auto"",""en"")")," how are you doing in your personal life")</f>
        <v> how are you doing in your personal life</v>
      </c>
    </row>
    <row r="7013" ht="15.75" customHeight="1">
      <c r="A7013" s="1">
        <v>7681.0</v>
      </c>
      <c r="B7013" s="2" t="s">
        <v>5999</v>
      </c>
      <c r="C7013" s="2" t="s">
        <v>6005</v>
      </c>
      <c r="D7013" s="2" t="s">
        <v>6</v>
      </c>
      <c r="E7013" s="2" t="str">
        <f>IFERROR(__xludf.DUMMYFUNCTION("GOOGLETRANSLATE(B7013, ""auto"",""en"")"),"happiness in the happiness he'm into you Allah, Allah bar has been denied his reign execution of something eternal, he moved to the city says its problems are unable to set Europe")</f>
        <v>happiness in the happiness he'm into you Allah, Allah bar has been denied his reign execution of something eternal, he moved to the city says its problems are unable to set Europe</v>
      </c>
    </row>
    <row r="7014" ht="15.75" customHeight="1">
      <c r="A7014" s="1">
        <v>7682.0</v>
      </c>
      <c r="B7014" s="2" t="s">
        <v>6000</v>
      </c>
      <c r="C7014" s="2" t="s">
        <v>6005</v>
      </c>
      <c r="D7014" s="2" t="s">
        <v>6</v>
      </c>
      <c r="E7014" s="2" t="str">
        <f>IFERROR(__xludf.DUMMYFUNCTION("GOOGLETRANSLATE(B7014, ""auto"",""en"")"),"namazdarıñızdı read the last prayer of the Prophet ﷺ say there is no place in the sky, no one span all angels prostrate them or worship them bowed, at least so says the boat but the resurrection when the heavens opened all roads in the sky of the earth wh"&amp;"en it was said before that people have ceased to worship the angel set Europe")</f>
        <v>namazdarıñızdı read the last prayer of the Prophet ﷺ say there is no place in the sky, no one span all angels prostrate them or worship them bowed, at least so says the boat but the resurrection when the heavens opened all roads in the sky of the earth when it was said before that people have ceased to worship the angel set Europe</v>
      </c>
    </row>
    <row r="7015" ht="15.75" customHeight="1">
      <c r="A7015" s="1">
        <v>7683.0</v>
      </c>
      <c r="B7015" s="2" t="s">
        <v>6001</v>
      </c>
      <c r="C7015" s="2" t="s">
        <v>6005</v>
      </c>
      <c r="D7015" s="2" t="s">
        <v>6</v>
      </c>
      <c r="E7015" s="2" t="str">
        <f>IFERROR(__xludf.DUMMYFUNCTION("GOOGLETRANSLATE(B7015, ""auto"",""en"")"),"The higher your very friendly and had a lot of blessings Allah says swbaxan ashamed Allah who does not need us to be ashamed of Allah on earth bizsizde Allah Allah Allah, if they are all Muslim infidels worthy of praise Allah does not need anyone whom All"&amp;"ah so the son of Allah be ashamed of shame we are ashamed for what we should be ashamed speech, we should be ashamed to be ashamed rude behavior, we could not justify the imperative to be ashamed, we do not want to be ashamed qulşıqt There are none for rı"&amp;"mız no desire to tell Thus Allah and nest in a palm tree when it was said that it is one of the most progressive alaqandarınıñ empty nests")</f>
        <v>The higher your very friendly and had a lot of blessings Allah says swbaxan ashamed Allah who does not need us to be ashamed of Allah on earth bizsizde Allah Allah Allah, if they are all Muslim infidels worthy of praise Allah does not need anyone whom Allah so the son of Allah be ashamed of shame we are ashamed for what we should be ashamed speech, we should be ashamed to be ashamed rude behavior, we could not justify the imperative to be ashamed, we do not want to be ashamed qulşıqt There are none for rımız no desire to tell Thus Allah and nest in a palm tree when it was said that it is one of the most progressive alaqandarınıñ empty nests</v>
      </c>
    </row>
    <row r="7016" ht="15.75" customHeight="1">
      <c r="A7016" s="1">
        <v>7684.0</v>
      </c>
      <c r="B7016" s="2" t="s">
        <v>6002</v>
      </c>
      <c r="C7016" s="2" t="s">
        <v>6005</v>
      </c>
      <c r="D7016" s="2" t="s">
        <v>6</v>
      </c>
      <c r="E7016" s="2" t="str">
        <f>IFERROR(__xludf.DUMMYFUNCTION("GOOGLETRANSLATE(B7016, ""auto"",""en"")"),"After the tragic hey man anxiety when faced with adversity really comfortable smile of joy after the hook, after the fear Never forget that the enemies of the prophet Abraham to the fire when the fire because it küydirmedi desert Allah O fire, be cool and"&amp;" harmless Abraham was commanded him to shelter Europe set")</f>
        <v>After the tragic hey man anxiety when faced with adversity really comfortable smile of joy after the hook, after the fear Never forget that the enemies of the prophet Abraham to the fire when the fire because it küydirmedi desert Allah O fire, be cool and harmless Abraham was commanded him to shelter Europe set</v>
      </c>
    </row>
    <row r="7017" ht="15.75" customHeight="1">
      <c r="A7017" s="1">
        <v>7685.0</v>
      </c>
      <c r="B7017" s="2" t="s">
        <v>6003</v>
      </c>
      <c r="C7017" s="2" t="s">
        <v>6005</v>
      </c>
      <c r="D7017" s="2" t="s">
        <v>6</v>
      </c>
      <c r="E7017" s="2" t="str">
        <f>IFERROR(__xludf.DUMMYFUNCTION("GOOGLETRANSLATE(B7017, ""auto"",""en"")"),"it feels like everything is good but someone close is not enough")</f>
        <v>it feels like everything is good but someone close is not enough</v>
      </c>
    </row>
    <row r="7018" ht="15.75" customHeight="1">
      <c r="A7018" s="1">
        <v>7686.0</v>
      </c>
      <c r="B7018" s="2" t="s">
        <v>6004</v>
      </c>
      <c r="C7018" s="2" t="s">
        <v>6005</v>
      </c>
      <c r="D7018" s="2" t="s">
        <v>6</v>
      </c>
      <c r="E7018" s="2" t="str">
        <f>IFERROR(__xludf.DUMMYFUNCTION("GOOGLETRANSLATE(B7018, ""auto"",""en"")"),"bozeeee")</f>
        <v>bozeeee</v>
      </c>
    </row>
    <row r="7019" ht="15.75" customHeight="1">
      <c r="A7019" s="1">
        <v>7688.0</v>
      </c>
      <c r="B7019" s="2" t="s">
        <v>6006</v>
      </c>
      <c r="C7019" s="2" t="s">
        <v>6007</v>
      </c>
      <c r="D7019" s="2" t="s">
        <v>6</v>
      </c>
      <c r="E7019" s="2" t="str">
        <f>IFERROR(__xludf.DUMMYFUNCTION("GOOGLETRANSLATE(B7019, ""auto"",""en"")"),"what is most important in the world of health by f3 cool dmadiyarova")</f>
        <v>what is most important in the world of health by f3 cool dmadiyarova</v>
      </c>
    </row>
    <row r="7020" ht="15.75" customHeight="1">
      <c r="A7020" s="1">
        <v>7689.0</v>
      </c>
      <c r="B7020" s="2" t="s">
        <v>6008</v>
      </c>
      <c r="C7020" s="2" t="s">
        <v>6007</v>
      </c>
      <c r="D7020" s="2" t="s">
        <v>6</v>
      </c>
      <c r="E7020" s="2" t="str">
        <f>IFERROR(__xludf.DUMMYFUNCTION("GOOGLETRANSLATE(B7020, ""auto"",""en"")"),"attention of the man to the woman always looks beautiful")</f>
        <v>attention of the man to the woman always looks beautiful</v>
      </c>
    </row>
    <row r="7021" ht="15.75" customHeight="1">
      <c r="A7021" s="1">
        <v>7690.0</v>
      </c>
      <c r="B7021" s="2" t="s">
        <v>6009</v>
      </c>
      <c r="C7021" s="2" t="s">
        <v>6007</v>
      </c>
      <c r="D7021" s="2" t="s">
        <v>6</v>
      </c>
      <c r="E7021" s="2" t="str">
        <f>IFERROR(__xludf.DUMMYFUNCTION("GOOGLETRANSLATE(B7021, ""auto"",""en"")"),"17 sense that you want to forget")</f>
        <v>17 sense that you want to forget</v>
      </c>
    </row>
    <row r="7022" ht="15.75" customHeight="1">
      <c r="A7022" s="1">
        <v>7691.0</v>
      </c>
      <c r="B7022" s="2" t="s">
        <v>6010</v>
      </c>
      <c r="C7022" s="2" t="s">
        <v>6007</v>
      </c>
      <c r="D7022" s="2" t="s">
        <v>6</v>
      </c>
      <c r="E7022" s="2" t="str">
        <f>IFERROR(__xludf.DUMMYFUNCTION("GOOGLETRANSLATE(B7022, ""auto"",""en"")"),"and believe")</f>
        <v>and believe</v>
      </c>
    </row>
    <row r="7023" ht="15.75" customHeight="1">
      <c r="A7023" s="1">
        <v>7692.0</v>
      </c>
      <c r="B7023" s="2" t="s">
        <v>6011</v>
      </c>
      <c r="C7023" s="2" t="s">
        <v>6007</v>
      </c>
      <c r="D7023" s="2" t="s">
        <v>6</v>
      </c>
      <c r="E7023" s="2" t="str">
        <f>IFERROR(__xludf.DUMMYFUNCTION("GOOGLETRANSLATE(B7023, ""auto"",""en"")"),"Photo deleted phones with pictures to show how we are living far from each other")</f>
        <v>Photo deleted phones with pictures to show how we are living far from each other</v>
      </c>
    </row>
    <row r="7024" ht="15.75" customHeight="1">
      <c r="A7024" s="1">
        <v>7693.0</v>
      </c>
      <c r="B7024" s="2" t="s">
        <v>6012</v>
      </c>
      <c r="C7024" s="2" t="s">
        <v>6007</v>
      </c>
      <c r="D7024" s="2" t="s">
        <v>6</v>
      </c>
      <c r="E7024" s="2" t="str">
        <f>IFERROR(__xludf.DUMMYFUNCTION("GOOGLETRANSLATE(B7024, ""auto"",""en"")"),"soon my your age podpolzot one 25 and not really delaying perepolzot this simple figure closer to tridtsatniku you'll understand everything you knew about life was wrong one to go to bed at a normal time is very cool 2 almost every movie and the book that"&amp;" you loved as a child gave you rather ambiguous moral lessons 3 in the world there is nothing more annoying than teens and deep down you feel ashamed for all that you have done the last 10 years show completely")</f>
        <v>soon my your age podpolzot one 25 and not really delaying perepolzot this simple figure closer to tridtsatniku you'll understand everything you knew about life was wrong one to go to bed at a normal time is very cool 2 almost every movie and the book that you loved as a child gave you rather ambiguous moral lessons 3 in the world there is nothing more annoying than teens and deep down you feel ashamed for all that you have done the last 10 years show completely</v>
      </c>
    </row>
    <row r="7025" ht="15.75" customHeight="1">
      <c r="A7025" s="1">
        <v>7694.0</v>
      </c>
      <c r="B7025" s="2" t="s">
        <v>6013</v>
      </c>
      <c r="C7025" s="2" t="s">
        <v>6007</v>
      </c>
      <c r="D7025" s="2" t="s">
        <v>6</v>
      </c>
      <c r="E7025" s="2" t="str">
        <f>IFERROR(__xludf.DUMMYFUNCTION("GOOGLETRANSLATE(B7025, ""auto"",""en"")"),"ona ymela ppocto bpat dyshoy hi telom no otkpytoyu odezhdoy clova ee imeli cmycl bolshoy they are normally dapili kazhdomy nadezhdy show completely")</f>
        <v>ona ymela ppocto bpat dyshoy hi telom no otkpytoyu odezhdoy clova ee imeli cmycl bolshoy they are normally dapili kazhdomy nadezhdy show completely</v>
      </c>
    </row>
    <row r="7026" ht="15.75" customHeight="1">
      <c r="A7026" s="1">
        <v>7695.0</v>
      </c>
      <c r="B7026" s="2" t="s">
        <v>5172</v>
      </c>
      <c r="C7026" s="2" t="s">
        <v>6007</v>
      </c>
      <c r="D7026" s="2" t="s">
        <v>6</v>
      </c>
      <c r="E7026" s="2" t="str">
        <f>IFERROR(__xludf.DUMMYFUNCTION("GOOGLETRANSLATE(B7026, ""auto"",""en"")"),"ectetika cemi cmeptnyh grexov")</f>
        <v>ectetika cemi cmeptnyh grexov</v>
      </c>
    </row>
    <row r="7027" ht="15.75" customHeight="1">
      <c r="A7027" s="1">
        <v>7696.0</v>
      </c>
      <c r="B7027" s="2" t="s">
        <v>6014</v>
      </c>
      <c r="C7027" s="2" t="s">
        <v>6007</v>
      </c>
      <c r="D7027" s="2" t="s">
        <v>6</v>
      </c>
      <c r="E7027" s="2" t="str">
        <f>IFERROR(__xludf.DUMMYFUNCTION("GOOGLETRANSLATE(B7027, ""auto"",""en"")"),"when he looks at her and he looks at it like this every time")</f>
        <v>when he looks at her and he looks at it like this every time</v>
      </c>
    </row>
    <row r="7028" ht="15.75" customHeight="1">
      <c r="A7028" s="1">
        <v>7697.0</v>
      </c>
      <c r="B7028" s="2" t="s">
        <v>6015</v>
      </c>
      <c r="C7028" s="2" t="s">
        <v>6016</v>
      </c>
      <c r="D7028" s="2" t="s">
        <v>6</v>
      </c>
      <c r="E7028" s="2" t="str">
        <f>IFERROR(__xludf.DUMMYFUNCTION("GOOGLETRANSLATE(B7028, ""auto"",""en"")"),"inscription at the entrance to the museum treated carefully to what you do not realize it can be a work of art")</f>
        <v>inscription at the entrance to the museum treated carefully to what you do not realize it can be a work of art</v>
      </c>
    </row>
    <row r="7029" ht="15.75" customHeight="1">
      <c r="A7029" s="1">
        <v>7698.0</v>
      </c>
      <c r="B7029" s="2" t="s">
        <v>6017</v>
      </c>
      <c r="C7029" s="2" t="s">
        <v>6016</v>
      </c>
      <c r="D7029" s="2" t="s">
        <v>6</v>
      </c>
      <c r="E7029" s="2" t="str">
        <f>IFERROR(__xludf.DUMMYFUNCTION("GOOGLETRANSLATE(B7029, ""auto"",""en"")"),"how can i be useful of what service can i be there is something inside me what can it be vincent van gogh")</f>
        <v>how can i be useful of what service can i be there is something inside me what can it be vincent van gogh</v>
      </c>
    </row>
    <row r="7030" ht="15.75" customHeight="1">
      <c r="A7030" s="1">
        <v>7699.0</v>
      </c>
      <c r="B7030" s="2" t="s">
        <v>6018</v>
      </c>
      <c r="C7030" s="2" t="s">
        <v>6016</v>
      </c>
      <c r="D7030" s="2" t="s">
        <v>6</v>
      </c>
      <c r="E7030" s="2" t="str">
        <f>IFERROR(__xludf.DUMMYFUNCTION("GOOGLETRANSLATE(B7030, ""auto"",""en"")"),"bstavay same and run away from home leaving his dream is coming at the threshold is the same nightlights like when it was in the van goga")</f>
        <v>bstavay same and run away from home leaving his dream is coming at the threshold is the same nightlights like when it was in the van goga</v>
      </c>
    </row>
    <row r="7031" ht="15.75" customHeight="1">
      <c r="A7031" s="1">
        <v>7700.0</v>
      </c>
      <c r="B7031" s="2" t="s">
        <v>6019</v>
      </c>
      <c r="C7031" s="2" t="s">
        <v>6016</v>
      </c>
      <c r="D7031" s="2" t="s">
        <v>6</v>
      </c>
      <c r="E7031" s="2" t="str">
        <f>IFERROR(__xludf.DUMMYFUNCTION("GOOGLETRANSLATE(B7031, ""auto"",""en"")"),"Baku incredibly beautiful city promise to come back")</f>
        <v>Baku incredibly beautiful city promise to come back</v>
      </c>
    </row>
    <row r="7032" ht="15.75" customHeight="1">
      <c r="A7032" s="1">
        <v>7701.0</v>
      </c>
      <c r="B7032" s="2" t="s">
        <v>6020</v>
      </c>
      <c r="C7032" s="2" t="s">
        <v>6016</v>
      </c>
      <c r="D7032" s="2" t="s">
        <v>6</v>
      </c>
      <c r="E7032" s="2" t="str">
        <f>IFERROR(__xludf.DUMMYFUNCTION("GOOGLETRANSLATE(B7032, ""auto"",""en"")"),"Suleymaniye Mosque")</f>
        <v>Suleymaniye Mosque</v>
      </c>
    </row>
    <row r="7033" ht="15.75" customHeight="1">
      <c r="A7033" s="1">
        <v>7702.0</v>
      </c>
      <c r="B7033" s="2" t="s">
        <v>6021</v>
      </c>
      <c r="C7033" s="2" t="s">
        <v>6016</v>
      </c>
      <c r="D7033" s="2" t="s">
        <v>6</v>
      </c>
      <c r="E7033" s="2" t="str">
        <f>IFERROR(__xludf.DUMMYFUNCTION("GOOGLETRANSLATE(B7033, ""auto"",""en"")")," 13 signs of high emotional intelligence 1 do you think about feelings of emotional intelligence begins with what is called self-awareness with the ability to recognize emotions and their effect in itself and in others fully show")</f>
        <v> 13 signs of high emotional intelligence 1 do you think about feelings of emotional intelligence begins with what is called self-awareness with the ability to recognize emotions and their effect in itself and in others fully show</v>
      </c>
    </row>
    <row r="7034" ht="15.75" customHeight="1">
      <c r="A7034" s="1">
        <v>7703.0</v>
      </c>
      <c r="B7034" s="2" t="s">
        <v>6022</v>
      </c>
      <c r="C7034" s="2" t="s">
        <v>6016</v>
      </c>
      <c r="D7034" s="2" t="s">
        <v>6</v>
      </c>
      <c r="E7034" s="2" t="str">
        <f>IFERROR(__xludf.DUMMYFUNCTION("GOOGLETRANSLATE(B7034, ""auto"",""en"")"),"belikoe not created a rush and is a chain of small things gradually term binsent Wan gog")</f>
        <v>belikoe not created a rush and is a chain of small things gradually term binsent Wan gog</v>
      </c>
    </row>
    <row r="7035" ht="15.75" customHeight="1">
      <c r="A7035" s="1">
        <v>7704.0</v>
      </c>
      <c r="B7035" s="2" t="s">
        <v>6015</v>
      </c>
      <c r="C7035" s="2" t="s">
        <v>6016</v>
      </c>
      <c r="D7035" s="2" t="s">
        <v>6</v>
      </c>
      <c r="E7035" s="2" t="str">
        <f>IFERROR(__xludf.DUMMYFUNCTION("GOOGLETRANSLATE(B7035, ""auto"",""en"")"),"inscription at the entrance to the museum treated carefully to what you do not realize it can be a work of art")</f>
        <v>inscription at the entrance to the museum treated carefully to what you do not realize it can be a work of art</v>
      </c>
    </row>
    <row r="7036" ht="15.75" customHeight="1">
      <c r="A7036" s="1">
        <v>7705.0</v>
      </c>
      <c r="B7036" s="2" t="s">
        <v>6017</v>
      </c>
      <c r="C7036" s="2" t="s">
        <v>6016</v>
      </c>
      <c r="D7036" s="2" t="s">
        <v>6</v>
      </c>
      <c r="E7036" s="2" t="str">
        <f>IFERROR(__xludf.DUMMYFUNCTION("GOOGLETRANSLATE(B7036, ""auto"",""en"")"),"how can i be useful of what service can i be there is something inside me what can it be vincent van gogh")</f>
        <v>how can i be useful of what service can i be there is something inside me what can it be vincent van gogh</v>
      </c>
    </row>
    <row r="7037" ht="15.75" customHeight="1">
      <c r="A7037" s="1">
        <v>7706.0</v>
      </c>
      <c r="B7037" s="2" t="s">
        <v>6018</v>
      </c>
      <c r="C7037" s="2" t="s">
        <v>6016</v>
      </c>
      <c r="D7037" s="2" t="s">
        <v>6</v>
      </c>
      <c r="E7037" s="2" t="str">
        <f>IFERROR(__xludf.DUMMYFUNCTION("GOOGLETRANSLATE(B7037, ""auto"",""en"")"),"bstavay same and run away from home leaving his dream is coming at the threshold is the same nightlights like when it was in the van goga")</f>
        <v>bstavay same and run away from home leaving his dream is coming at the threshold is the same nightlights like when it was in the van goga</v>
      </c>
    </row>
    <row r="7038" ht="15.75" customHeight="1">
      <c r="A7038" s="1">
        <v>7707.0</v>
      </c>
      <c r="B7038" s="2" t="s">
        <v>6019</v>
      </c>
      <c r="C7038" s="2" t="s">
        <v>6016</v>
      </c>
      <c r="D7038" s="2" t="s">
        <v>6</v>
      </c>
      <c r="E7038" s="2" t="str">
        <f>IFERROR(__xludf.DUMMYFUNCTION("GOOGLETRANSLATE(B7038, ""auto"",""en"")"),"Baku incredibly beautiful city promise to come back")</f>
        <v>Baku incredibly beautiful city promise to come back</v>
      </c>
    </row>
    <row r="7039" ht="15.75" customHeight="1">
      <c r="A7039" s="1">
        <v>7708.0</v>
      </c>
      <c r="B7039" s="2" t="s">
        <v>6020</v>
      </c>
      <c r="C7039" s="2" t="s">
        <v>6016</v>
      </c>
      <c r="D7039" s="2" t="s">
        <v>6</v>
      </c>
      <c r="E7039" s="2" t="str">
        <f>IFERROR(__xludf.DUMMYFUNCTION("GOOGLETRANSLATE(B7039, ""auto"",""en"")"),"Suleymaniye Mosque")</f>
        <v>Suleymaniye Mosque</v>
      </c>
    </row>
    <row r="7040" ht="15.75" customHeight="1">
      <c r="A7040" s="1">
        <v>7709.0</v>
      </c>
      <c r="B7040" s="2" t="s">
        <v>6021</v>
      </c>
      <c r="C7040" s="2" t="s">
        <v>6016</v>
      </c>
      <c r="D7040" s="2" t="s">
        <v>6</v>
      </c>
      <c r="E7040" s="2" t="str">
        <f>IFERROR(__xludf.DUMMYFUNCTION("GOOGLETRANSLATE(B7040, ""auto"",""en"")")," 13 signs of high emotional intelligence 1 do you think about feelings of emotional intelligence begins with what is called self-awareness with the ability to recognize emotions and their effect in itself and in others fully show")</f>
        <v> 13 signs of high emotional intelligence 1 do you think about feelings of emotional intelligence begins with what is called self-awareness with the ability to recognize emotions and their effect in itself and in others fully show</v>
      </c>
    </row>
    <row r="7041" ht="15.75" customHeight="1">
      <c r="A7041" s="1">
        <v>7710.0</v>
      </c>
      <c r="B7041" s="2" t="s">
        <v>6022</v>
      </c>
      <c r="C7041" s="2" t="s">
        <v>6016</v>
      </c>
      <c r="D7041" s="2" t="s">
        <v>6</v>
      </c>
      <c r="E7041" s="2" t="str">
        <f>IFERROR(__xludf.DUMMYFUNCTION("GOOGLETRANSLATE(B7041, ""auto"",""en"")"),"belikoe not created a rush and is a chain of small things gradually term binsent Wan gog")</f>
        <v>belikoe not created a rush and is a chain of small things gradually term binsent Wan gog</v>
      </c>
    </row>
    <row r="7042" ht="15.75" customHeight="1">
      <c r="A7042" s="1">
        <v>7711.0</v>
      </c>
      <c r="B7042" s="2" t="s">
        <v>6015</v>
      </c>
      <c r="C7042" s="2" t="s">
        <v>6023</v>
      </c>
      <c r="D7042" s="2" t="s">
        <v>6</v>
      </c>
      <c r="E7042" s="2" t="str">
        <f>IFERROR(__xludf.DUMMYFUNCTION("GOOGLETRANSLATE(B7042, ""auto"",""en"")"),"inscription at the entrance to the museum treated carefully to what you do not realize it can be a work of art")</f>
        <v>inscription at the entrance to the museum treated carefully to what you do not realize it can be a work of art</v>
      </c>
    </row>
    <row r="7043" ht="15.75" customHeight="1">
      <c r="A7043" s="1">
        <v>7712.0</v>
      </c>
      <c r="B7043" s="2" t="s">
        <v>6017</v>
      </c>
      <c r="C7043" s="2" t="s">
        <v>6023</v>
      </c>
      <c r="D7043" s="2" t="s">
        <v>6</v>
      </c>
      <c r="E7043" s="2" t="str">
        <f>IFERROR(__xludf.DUMMYFUNCTION("GOOGLETRANSLATE(B7043, ""auto"",""en"")"),"how can i be useful of what service can i be there is something inside me what can it be vincent van gogh")</f>
        <v>how can i be useful of what service can i be there is something inside me what can it be vincent van gogh</v>
      </c>
    </row>
    <row r="7044" ht="15.75" customHeight="1">
      <c r="A7044" s="1">
        <v>7713.0</v>
      </c>
      <c r="B7044" s="2" t="s">
        <v>6018</v>
      </c>
      <c r="C7044" s="2" t="s">
        <v>6023</v>
      </c>
      <c r="D7044" s="2" t="s">
        <v>6</v>
      </c>
      <c r="E7044" s="2" t="str">
        <f>IFERROR(__xludf.DUMMYFUNCTION("GOOGLETRANSLATE(B7044, ""auto"",""en"")"),"bstavay same and run away from home leaving his dream is coming at the threshold is the same nightlights like when it was in the van goga")</f>
        <v>bstavay same and run away from home leaving his dream is coming at the threshold is the same nightlights like when it was in the van goga</v>
      </c>
    </row>
    <row r="7045" ht="15.75" customHeight="1">
      <c r="A7045" s="1">
        <v>7714.0</v>
      </c>
      <c r="B7045" s="2" t="s">
        <v>6019</v>
      </c>
      <c r="C7045" s="2" t="s">
        <v>6023</v>
      </c>
      <c r="D7045" s="2" t="s">
        <v>6</v>
      </c>
      <c r="E7045" s="2" t="str">
        <f>IFERROR(__xludf.DUMMYFUNCTION("GOOGLETRANSLATE(B7045, ""auto"",""en"")"),"Baku incredibly beautiful city promise to come back")</f>
        <v>Baku incredibly beautiful city promise to come back</v>
      </c>
    </row>
    <row r="7046" ht="15.75" customHeight="1">
      <c r="A7046" s="1">
        <v>7715.0</v>
      </c>
      <c r="B7046" s="2" t="s">
        <v>6020</v>
      </c>
      <c r="C7046" s="2" t="s">
        <v>6023</v>
      </c>
      <c r="D7046" s="2" t="s">
        <v>6</v>
      </c>
      <c r="E7046" s="2" t="str">
        <f>IFERROR(__xludf.DUMMYFUNCTION("GOOGLETRANSLATE(B7046, ""auto"",""en"")"),"Suleymaniye Mosque")</f>
        <v>Suleymaniye Mosque</v>
      </c>
    </row>
    <row r="7047" ht="15.75" customHeight="1">
      <c r="A7047" s="1">
        <v>7716.0</v>
      </c>
      <c r="B7047" s="2" t="s">
        <v>6021</v>
      </c>
      <c r="C7047" s="2" t="s">
        <v>6023</v>
      </c>
      <c r="D7047" s="2" t="s">
        <v>6</v>
      </c>
      <c r="E7047" s="2" t="str">
        <f>IFERROR(__xludf.DUMMYFUNCTION("GOOGLETRANSLATE(B7047, ""auto"",""en"")")," 13 signs of high emotional intelligence 1 do you think about feelings of emotional intelligence begins with what is called self-awareness with the ability to recognize emotions and their effect in itself and in others fully show")</f>
        <v> 13 signs of high emotional intelligence 1 do you think about feelings of emotional intelligence begins with what is called self-awareness with the ability to recognize emotions and their effect in itself and in others fully show</v>
      </c>
    </row>
    <row r="7048" ht="15.75" customHeight="1">
      <c r="A7048" s="1">
        <v>7717.0</v>
      </c>
      <c r="B7048" s="2" t="s">
        <v>6022</v>
      </c>
      <c r="C7048" s="2" t="s">
        <v>6023</v>
      </c>
      <c r="D7048" s="2" t="s">
        <v>6</v>
      </c>
      <c r="E7048" s="2" t="str">
        <f>IFERROR(__xludf.DUMMYFUNCTION("GOOGLETRANSLATE(B7048, ""auto"",""en"")"),"belikoe not created a rush and is a chain of small things gradually term binsent Wan gog")</f>
        <v>belikoe not created a rush and is a chain of small things gradually term binsent Wan gog</v>
      </c>
    </row>
    <row r="7049" ht="15.75" customHeight="1">
      <c r="A7049" s="1">
        <v>7718.0</v>
      </c>
      <c r="B7049" s="2" t="s">
        <v>6024</v>
      </c>
      <c r="C7049" s="2" t="s">
        <v>6025</v>
      </c>
      <c r="D7049" s="2" t="s">
        <v>6</v>
      </c>
      <c r="E7049" s="2" t="str">
        <f>IFERROR(__xludf.DUMMYFUNCTION("GOOGLETRANSLATE(B7049, ""auto"",""en"")"),"all fans of the beloved universe is dedicated to the official video on the 25 anniversary of warcraft p s the day when you were born themselves forests of Lordaeron whispered the name to the chills after all these years")</f>
        <v>all fans of the beloved universe is dedicated to the official video on the 25 anniversary of warcraft p s the day when you were born themselves forests of Lordaeron whispered the name to the chills after all these years</v>
      </c>
    </row>
    <row r="7050" ht="15.75" customHeight="1">
      <c r="A7050" s="1">
        <v>7719.0</v>
      </c>
      <c r="B7050" s="2" t="s">
        <v>6026</v>
      </c>
      <c r="C7050" s="2" t="s">
        <v>6025</v>
      </c>
      <c r="D7050" s="2" t="s">
        <v>6</v>
      </c>
      <c r="E7050" s="2" t="str">
        <f>IFERROR(__xludf.DUMMYFUNCTION("GOOGLETRANSLATE(B7050, ""auto"",""en"")"),"attention has just been released new details about the new release as a Christmas Train Your Dragon and the name kpdvozvraschenie it will be broadcast on nbc prepare")</f>
        <v>attention has just been released new details about the new release as a Christmas Train Your Dragon and the name kpdvozvraschenie it will be broadcast on nbc prepare</v>
      </c>
    </row>
    <row r="7051" ht="15.75" customHeight="1">
      <c r="A7051" s="1">
        <v>7720.0</v>
      </c>
      <c r="B7051" s="2" t="s">
        <v>6027</v>
      </c>
      <c r="C7051" s="2" t="s">
        <v>6025</v>
      </c>
      <c r="D7051" s="2" t="s">
        <v>6</v>
      </c>
      <c r="E7051" s="2" t="str">
        <f>IFERROR(__xludf.DUMMYFUNCTION("GOOGLETRANSLATE(B7051, ""auto"",""en"")"),"ㅤ ㅤ ㅤ ㅤ ㅤ ㅤ for everyone nostalgic album with us from the first part sauntrek ㅤ ㅤ ㅤ ㅤ ㅤ ㅤ music hiccups muesli ㅤ ㅤ ㅤ howtotrainyourdragon httyd ㅤ ㅤ ㅤ")</f>
        <v>ㅤ ㅤ ㅤ ㅤ ㅤ ㅤ for everyone nostalgic album with us from the first part sauntrek ㅤ ㅤ ㅤ ㅤ ㅤ ㅤ music hiccups muesli ㅤ ㅤ ㅤ howtotrainyourdragon httyd ㅤ ㅤ ㅤ</v>
      </c>
    </row>
    <row r="7052" ht="15.75" customHeight="1">
      <c r="A7052" s="1">
        <v>7721.0</v>
      </c>
      <c r="B7052" s="2" t="s">
        <v>6028</v>
      </c>
      <c r="C7052" s="2" t="s">
        <v>6025</v>
      </c>
      <c r="D7052" s="2" t="s">
        <v>6</v>
      </c>
      <c r="E7052" s="2" t="str">
        <f>IFERROR(__xludf.DUMMYFUNCTION("GOOGLETRANSLATE(B7052, ""auto"",""en"")"),"winter we really waiting for another short film http www allocine fr article fichearticle gen carti Dean de Blois visited Annecy International Animated Film Festival which runs from 10 to 15 June and gave a short interview in which he shared enough intere"&amp;"sting information to show full")</f>
        <v>winter we really waiting for another short film http www allocine fr article fichearticle gen carti Dean de Blois visited Annecy International Animated Film Festival which runs from 10 to 15 June and gave a short interview in which he shared enough interesting information to show full</v>
      </c>
    </row>
    <row r="7053" ht="15.75" customHeight="1">
      <c r="A7053" s="1">
        <v>7722.0</v>
      </c>
      <c r="B7053" s="2" t="s">
        <v>6029</v>
      </c>
      <c r="C7053" s="2" t="s">
        <v>6025</v>
      </c>
      <c r="D7053" s="2" t="s">
        <v>6</v>
      </c>
      <c r="E7053" s="2" t="str">
        <f>IFERROR(__xludf.DUMMYFUNCTION("GOOGLETRANSLATE(B7053, ""auto"",""en"")"),"work in full swing did not stop in the next two weeks, expect to complete the rendering nevertheless we still need 1 artists show completely")</f>
        <v>work in full swing did not stop in the next two weeks, expect to complete the rendering nevertheless we still need 1 artists show completely</v>
      </c>
    </row>
    <row r="7054" ht="15.75" customHeight="1">
      <c r="A7054" s="1">
        <v>7723.0</v>
      </c>
      <c r="B7054" s="2" t="s">
        <v>6030</v>
      </c>
      <c r="C7054" s="2" t="s">
        <v>6025</v>
      </c>
      <c r="D7054" s="2" t="s">
        <v>6</v>
      </c>
      <c r="E7054" s="2" t="str">
        <f>IFERROR(__xludf.DUMMYFUNCTION("GOOGLETRANSLATE(B7054, ""auto"",""en"")"),"only on the question of Capricorn busier than you can hear the answer but nothing worked")</f>
        <v>only on the question of Capricorn busier than you can hear the answer but nothing worked</v>
      </c>
    </row>
    <row r="7055" ht="15.75" customHeight="1">
      <c r="A7055" s="1">
        <v>7724.0</v>
      </c>
      <c r="B7055" s="2" t="s">
        <v>6031</v>
      </c>
      <c r="C7055" s="2" t="s">
        <v>6025</v>
      </c>
      <c r="D7055" s="2" t="s">
        <v>6</v>
      </c>
      <c r="E7055" s="2" t="str">
        <f>IFERROR(__xludf.DUMMYFUNCTION("GOOGLETRANSLATE(B7055, ""auto"",""en"")"),"record your best and yarkiemomentylol the new league director tools to create content is already available for free download https goo gl tcnyyy")</f>
        <v>record your best and yarkiemomentylol the new league director tools to create content is already available for free download https goo gl tcnyyy</v>
      </c>
    </row>
    <row r="7056" ht="15.75" customHeight="1">
      <c r="A7056" s="1">
        <v>7725.0</v>
      </c>
      <c r="B7056" s="2" t="s">
        <v>6032</v>
      </c>
      <c r="C7056" s="2" t="s">
        <v>6025</v>
      </c>
      <c r="D7056" s="2" t="s">
        <v>6</v>
      </c>
      <c r="E7056" s="2" t="str">
        <f>IFERROR(__xludf.DUMMYFUNCTION("GOOGLETRANSLATE(B7056, ""auto"",""en"")")," helpful content zakland 100 useful sites for league of legends that everyone should know is a very useful list of sites categorized and provided a detailed description of")</f>
        <v> helpful content zakland 100 useful sites for league of legends that everyone should know is a very useful list of sites categorized and provided a detailed description of</v>
      </c>
    </row>
    <row r="7057" ht="15.75" customHeight="1">
      <c r="A7057" s="1">
        <v>7726.0</v>
      </c>
      <c r="B7057" s="2" t="s">
        <v>6033</v>
      </c>
      <c r="C7057" s="2" t="s">
        <v>6025</v>
      </c>
      <c r="D7057" s="2" t="s">
        <v>6</v>
      </c>
      <c r="E7057" s="2" t="str">
        <f>IFERROR(__xludf.DUMMYFUNCTION("GOOGLETRANSLATE(B7057, ""auto"",""en"")"),"but you get used to being alone is enough to break it at least for a day, and you have to get used to it again from the beginning Richard Bach")</f>
        <v>but you get used to being alone is enough to break it at least for a day, and you have to get used to it again from the beginning Richard Bach</v>
      </c>
    </row>
    <row r="7058" ht="15.75" customHeight="1">
      <c r="A7058" s="1">
        <v>7727.0</v>
      </c>
      <c r="B7058" s="2" t="s">
        <v>6024</v>
      </c>
      <c r="C7058" s="2" t="s">
        <v>6034</v>
      </c>
      <c r="D7058" s="2" t="s">
        <v>6</v>
      </c>
      <c r="E7058" s="2" t="str">
        <f>IFERROR(__xludf.DUMMYFUNCTION("GOOGLETRANSLATE(B7058, ""auto"",""en"")"),"all fans of the beloved universe is dedicated to the official video on the 25 anniversary of warcraft p s the day when you were born themselves forests of Lordaeron whispered the name to the chills after all these years")</f>
        <v>all fans of the beloved universe is dedicated to the official video on the 25 anniversary of warcraft p s the day when you were born themselves forests of Lordaeron whispered the name to the chills after all these years</v>
      </c>
    </row>
    <row r="7059" ht="15.75" customHeight="1">
      <c r="A7059" s="1">
        <v>7728.0</v>
      </c>
      <c r="B7059" s="2" t="s">
        <v>6026</v>
      </c>
      <c r="C7059" s="2" t="s">
        <v>6034</v>
      </c>
      <c r="D7059" s="2" t="s">
        <v>6</v>
      </c>
      <c r="E7059" s="2" t="str">
        <f>IFERROR(__xludf.DUMMYFUNCTION("GOOGLETRANSLATE(B7059, ""auto"",""en"")"),"attention has just been released new details about the new release as a Christmas Train Your Dragon and the name kpdvozvraschenie it will be broadcast on nbc prepare")</f>
        <v>attention has just been released new details about the new release as a Christmas Train Your Dragon and the name kpdvozvraschenie it will be broadcast on nbc prepare</v>
      </c>
    </row>
    <row r="7060" ht="15.75" customHeight="1">
      <c r="A7060" s="1">
        <v>7729.0</v>
      </c>
      <c r="B7060" s="2" t="s">
        <v>6027</v>
      </c>
      <c r="C7060" s="2" t="s">
        <v>6034</v>
      </c>
      <c r="D7060" s="2" t="s">
        <v>6</v>
      </c>
      <c r="E7060" s="2" t="str">
        <f>IFERROR(__xludf.DUMMYFUNCTION("GOOGLETRANSLATE(B7060, ""auto"",""en"")"),"ㅤ ㅤ ㅤ ㅤ ㅤ ㅤ for everyone nostalgic album with us from the first part sauntrek ㅤ ㅤ ㅤ ㅤ ㅤ ㅤ music hiccups muesli ㅤ ㅤ ㅤ howtotrainyourdragon httyd ㅤ ㅤ ㅤ")</f>
        <v>ㅤ ㅤ ㅤ ㅤ ㅤ ㅤ for everyone nostalgic album with us from the first part sauntrek ㅤ ㅤ ㅤ ㅤ ㅤ ㅤ music hiccups muesli ㅤ ㅤ ㅤ howtotrainyourdragon httyd ㅤ ㅤ ㅤ</v>
      </c>
    </row>
    <row r="7061" ht="15.75" customHeight="1">
      <c r="A7061" s="1">
        <v>7730.0</v>
      </c>
      <c r="B7061" s="2" t="s">
        <v>6028</v>
      </c>
      <c r="C7061" s="2" t="s">
        <v>6034</v>
      </c>
      <c r="D7061" s="2" t="s">
        <v>6</v>
      </c>
      <c r="E7061" s="2" t="str">
        <f>IFERROR(__xludf.DUMMYFUNCTION("GOOGLETRANSLATE(B7061, ""auto"",""en"")"),"winter we really waiting for another short film http www allocine fr article fichearticle gen carti Dean de Blois visited Annecy International Animated Film Festival which runs from 10 to 15 June and gave a short interview in which he shared enough intere"&amp;"sting information to show full")</f>
        <v>winter we really waiting for another short film http www allocine fr article fichearticle gen carti Dean de Blois visited Annecy International Animated Film Festival which runs from 10 to 15 June and gave a short interview in which he shared enough interesting information to show full</v>
      </c>
    </row>
    <row r="7062" ht="15.75" customHeight="1">
      <c r="A7062" s="1">
        <v>7731.0</v>
      </c>
      <c r="B7062" s="2" t="s">
        <v>6029</v>
      </c>
      <c r="C7062" s="2" t="s">
        <v>6034</v>
      </c>
      <c r="D7062" s="2" t="s">
        <v>6</v>
      </c>
      <c r="E7062" s="2" t="str">
        <f>IFERROR(__xludf.DUMMYFUNCTION("GOOGLETRANSLATE(B7062, ""auto"",""en"")"),"work in full swing did not stop in the next two weeks, expect to complete the rendering nevertheless we still need 1 artists show completely")</f>
        <v>work in full swing did not stop in the next two weeks, expect to complete the rendering nevertheless we still need 1 artists show completely</v>
      </c>
    </row>
    <row r="7063" ht="15.75" customHeight="1">
      <c r="A7063" s="1">
        <v>7732.0</v>
      </c>
      <c r="B7063" s="2" t="s">
        <v>6030</v>
      </c>
      <c r="C7063" s="2" t="s">
        <v>6034</v>
      </c>
      <c r="D7063" s="2" t="s">
        <v>6</v>
      </c>
      <c r="E7063" s="2" t="str">
        <f>IFERROR(__xludf.DUMMYFUNCTION("GOOGLETRANSLATE(B7063, ""auto"",""en"")"),"only on the question of Capricorn busier than you can hear the answer but nothing worked")</f>
        <v>only on the question of Capricorn busier than you can hear the answer but nothing worked</v>
      </c>
    </row>
    <row r="7064" ht="15.75" customHeight="1">
      <c r="A7064" s="1">
        <v>7733.0</v>
      </c>
      <c r="B7064" s="2" t="s">
        <v>6031</v>
      </c>
      <c r="C7064" s="2" t="s">
        <v>6034</v>
      </c>
      <c r="D7064" s="2" t="s">
        <v>6</v>
      </c>
      <c r="E7064" s="2" t="str">
        <f>IFERROR(__xludf.DUMMYFUNCTION("GOOGLETRANSLATE(B7064, ""auto"",""en"")"),"record your best and yarkiemomentylol the new league director tools to create content is already available for free download https goo gl tcnyyy")</f>
        <v>record your best and yarkiemomentylol the new league director tools to create content is already available for free download https goo gl tcnyyy</v>
      </c>
    </row>
    <row r="7065" ht="15.75" customHeight="1">
      <c r="A7065" s="1">
        <v>7734.0</v>
      </c>
      <c r="B7065" s="2" t="s">
        <v>6032</v>
      </c>
      <c r="C7065" s="2" t="s">
        <v>6034</v>
      </c>
      <c r="D7065" s="2" t="s">
        <v>6</v>
      </c>
      <c r="E7065" s="2" t="str">
        <f>IFERROR(__xludf.DUMMYFUNCTION("GOOGLETRANSLATE(B7065, ""auto"",""en"")")," helpful content zakland 100 useful sites for league of legends that everyone should know is a very useful list of sites categorized and provided a detailed description of")</f>
        <v> helpful content zakland 100 useful sites for league of legends that everyone should know is a very useful list of sites categorized and provided a detailed description of</v>
      </c>
    </row>
    <row r="7066" ht="15.75" customHeight="1">
      <c r="A7066" s="1">
        <v>7735.0</v>
      </c>
      <c r="B7066" s="2" t="s">
        <v>6033</v>
      </c>
      <c r="C7066" s="2" t="s">
        <v>6034</v>
      </c>
      <c r="D7066" s="2" t="s">
        <v>6</v>
      </c>
      <c r="E7066" s="2" t="str">
        <f>IFERROR(__xludf.DUMMYFUNCTION("GOOGLETRANSLATE(B7066, ""auto"",""en"")"),"but you get used to being alone is enough to break it at least for a day, and you have to get used to it again from the beginning Richard Bach")</f>
        <v>but you get used to being alone is enough to break it at least for a day, and you have to get used to it again from the beginning Richard Bach</v>
      </c>
    </row>
    <row r="7067" ht="15.75" customHeight="1">
      <c r="A7067" s="1">
        <v>7736.0</v>
      </c>
      <c r="B7067" s="2" t="s">
        <v>6035</v>
      </c>
      <c r="C7067" s="2" t="s">
        <v>6036</v>
      </c>
      <c r="D7067" s="2" t="s">
        <v>6</v>
      </c>
      <c r="E7067" s="2" t="str">
        <f>IFERROR(__xludf.DUMMYFUNCTION("GOOGLETRANSLATE(B7067, ""auto"",""en"")"),"sand spit between the islands of the Maldives to discuss http pikabu ru story 2355369")</f>
        <v>sand spit between the islands of the Maldives to discuss http pikabu ru story 2355369</v>
      </c>
    </row>
    <row r="7068" ht="15.75" customHeight="1">
      <c r="A7068" s="1">
        <v>7737.0</v>
      </c>
      <c r="B7068" s="2" t="s">
        <v>6037</v>
      </c>
      <c r="C7068" s="2" t="s">
        <v>6036</v>
      </c>
      <c r="D7068" s="2" t="s">
        <v>6</v>
      </c>
      <c r="E7068" s="2" t="str">
        <f>IFERROR(__xludf.DUMMYFUNCTION("GOOGLETRANSLATE(B7068, ""auto"",""en"")")," 3 signatures")</f>
        <v> 3 signatures</v>
      </c>
    </row>
    <row r="7069" ht="15.75" customHeight="1">
      <c r="A7069" s="1">
        <v>7738.0</v>
      </c>
      <c r="B7069" s="2" t="s">
        <v>3668</v>
      </c>
      <c r="C7069" s="2" t="s">
        <v>6036</v>
      </c>
      <c r="D7069" s="2" t="s">
        <v>6</v>
      </c>
      <c r="E7069" s="2" t="str">
        <f>IFERROR(__xludf.DUMMYFUNCTION("GOOGLETRANSLATE(B7069, ""auto"",""en"")"),"show full")</f>
        <v>show full</v>
      </c>
    </row>
    <row r="7070" ht="15.75" customHeight="1">
      <c r="A7070" s="1">
        <v>7739.0</v>
      </c>
      <c r="B7070" s="2" t="s">
        <v>6038</v>
      </c>
      <c r="C7070" s="2" t="s">
        <v>6036</v>
      </c>
      <c r="D7070" s="2" t="s">
        <v>6</v>
      </c>
      <c r="E7070" s="2" t="str">
        <f>IFERROR(__xludf.DUMMYFUNCTION("GOOGLETRANSLATE(B7070, ""auto"",""en"")"),"mdk on something does not seem")</f>
        <v>mdk on something does not seem</v>
      </c>
    </row>
    <row r="7071" ht="15.75" customHeight="1">
      <c r="A7071" s="1">
        <v>7740.0</v>
      </c>
      <c r="B7071" s="2" t="s">
        <v>6039</v>
      </c>
      <c r="C7071" s="2" t="s">
        <v>6036</v>
      </c>
      <c r="D7071" s="2" t="s">
        <v>6</v>
      </c>
      <c r="E7071" s="2" t="str">
        <f>IFERROR(__xludf.DUMMYFUNCTION("GOOGLETRANSLATE(B7071, ""auto"",""en"")"),"nerealnooo")</f>
        <v>nerealnooo</v>
      </c>
    </row>
    <row r="7072" ht="15.75" customHeight="1">
      <c r="A7072" s="1">
        <v>7741.0</v>
      </c>
      <c r="B7072" s="2" t="s">
        <v>6040</v>
      </c>
      <c r="C7072" s="2" t="s">
        <v>6036</v>
      </c>
      <c r="D7072" s="2" t="s">
        <v>6</v>
      </c>
      <c r="E7072" s="2" t="str">
        <f>IFERROR(__xludf.DUMMYFUNCTION("GOOGLETRANSLATE(B7072, ""auto"",""en"")"),"Like PUSH soon if not gay")</f>
        <v>Like PUSH soon if not gay</v>
      </c>
    </row>
    <row r="7073" ht="15.75" customHeight="1">
      <c r="A7073" s="1">
        <v>7742.0</v>
      </c>
      <c r="B7073" s="2" t="s">
        <v>6035</v>
      </c>
      <c r="C7073" s="2" t="s">
        <v>6036</v>
      </c>
      <c r="D7073" s="2" t="s">
        <v>6</v>
      </c>
      <c r="E7073" s="2" t="str">
        <f>IFERROR(__xludf.DUMMYFUNCTION("GOOGLETRANSLATE(B7073, ""auto"",""en"")"),"sand spit between the islands of the Maldives to discuss http pikabu ru story 2355369")</f>
        <v>sand spit between the islands of the Maldives to discuss http pikabu ru story 2355369</v>
      </c>
    </row>
    <row r="7074" ht="15.75" customHeight="1">
      <c r="A7074" s="1">
        <v>7743.0</v>
      </c>
      <c r="B7074" s="2" t="s">
        <v>6037</v>
      </c>
      <c r="C7074" s="2" t="s">
        <v>6036</v>
      </c>
      <c r="D7074" s="2" t="s">
        <v>6</v>
      </c>
      <c r="E7074" s="2" t="str">
        <f>IFERROR(__xludf.DUMMYFUNCTION("GOOGLETRANSLATE(B7074, ""auto"",""en"")")," 3 signatures")</f>
        <v> 3 signatures</v>
      </c>
    </row>
    <row r="7075" ht="15.75" customHeight="1">
      <c r="A7075" s="1">
        <v>7744.0</v>
      </c>
      <c r="B7075" s="2" t="s">
        <v>3668</v>
      </c>
      <c r="C7075" s="2" t="s">
        <v>6036</v>
      </c>
      <c r="D7075" s="2" t="s">
        <v>6</v>
      </c>
      <c r="E7075" s="2" t="str">
        <f>IFERROR(__xludf.DUMMYFUNCTION("GOOGLETRANSLATE(B7075, ""auto"",""en"")"),"show full")</f>
        <v>show full</v>
      </c>
    </row>
    <row r="7076" ht="15.75" customHeight="1">
      <c r="A7076" s="1">
        <v>7745.0</v>
      </c>
      <c r="B7076" s="2" t="s">
        <v>6038</v>
      </c>
      <c r="C7076" s="2" t="s">
        <v>6036</v>
      </c>
      <c r="D7076" s="2" t="s">
        <v>6</v>
      </c>
      <c r="E7076" s="2" t="str">
        <f>IFERROR(__xludf.DUMMYFUNCTION("GOOGLETRANSLATE(B7076, ""auto"",""en"")"),"mdk on something does not seem")</f>
        <v>mdk on something does not seem</v>
      </c>
    </row>
    <row r="7077" ht="15.75" customHeight="1">
      <c r="A7077" s="1">
        <v>7746.0</v>
      </c>
      <c r="B7077" s="2" t="s">
        <v>6039</v>
      </c>
      <c r="C7077" s="2" t="s">
        <v>6036</v>
      </c>
      <c r="D7077" s="2" t="s">
        <v>6</v>
      </c>
      <c r="E7077" s="2" t="str">
        <f>IFERROR(__xludf.DUMMYFUNCTION("GOOGLETRANSLATE(B7077, ""auto"",""en"")"),"nerealnooo")</f>
        <v>nerealnooo</v>
      </c>
    </row>
    <row r="7078" ht="15.75" customHeight="1">
      <c r="A7078" s="1">
        <v>7747.0</v>
      </c>
      <c r="B7078" s="2" t="s">
        <v>6040</v>
      </c>
      <c r="C7078" s="2" t="s">
        <v>6036</v>
      </c>
      <c r="D7078" s="2" t="s">
        <v>6</v>
      </c>
      <c r="E7078" s="2" t="str">
        <f>IFERROR(__xludf.DUMMYFUNCTION("GOOGLETRANSLATE(B7078, ""auto"",""en"")"),"Like PUSH soon if not gay")</f>
        <v>Like PUSH soon if not gay</v>
      </c>
    </row>
    <row r="7079" ht="15.75" customHeight="1">
      <c r="A7079" s="1">
        <v>7748.0</v>
      </c>
      <c r="B7079" s="2" t="s">
        <v>6035</v>
      </c>
      <c r="C7079" s="2" t="s">
        <v>6036</v>
      </c>
      <c r="D7079" s="2" t="s">
        <v>6</v>
      </c>
      <c r="E7079" s="2" t="str">
        <f>IFERROR(__xludf.DUMMYFUNCTION("GOOGLETRANSLATE(B7079, ""auto"",""en"")"),"sand spit between the islands of the Maldives to discuss http pikabu ru story 2355369")</f>
        <v>sand spit between the islands of the Maldives to discuss http pikabu ru story 2355369</v>
      </c>
    </row>
    <row r="7080" ht="15.75" customHeight="1">
      <c r="A7080" s="1">
        <v>7749.0</v>
      </c>
      <c r="B7080" s="2" t="s">
        <v>6037</v>
      </c>
      <c r="C7080" s="2" t="s">
        <v>6036</v>
      </c>
      <c r="D7080" s="2" t="s">
        <v>6</v>
      </c>
      <c r="E7080" s="2" t="str">
        <f>IFERROR(__xludf.DUMMYFUNCTION("GOOGLETRANSLATE(B7080, ""auto"",""en"")")," 3 signatures")</f>
        <v> 3 signatures</v>
      </c>
    </row>
    <row r="7081" ht="15.75" customHeight="1">
      <c r="A7081" s="1">
        <v>7750.0</v>
      </c>
      <c r="B7081" s="2" t="s">
        <v>3668</v>
      </c>
      <c r="C7081" s="2" t="s">
        <v>6036</v>
      </c>
      <c r="D7081" s="2" t="s">
        <v>6</v>
      </c>
      <c r="E7081" s="2" t="str">
        <f>IFERROR(__xludf.DUMMYFUNCTION("GOOGLETRANSLATE(B7081, ""auto"",""en"")"),"show full")</f>
        <v>show full</v>
      </c>
    </row>
    <row r="7082" ht="15.75" customHeight="1">
      <c r="A7082" s="1">
        <v>7751.0</v>
      </c>
      <c r="B7082" s="2" t="s">
        <v>6038</v>
      </c>
      <c r="C7082" s="2" t="s">
        <v>6036</v>
      </c>
      <c r="D7082" s="2" t="s">
        <v>6</v>
      </c>
      <c r="E7082" s="2" t="str">
        <f>IFERROR(__xludf.DUMMYFUNCTION("GOOGLETRANSLATE(B7082, ""auto"",""en"")"),"mdk on something does not seem")</f>
        <v>mdk on something does not seem</v>
      </c>
    </row>
    <row r="7083" ht="15.75" customHeight="1">
      <c r="A7083" s="1">
        <v>7752.0</v>
      </c>
      <c r="B7083" s="2" t="s">
        <v>6039</v>
      </c>
      <c r="C7083" s="2" t="s">
        <v>6036</v>
      </c>
      <c r="D7083" s="2" t="s">
        <v>6</v>
      </c>
      <c r="E7083" s="2" t="str">
        <f>IFERROR(__xludf.DUMMYFUNCTION("GOOGLETRANSLATE(B7083, ""auto"",""en"")"),"nerealnooo")</f>
        <v>nerealnooo</v>
      </c>
    </row>
    <row r="7084" ht="15.75" customHeight="1">
      <c r="A7084" s="1">
        <v>7753.0</v>
      </c>
      <c r="B7084" s="2" t="s">
        <v>6040</v>
      </c>
      <c r="C7084" s="2" t="s">
        <v>6036</v>
      </c>
      <c r="D7084" s="2" t="s">
        <v>6</v>
      </c>
      <c r="E7084" s="2" t="str">
        <f>IFERROR(__xludf.DUMMYFUNCTION("GOOGLETRANSLATE(B7084, ""auto"",""en"")"),"Like PUSH soon if not gay")</f>
        <v>Like PUSH soon if not gay</v>
      </c>
    </row>
    <row r="7085" ht="15.75" customHeight="1">
      <c r="A7085" s="1">
        <v>7754.0</v>
      </c>
      <c r="B7085" s="2" t="s">
        <v>6041</v>
      </c>
      <c r="C7085" s="2" t="s">
        <v>6042</v>
      </c>
      <c r="D7085" s="2" t="s">
        <v>6</v>
      </c>
      <c r="E7085" s="2" t="str">
        <f>IFERROR(__xludf.DUMMYFUNCTION("GOOGLETRANSLATE(B7085, ""auto"",""en"")"),"waited")</f>
        <v>waited</v>
      </c>
    </row>
    <row r="7086" ht="15.75" customHeight="1">
      <c r="A7086" s="1">
        <v>7755.0</v>
      </c>
      <c r="B7086" s="2" t="s">
        <v>6043</v>
      </c>
      <c r="C7086" s="2" t="s">
        <v>6042</v>
      </c>
      <c r="D7086" s="2" t="s">
        <v>6</v>
      </c>
      <c r="E7086" s="2" t="str">
        <f>IFERROR(__xludf.DUMMYFUNCTION("GOOGLETRANSLATE(B7086, ""auto"",""en"")"),"first she cried for a long time and then became angry Mikhail Bulgakov The Master and Margarita")</f>
        <v>first she cried for a long time and then became angry Mikhail Bulgakov The Master and Margarita</v>
      </c>
    </row>
    <row r="7087" ht="15.75" customHeight="1">
      <c r="A7087" s="1">
        <v>7756.0</v>
      </c>
      <c r="B7087" s="2" t="s">
        <v>6044</v>
      </c>
      <c r="C7087" s="2" t="s">
        <v>6042</v>
      </c>
      <c r="D7087" s="2" t="s">
        <v>6</v>
      </c>
      <c r="E7087" s="2" t="str">
        <f>IFERROR(__xludf.DUMMYFUNCTION("GOOGLETRANSLATE(B7087, ""auto"",""en"")"),"it's so cool just like a monkey")</f>
        <v>it's so cool just like a monkey</v>
      </c>
    </row>
    <row r="7088" ht="15.75" customHeight="1">
      <c r="A7088" s="1">
        <v>7757.0</v>
      </c>
      <c r="B7088" s="2" t="s">
        <v>6041</v>
      </c>
      <c r="C7088" s="2" t="s">
        <v>6042</v>
      </c>
      <c r="D7088" s="2" t="s">
        <v>6</v>
      </c>
      <c r="E7088" s="2" t="str">
        <f>IFERROR(__xludf.DUMMYFUNCTION("GOOGLETRANSLATE(B7088, ""auto"",""en"")"),"waited")</f>
        <v>waited</v>
      </c>
    </row>
    <row r="7089" ht="15.75" customHeight="1">
      <c r="A7089" s="1">
        <v>7758.0</v>
      </c>
      <c r="B7089" s="2" t="s">
        <v>6043</v>
      </c>
      <c r="C7089" s="2" t="s">
        <v>6042</v>
      </c>
      <c r="D7089" s="2" t="s">
        <v>6</v>
      </c>
      <c r="E7089" s="2" t="str">
        <f>IFERROR(__xludf.DUMMYFUNCTION("GOOGLETRANSLATE(B7089, ""auto"",""en"")"),"first she cried for a long time and then became angry Mikhail Bulgakov The Master and Margarita")</f>
        <v>first she cried for a long time and then became angry Mikhail Bulgakov The Master and Margarita</v>
      </c>
    </row>
    <row r="7090" ht="15.75" customHeight="1">
      <c r="A7090" s="1">
        <v>7759.0</v>
      </c>
      <c r="B7090" s="2" t="s">
        <v>6044</v>
      </c>
      <c r="C7090" s="2" t="s">
        <v>6042</v>
      </c>
      <c r="D7090" s="2" t="s">
        <v>6</v>
      </c>
      <c r="E7090" s="2" t="str">
        <f>IFERROR(__xludf.DUMMYFUNCTION("GOOGLETRANSLATE(B7090, ""auto"",""en"")"),"it's so cool just like a monkey")</f>
        <v>it's so cool just like a monkey</v>
      </c>
    </row>
    <row r="7091" ht="15.75" customHeight="1">
      <c r="A7091" s="1">
        <v>7760.0</v>
      </c>
      <c r="B7091" s="2" t="s">
        <v>6041</v>
      </c>
      <c r="C7091" s="2" t="s">
        <v>6042</v>
      </c>
      <c r="D7091" s="2" t="s">
        <v>6</v>
      </c>
      <c r="E7091" s="2" t="str">
        <f>IFERROR(__xludf.DUMMYFUNCTION("GOOGLETRANSLATE(B7091, ""auto"",""en"")"),"waited")</f>
        <v>waited</v>
      </c>
    </row>
    <row r="7092" ht="15.75" customHeight="1">
      <c r="A7092" s="1">
        <v>7761.0</v>
      </c>
      <c r="B7092" s="2" t="s">
        <v>6043</v>
      </c>
      <c r="C7092" s="2" t="s">
        <v>6042</v>
      </c>
      <c r="D7092" s="2" t="s">
        <v>6</v>
      </c>
      <c r="E7092" s="2" t="str">
        <f>IFERROR(__xludf.DUMMYFUNCTION("GOOGLETRANSLATE(B7092, ""auto"",""en"")"),"first she cried for a long time and then became angry Mikhail Bulgakov The Master and Margarita")</f>
        <v>first she cried for a long time and then became angry Mikhail Bulgakov The Master and Margarita</v>
      </c>
    </row>
    <row r="7093" ht="15.75" customHeight="1">
      <c r="A7093" s="1">
        <v>7762.0</v>
      </c>
      <c r="B7093" s="2" t="s">
        <v>6044</v>
      </c>
      <c r="C7093" s="2" t="s">
        <v>6042</v>
      </c>
      <c r="D7093" s="2" t="s">
        <v>6</v>
      </c>
      <c r="E7093" s="2" t="str">
        <f>IFERROR(__xludf.DUMMYFUNCTION("GOOGLETRANSLATE(B7093, ""auto"",""en"")"),"it's so cool just like a monkey")</f>
        <v>it's so cool just like a monkey</v>
      </c>
    </row>
    <row r="7094" ht="15.75" customHeight="1">
      <c r="A7094" s="1">
        <v>7763.0</v>
      </c>
      <c r="B7094" s="2" t="s">
        <v>6045</v>
      </c>
      <c r="C7094" s="2" t="s">
        <v>6046</v>
      </c>
      <c r="D7094" s="2" t="s">
        <v>6</v>
      </c>
      <c r="E7094" s="2" t="str">
        <f>IFERROR(__xludf.DUMMYFUNCTION("GOOGLETRANSLATE(B7094, ""auto"",""en"")"),"Doctor Strange movie 2016 watch online for free in good quality")</f>
        <v>Doctor Strange movie 2016 watch online for free in good quality</v>
      </c>
    </row>
    <row r="7095" ht="15.75" customHeight="1">
      <c r="A7095" s="1">
        <v>7764.0</v>
      </c>
      <c r="B7095" s="2" t="s">
        <v>6047</v>
      </c>
      <c r="C7095" s="2" t="s">
        <v>6046</v>
      </c>
      <c r="D7095" s="2" t="s">
        <v>6</v>
      </c>
      <c r="E7095" s="2" t="str">
        <f>IFERROR(__xludf.DUMMYFUNCTION("GOOGLETRANSLATE(B7095, ""auto"",""en"")"),"dmb")</f>
        <v>dmb</v>
      </c>
    </row>
    <row r="7096" ht="15.75" customHeight="1">
      <c r="A7096" s="1">
        <v>7765.0</v>
      </c>
      <c r="B7096" s="2" t="s">
        <v>6048</v>
      </c>
      <c r="C7096" s="2" t="s">
        <v>6046</v>
      </c>
      <c r="D7096" s="2" t="s">
        <v>6</v>
      </c>
      <c r="E7096" s="2" t="str">
        <f>IFERROR(__xludf.DUMMYFUNCTION("GOOGLETRANSLATE(B7096, ""auto"",""en"")"),"soon everything will change in sha Allah")</f>
        <v>soon everything will change in sha Allah</v>
      </c>
    </row>
    <row r="7097" ht="15.75" customHeight="1">
      <c r="A7097" s="1">
        <v>7766.0</v>
      </c>
      <c r="B7097" s="2" t="s">
        <v>6045</v>
      </c>
      <c r="C7097" s="2" t="s">
        <v>6049</v>
      </c>
      <c r="D7097" s="2" t="s">
        <v>6</v>
      </c>
      <c r="E7097" s="2" t="str">
        <f>IFERROR(__xludf.DUMMYFUNCTION("GOOGLETRANSLATE(B7097, ""auto"",""en"")"),"Doctor Strange movie 2016 watch online for free in good quality")</f>
        <v>Doctor Strange movie 2016 watch online for free in good quality</v>
      </c>
    </row>
    <row r="7098" ht="15.75" customHeight="1">
      <c r="A7098" s="1">
        <v>7767.0</v>
      </c>
      <c r="B7098" s="2" t="s">
        <v>6047</v>
      </c>
      <c r="C7098" s="2" t="s">
        <v>6049</v>
      </c>
      <c r="D7098" s="2" t="s">
        <v>6</v>
      </c>
      <c r="E7098" s="2" t="str">
        <f>IFERROR(__xludf.DUMMYFUNCTION("GOOGLETRANSLATE(B7098, ""auto"",""en"")"),"dmb")</f>
        <v>dmb</v>
      </c>
    </row>
    <row r="7099" ht="15.75" customHeight="1">
      <c r="A7099" s="1">
        <v>7768.0</v>
      </c>
      <c r="B7099" s="2" t="s">
        <v>6048</v>
      </c>
      <c r="C7099" s="2" t="s">
        <v>6049</v>
      </c>
      <c r="D7099" s="2" t="s">
        <v>6</v>
      </c>
      <c r="E7099" s="2" t="str">
        <f>IFERROR(__xludf.DUMMYFUNCTION("GOOGLETRANSLATE(B7099, ""auto"",""en"")"),"soon everything will change in sha Allah")</f>
        <v>soon everything will change in sha Allah</v>
      </c>
    </row>
    <row r="7100" ht="15.75" customHeight="1">
      <c r="A7100" s="1">
        <v>7769.0</v>
      </c>
      <c r="B7100" s="2" t="s">
        <v>6050</v>
      </c>
      <c r="C7100" s="2" t="s">
        <v>6051</v>
      </c>
      <c r="D7100" s="2" t="s">
        <v>6</v>
      </c>
      <c r="E7100" s="2" t="str">
        <f>IFERROR(__xludf.DUMMYFUNCTION("GOOGLETRANSLATE(B7100, ""auto"",""en"")"),"Find yourself a simple and calm down")</f>
        <v>Find yourself a simple and calm down</v>
      </c>
    </row>
    <row r="7101" ht="15.75" customHeight="1">
      <c r="A7101" s="1">
        <v>7770.0</v>
      </c>
      <c r="B7101" s="2" t="s">
        <v>6052</v>
      </c>
      <c r="C7101" s="2" t="s">
        <v>6051</v>
      </c>
      <c r="D7101" s="2" t="s">
        <v>6</v>
      </c>
      <c r="E7101" s="2" t="str">
        <f>IFERROR(__xludf.DUMMYFUNCTION("GOOGLETRANSLATE(B7101, ""auto"",""en"")"),"and I would just heat relatives")</f>
        <v>and I would just heat relatives</v>
      </c>
    </row>
    <row r="7102" ht="15.75" customHeight="1">
      <c r="A7102" s="1">
        <v>7771.0</v>
      </c>
      <c r="B7102" s="2" t="s">
        <v>6053</v>
      </c>
      <c r="C7102" s="2" t="s">
        <v>6051</v>
      </c>
      <c r="D7102" s="2" t="s">
        <v>6</v>
      </c>
      <c r="E7102" s="2" t="str">
        <f>IFERROR(__xludf.DUMMYFUNCTION("GOOGLETRANSLATE(B7102, ""auto"",""en"")"),"it for me")</f>
        <v>it for me</v>
      </c>
    </row>
    <row r="7103" ht="15.75" customHeight="1">
      <c r="A7103" s="1">
        <v>7772.0</v>
      </c>
      <c r="B7103" s="2" t="s">
        <v>6054</v>
      </c>
      <c r="C7103" s="2" t="s">
        <v>6051</v>
      </c>
      <c r="D7103" s="2" t="s">
        <v>6</v>
      </c>
      <c r="E7103" s="2" t="str">
        <f>IFERROR(__xludf.DUMMYFUNCTION("GOOGLETRANSLATE(B7103, ""auto"",""en"")"),"do not appreciate not cling went to dick smile")</f>
        <v>do not appreciate not cling went to dick smile</v>
      </c>
    </row>
    <row r="7104" ht="15.75" customHeight="1">
      <c r="A7104" s="1">
        <v>7773.0</v>
      </c>
      <c r="B7104" s="2" t="s">
        <v>6055</v>
      </c>
      <c r="C7104" s="2" t="s">
        <v>6051</v>
      </c>
      <c r="D7104" s="2" t="s">
        <v>6</v>
      </c>
      <c r="E7104" s="2" t="str">
        <f>IFERROR(__xludf.DUMMYFUNCTION("GOOGLETRANSLATE(B7104, ""auto"",""en"")"),"I think the most important thing")</f>
        <v>I think the most important thing</v>
      </c>
    </row>
    <row r="7105" ht="15.75" customHeight="1">
      <c r="A7105" s="1">
        <v>7774.0</v>
      </c>
      <c r="B7105" s="2" t="s">
        <v>6056</v>
      </c>
      <c r="C7105" s="2" t="s">
        <v>6051</v>
      </c>
      <c r="D7105" s="2" t="s">
        <v>6</v>
      </c>
      <c r="E7105" s="2" t="str">
        <f>IFERROR(__xludf.DUMMYFUNCTION("GOOGLETRANSLATE(B7105, ""auto"",""en"")"),"everyone needs to at a difficult time someone said, do not be afraid I'm here")</f>
        <v>everyone needs to at a difficult time someone said, do not be afraid I'm here</v>
      </c>
    </row>
    <row r="7106" ht="15.75" customHeight="1">
      <c r="A7106" s="1">
        <v>7775.0</v>
      </c>
      <c r="B7106" s="2" t="s">
        <v>6057</v>
      </c>
      <c r="C7106" s="2" t="s">
        <v>6051</v>
      </c>
      <c r="D7106" s="2" t="s">
        <v>6</v>
      </c>
      <c r="E7106" s="2" t="str">
        <f>IFERROR(__xludf.DUMMYFUNCTION("GOOGLETRANSLATE(B7106, ""auto"",""en"")"),"family serenity love and respect of my plans for the future")</f>
        <v>family serenity love and respect of my plans for the future</v>
      </c>
    </row>
    <row r="7107" ht="15.75" customHeight="1">
      <c r="A7107" s="1">
        <v>7776.0</v>
      </c>
      <c r="B7107" s="2" t="s">
        <v>6058</v>
      </c>
      <c r="C7107" s="2" t="s">
        <v>6051</v>
      </c>
      <c r="D7107" s="2" t="s">
        <v>6</v>
      </c>
      <c r="E7107" s="2" t="str">
        <f>IFERROR(__xludf.DUMMYFUNCTION("GOOGLETRANSLATE(B7107, ""auto"",""en"")")," a true friend will replace me a thousand friends")</f>
        <v> a true friend will replace me a thousand friends</v>
      </c>
    </row>
    <row r="7108" ht="15.75" customHeight="1">
      <c r="A7108" s="1">
        <v>7777.0</v>
      </c>
      <c r="B7108" s="2" t="s">
        <v>6059</v>
      </c>
      <c r="C7108" s="2" t="s">
        <v>6051</v>
      </c>
      <c r="D7108" s="2" t="s">
        <v>6</v>
      </c>
      <c r="E7108" s="2" t="str">
        <f>IFERROR(__xludf.DUMMYFUNCTION("GOOGLETRANSLATE(B7108, ""auto"",""en"")"),"hands work the eye sees flit like a butterfly sting like a bee sorry muhammad ali")</f>
        <v>hands work the eye sees flit like a butterfly sting like a bee sorry muhammad ali</v>
      </c>
    </row>
    <row r="7109" ht="15.75" customHeight="1">
      <c r="A7109" s="1">
        <v>7778.0</v>
      </c>
      <c r="B7109" s="2" t="s">
        <v>6060</v>
      </c>
      <c r="C7109" s="2" t="s">
        <v>6051</v>
      </c>
      <c r="D7109" s="2" t="s">
        <v>6</v>
      </c>
      <c r="E7109" s="2" t="str">
        <f>IFERROR(__xludf.DUMMYFUNCTION("GOOGLETRANSLATE(B7109, ""auto"",""en"")"),"bpat or bpak 2019 License 1080 Genre Comedy gayxap bepemenna a aydap vpode would nakonets verily nashel obschuy language c bpatyamu zheny ho vce menyaetcya kogda glavny gepoy ctalkuvaetcya c neobychnoy boleznyu cundpom kyvad mnumaya bepemennoct y myzhchun"&amp;" mozhet polnoctyu pazpyshut plany aydapa dazhe u ego bpak")</f>
        <v>bpat or bpak 2019 License 1080 Genre Comedy gayxap bepemenna a aydap vpode would nakonets verily nashel obschuy language c bpatyamu zheny ho vce menyaetcya kogda glavny gepoy ctalkuvaetcya c neobychnoy boleznyu cundpom kyvad mnumaya bepemennoct y myzhchun mozhet polnoctyu pazpyshut plany aydapa dazhe u ego bpak</v>
      </c>
    </row>
    <row r="7110" ht="15.75" customHeight="1">
      <c r="A7110" s="1">
        <v>7779.0</v>
      </c>
      <c r="B7110" s="2" t="s">
        <v>6050</v>
      </c>
      <c r="C7110" s="2" t="s">
        <v>6061</v>
      </c>
      <c r="D7110" s="2" t="s">
        <v>6</v>
      </c>
      <c r="E7110" s="2" t="str">
        <f>IFERROR(__xludf.DUMMYFUNCTION("GOOGLETRANSLATE(B7110, ""auto"",""en"")"),"Find yourself a simple and calm down")</f>
        <v>Find yourself a simple and calm down</v>
      </c>
    </row>
    <row r="7111" ht="15.75" customHeight="1">
      <c r="A7111" s="1">
        <v>7780.0</v>
      </c>
      <c r="B7111" s="2" t="s">
        <v>6052</v>
      </c>
      <c r="C7111" s="2" t="s">
        <v>6061</v>
      </c>
      <c r="D7111" s="2" t="s">
        <v>6</v>
      </c>
      <c r="E7111" s="2" t="str">
        <f>IFERROR(__xludf.DUMMYFUNCTION("GOOGLETRANSLATE(B7111, ""auto"",""en"")"),"and I would just heat relatives")</f>
        <v>and I would just heat relatives</v>
      </c>
    </row>
    <row r="7112" ht="15.75" customHeight="1">
      <c r="A7112" s="1">
        <v>7781.0</v>
      </c>
      <c r="B7112" s="2" t="s">
        <v>6053</v>
      </c>
      <c r="C7112" s="2" t="s">
        <v>6061</v>
      </c>
      <c r="D7112" s="2" t="s">
        <v>6</v>
      </c>
      <c r="E7112" s="2" t="str">
        <f>IFERROR(__xludf.DUMMYFUNCTION("GOOGLETRANSLATE(B7112, ""auto"",""en"")"),"it for me")</f>
        <v>it for me</v>
      </c>
    </row>
    <row r="7113" ht="15.75" customHeight="1">
      <c r="A7113" s="1">
        <v>7782.0</v>
      </c>
      <c r="B7113" s="2" t="s">
        <v>6054</v>
      </c>
      <c r="C7113" s="2" t="s">
        <v>6061</v>
      </c>
      <c r="D7113" s="2" t="s">
        <v>6</v>
      </c>
      <c r="E7113" s="2" t="str">
        <f>IFERROR(__xludf.DUMMYFUNCTION("GOOGLETRANSLATE(B7113, ""auto"",""en"")"),"do not appreciate not cling went to dick smile")</f>
        <v>do not appreciate not cling went to dick smile</v>
      </c>
    </row>
    <row r="7114" ht="15.75" customHeight="1">
      <c r="A7114" s="1">
        <v>7783.0</v>
      </c>
      <c r="B7114" s="2" t="s">
        <v>6055</v>
      </c>
      <c r="C7114" s="2" t="s">
        <v>6061</v>
      </c>
      <c r="D7114" s="2" t="s">
        <v>6</v>
      </c>
      <c r="E7114" s="2" t="str">
        <f>IFERROR(__xludf.DUMMYFUNCTION("GOOGLETRANSLATE(B7114, ""auto"",""en"")"),"I think the most important thing")</f>
        <v>I think the most important thing</v>
      </c>
    </row>
    <row r="7115" ht="15.75" customHeight="1">
      <c r="A7115" s="1">
        <v>7784.0</v>
      </c>
      <c r="B7115" s="2" t="s">
        <v>6056</v>
      </c>
      <c r="C7115" s="2" t="s">
        <v>6061</v>
      </c>
      <c r="D7115" s="2" t="s">
        <v>6</v>
      </c>
      <c r="E7115" s="2" t="str">
        <f>IFERROR(__xludf.DUMMYFUNCTION("GOOGLETRANSLATE(B7115, ""auto"",""en"")"),"everyone needs to at a difficult time someone said, do not be afraid I'm here")</f>
        <v>everyone needs to at a difficult time someone said, do not be afraid I'm here</v>
      </c>
    </row>
    <row r="7116" ht="15.75" customHeight="1">
      <c r="A7116" s="1">
        <v>7785.0</v>
      </c>
      <c r="B7116" s="2" t="s">
        <v>6057</v>
      </c>
      <c r="C7116" s="2" t="s">
        <v>6061</v>
      </c>
      <c r="D7116" s="2" t="s">
        <v>6</v>
      </c>
      <c r="E7116" s="2" t="str">
        <f>IFERROR(__xludf.DUMMYFUNCTION("GOOGLETRANSLATE(B7116, ""auto"",""en"")"),"family serenity love and respect of my plans for the future")</f>
        <v>family serenity love and respect of my plans for the future</v>
      </c>
    </row>
    <row r="7117" ht="15.75" customHeight="1">
      <c r="A7117" s="1">
        <v>7786.0</v>
      </c>
      <c r="B7117" s="2" t="s">
        <v>6058</v>
      </c>
      <c r="C7117" s="2" t="s">
        <v>6061</v>
      </c>
      <c r="D7117" s="2" t="s">
        <v>6</v>
      </c>
      <c r="E7117" s="2" t="str">
        <f>IFERROR(__xludf.DUMMYFUNCTION("GOOGLETRANSLATE(B7117, ""auto"",""en"")")," a true friend will replace me a thousand friends")</f>
        <v> a true friend will replace me a thousand friends</v>
      </c>
    </row>
    <row r="7118" ht="15.75" customHeight="1">
      <c r="A7118" s="1">
        <v>7787.0</v>
      </c>
      <c r="B7118" s="2" t="s">
        <v>6059</v>
      </c>
      <c r="C7118" s="2" t="s">
        <v>6061</v>
      </c>
      <c r="D7118" s="2" t="s">
        <v>6</v>
      </c>
      <c r="E7118" s="2" t="str">
        <f>IFERROR(__xludf.DUMMYFUNCTION("GOOGLETRANSLATE(B7118, ""auto"",""en"")"),"hands work the eye sees flit like a butterfly sting like a bee sorry muhammad ali")</f>
        <v>hands work the eye sees flit like a butterfly sting like a bee sorry muhammad ali</v>
      </c>
    </row>
    <row r="7119" ht="15.75" customHeight="1">
      <c r="A7119" s="1">
        <v>7788.0</v>
      </c>
      <c r="B7119" s="2" t="s">
        <v>6060</v>
      </c>
      <c r="C7119" s="2" t="s">
        <v>6061</v>
      </c>
      <c r="D7119" s="2" t="s">
        <v>6</v>
      </c>
      <c r="E7119" s="2" t="str">
        <f>IFERROR(__xludf.DUMMYFUNCTION("GOOGLETRANSLATE(B7119, ""auto"",""en"")"),"bpat or bpak 2019 License 1080 Genre Comedy gayxap bepemenna a aydap vpode would nakonets verily nashel obschuy language c bpatyamu zheny ho vce menyaetcya kogda glavny gepoy ctalkuvaetcya c neobychnoy boleznyu cundpom kyvad mnumaya bepemennoct y myzhchun"&amp;" mozhet polnoctyu pazpyshut plany aydapa dazhe u ego bpak")</f>
        <v>bpat or bpak 2019 License 1080 Genre Comedy gayxap bepemenna a aydap vpode would nakonets verily nashel obschuy language c bpatyamu zheny ho vce menyaetcya kogda glavny gepoy ctalkuvaetcya c neobychnoy boleznyu cundpom kyvad mnumaya bepemennoct y myzhchun mozhet polnoctyu pazpyshut plany aydapa dazhe u ego bpak</v>
      </c>
    </row>
    <row r="7120" ht="15.75" customHeight="1">
      <c r="A7120" s="1">
        <v>7789.0</v>
      </c>
      <c r="B7120" s="2" t="s">
        <v>6050</v>
      </c>
      <c r="C7120" s="2" t="s">
        <v>6051</v>
      </c>
      <c r="D7120" s="2" t="s">
        <v>6</v>
      </c>
      <c r="E7120" s="2" t="str">
        <f>IFERROR(__xludf.DUMMYFUNCTION("GOOGLETRANSLATE(B7120, ""auto"",""en"")"),"Find yourself a simple and calm down")</f>
        <v>Find yourself a simple and calm down</v>
      </c>
    </row>
    <row r="7121" ht="15.75" customHeight="1">
      <c r="A7121" s="1">
        <v>7790.0</v>
      </c>
      <c r="B7121" s="2" t="s">
        <v>6052</v>
      </c>
      <c r="C7121" s="2" t="s">
        <v>6051</v>
      </c>
      <c r="D7121" s="2" t="s">
        <v>6</v>
      </c>
      <c r="E7121" s="2" t="str">
        <f>IFERROR(__xludf.DUMMYFUNCTION("GOOGLETRANSLATE(B7121, ""auto"",""en"")"),"and I would just heat relatives")</f>
        <v>and I would just heat relatives</v>
      </c>
    </row>
    <row r="7122" ht="15.75" customHeight="1">
      <c r="A7122" s="1">
        <v>7791.0</v>
      </c>
      <c r="B7122" s="2" t="s">
        <v>6053</v>
      </c>
      <c r="C7122" s="2" t="s">
        <v>6051</v>
      </c>
      <c r="D7122" s="2" t="s">
        <v>6</v>
      </c>
      <c r="E7122" s="2" t="str">
        <f>IFERROR(__xludf.DUMMYFUNCTION("GOOGLETRANSLATE(B7122, ""auto"",""en"")"),"it for me")</f>
        <v>it for me</v>
      </c>
    </row>
    <row r="7123" ht="15.75" customHeight="1">
      <c r="A7123" s="1">
        <v>7792.0</v>
      </c>
      <c r="B7123" s="2" t="s">
        <v>6054</v>
      </c>
      <c r="C7123" s="2" t="s">
        <v>6051</v>
      </c>
      <c r="D7123" s="2" t="s">
        <v>6</v>
      </c>
      <c r="E7123" s="2" t="str">
        <f>IFERROR(__xludf.DUMMYFUNCTION("GOOGLETRANSLATE(B7123, ""auto"",""en"")"),"do not appreciate not cling went to dick smile")</f>
        <v>do not appreciate not cling went to dick smile</v>
      </c>
    </row>
    <row r="7124" ht="15.75" customHeight="1">
      <c r="A7124" s="1">
        <v>7793.0</v>
      </c>
      <c r="B7124" s="2" t="s">
        <v>6055</v>
      </c>
      <c r="C7124" s="2" t="s">
        <v>6051</v>
      </c>
      <c r="D7124" s="2" t="s">
        <v>6</v>
      </c>
      <c r="E7124" s="2" t="str">
        <f>IFERROR(__xludf.DUMMYFUNCTION("GOOGLETRANSLATE(B7124, ""auto"",""en"")"),"I think the most important thing")</f>
        <v>I think the most important thing</v>
      </c>
    </row>
    <row r="7125" ht="15.75" customHeight="1">
      <c r="A7125" s="1">
        <v>7794.0</v>
      </c>
      <c r="B7125" s="2" t="s">
        <v>6056</v>
      </c>
      <c r="C7125" s="2" t="s">
        <v>6051</v>
      </c>
      <c r="D7125" s="2" t="s">
        <v>6</v>
      </c>
      <c r="E7125" s="2" t="str">
        <f>IFERROR(__xludf.DUMMYFUNCTION("GOOGLETRANSLATE(B7125, ""auto"",""en"")"),"everyone needs to at a difficult time someone said, do not be afraid I'm here")</f>
        <v>everyone needs to at a difficult time someone said, do not be afraid I'm here</v>
      </c>
    </row>
    <row r="7126" ht="15.75" customHeight="1">
      <c r="A7126" s="1">
        <v>7795.0</v>
      </c>
      <c r="B7126" s="2" t="s">
        <v>6057</v>
      </c>
      <c r="C7126" s="2" t="s">
        <v>6051</v>
      </c>
      <c r="D7126" s="2" t="s">
        <v>6</v>
      </c>
      <c r="E7126" s="2" t="str">
        <f>IFERROR(__xludf.DUMMYFUNCTION("GOOGLETRANSLATE(B7126, ""auto"",""en"")"),"family serenity love and respect of my plans for the future")</f>
        <v>family serenity love and respect of my plans for the future</v>
      </c>
    </row>
    <row r="7127" ht="15.75" customHeight="1">
      <c r="A7127" s="1">
        <v>7796.0</v>
      </c>
      <c r="B7127" s="2" t="s">
        <v>6058</v>
      </c>
      <c r="C7127" s="2" t="s">
        <v>6051</v>
      </c>
      <c r="D7127" s="2" t="s">
        <v>6</v>
      </c>
      <c r="E7127" s="2" t="str">
        <f>IFERROR(__xludf.DUMMYFUNCTION("GOOGLETRANSLATE(B7127, ""auto"",""en"")")," a true friend will replace me a thousand friends")</f>
        <v> a true friend will replace me a thousand friends</v>
      </c>
    </row>
    <row r="7128" ht="15.75" customHeight="1">
      <c r="A7128" s="1">
        <v>7797.0</v>
      </c>
      <c r="B7128" s="2" t="s">
        <v>6059</v>
      </c>
      <c r="C7128" s="2" t="s">
        <v>6051</v>
      </c>
      <c r="D7128" s="2" t="s">
        <v>6</v>
      </c>
      <c r="E7128" s="2" t="str">
        <f>IFERROR(__xludf.DUMMYFUNCTION("GOOGLETRANSLATE(B7128, ""auto"",""en"")"),"hands work the eye sees flit like a butterfly sting like a bee sorry muhammad ali")</f>
        <v>hands work the eye sees flit like a butterfly sting like a bee sorry muhammad ali</v>
      </c>
    </row>
    <row r="7129" ht="15.75" customHeight="1">
      <c r="A7129" s="1">
        <v>7798.0</v>
      </c>
      <c r="B7129" s="2" t="s">
        <v>6060</v>
      </c>
      <c r="C7129" s="2" t="s">
        <v>6051</v>
      </c>
      <c r="D7129" s="2" t="s">
        <v>6</v>
      </c>
      <c r="E7129" s="2" t="str">
        <f>IFERROR(__xludf.DUMMYFUNCTION("GOOGLETRANSLATE(B7129, ""auto"",""en"")"),"bpat or bpak 2019 License 1080 Genre Comedy gayxap bepemenna a aydap vpode would nakonets verily nashel obschuy language c bpatyamu zheny ho vce menyaetcya kogda glavny gepoy ctalkuvaetcya c neobychnoy boleznyu cundpom kyvad mnumaya bepemennoct y myzhchun"&amp;" mozhet polnoctyu pazpyshut plany aydapa dazhe u ego bpak")</f>
        <v>bpat or bpak 2019 License 1080 Genre Comedy gayxap bepemenna a aydap vpode would nakonets verily nashel obschuy language c bpatyamu zheny ho vce menyaetcya kogda glavny gepoy ctalkuvaetcya c neobychnoy boleznyu cundpom kyvad mnumaya bepemennoct y myzhchun mozhet polnoctyu pazpyshut plany aydapa dazhe u ego bpak</v>
      </c>
    </row>
    <row r="7130" ht="15.75" customHeight="1">
      <c r="A7130" s="1">
        <v>7799.0</v>
      </c>
      <c r="B7130" s="2" t="s">
        <v>6062</v>
      </c>
      <c r="C7130" s="2" t="s">
        <v>6063</v>
      </c>
      <c r="D7130" s="2" t="s">
        <v>6</v>
      </c>
      <c r="E7130" s="2" t="str">
        <f>IFERROR(__xludf.DUMMYFUNCTION("GOOGLETRANSLATE(B7130, ""auto"",""en"")")," menqazaqtıñulımın")</f>
        <v> menqazaqtıñulımın</v>
      </c>
    </row>
    <row r="7131" ht="15.75" customHeight="1">
      <c r="A7131" s="1">
        <v>7801.0</v>
      </c>
      <c r="B7131" s="2" t="s">
        <v>6064</v>
      </c>
      <c r="C7131" s="2" t="s">
        <v>6063</v>
      </c>
      <c r="D7131" s="2" t="s">
        <v>6</v>
      </c>
      <c r="E7131" s="2" t="str">
        <f>IFERROR(__xludf.DUMMYFUNCTION("GOOGLETRANSLATE(B7131, ""auto"",""en"")"),"to taste the beauties of the universe smell of my father, my mother laughing image does not equal the world ätirleri honored shirt")</f>
        <v>to taste the beauties of the universe smell of my father, my mother laughing image does not equal the world ätirleri honored shirt</v>
      </c>
    </row>
    <row r="7132" ht="15.75" customHeight="1">
      <c r="A7132" s="1">
        <v>7802.0</v>
      </c>
      <c r="B7132" s="2" t="s">
        <v>851</v>
      </c>
      <c r="C7132" s="2" t="s">
        <v>6063</v>
      </c>
      <c r="D7132" s="2" t="s">
        <v>6</v>
      </c>
      <c r="E7132" s="2" t="str">
        <f>IFERROR(__xludf.DUMMYFUNCTION("GOOGLETRANSLATE(B7132, ""auto"",""en"")"),"sharp visors 2013 all series 16 series kinomania drama kinomania crime kinomania series tells the story of a criminal gang operating in the early twentieth century in Birmingham numerous family Shelby is at the head of gangster gang engaged in robbery and"&amp;" gambling, they were able not only to gain prestige in the city but also to become one of the most violent and most influential groups of the postwar period of their distinguishing feature is the secret sign sewn into the visor cap sharpened blade during "&amp;"the next about raking gang becomes the owner of a large consignment of weapons destined for African colonies of Britain and the country's leadership can not leave this incident without attention")</f>
        <v>sharp visors 2013 all series 16 series kinomania drama kinomania crime kinomania series tells the story of a criminal gang operating in the early twentieth century in Birmingham numerous family Shelby is at the head of gangster gang engaged in robbery and gambling, they were able not only to gain prestige in the city but also to become one of the most violent and most influential groups of the postwar period of their distinguishing feature is the secret sign sewn into the visor cap sharpened blade during the next about raking gang becomes the owner of a large consignment of weapons destined for African colonies of Britain and the country's leadership can not leave this incident without attention</v>
      </c>
    </row>
    <row r="7133" ht="15.75" customHeight="1">
      <c r="A7133" s="1">
        <v>7804.0</v>
      </c>
      <c r="B7133" s="2" t="s">
        <v>6064</v>
      </c>
      <c r="C7133" s="2" t="s">
        <v>6065</v>
      </c>
      <c r="D7133" s="2" t="s">
        <v>6</v>
      </c>
      <c r="E7133" s="2" t="str">
        <f>IFERROR(__xludf.DUMMYFUNCTION("GOOGLETRANSLATE(B7133, ""auto"",""en"")"),"to taste the beauties of the universe smell of my father, my mother laughing image does not equal the world ätirleri honored shirt")</f>
        <v>to taste the beauties of the universe smell of my father, my mother laughing image does not equal the world ätirleri honored shirt</v>
      </c>
    </row>
    <row r="7134" ht="15.75" customHeight="1">
      <c r="A7134" s="1">
        <v>7805.0</v>
      </c>
      <c r="B7134" s="2" t="s">
        <v>851</v>
      </c>
      <c r="C7134" s="2" t="s">
        <v>6065</v>
      </c>
      <c r="D7134" s="2" t="s">
        <v>6</v>
      </c>
      <c r="E7134" s="2" t="str">
        <f>IFERROR(__xludf.DUMMYFUNCTION("GOOGLETRANSLATE(B7134, ""auto"",""en"")"),"sharp visors 2013 all series 16 series kinomania drama kinomania crime kinomania series tells the story of a criminal gang operating in the early twentieth century in Birmingham numerous family Shelby is at the head of gangster gang engaged in robbery and"&amp;" gambling, they were able not only to gain prestige in the city but also to become one of the most violent and most influential groups of the postwar period of their distinguishing feature is the secret sign sewn into the visor cap sharpened blade during "&amp;"the next about raking gang becomes the owner of a large consignment of weapons destined for African colonies of Britain and the country's leadership can not leave this incident without attention")</f>
        <v>sharp visors 2013 all series 16 series kinomania drama kinomania crime kinomania series tells the story of a criminal gang operating in the early twentieth century in Birmingham numerous family Shelby is at the head of gangster gang engaged in robbery and gambling, they were able not only to gain prestige in the city but also to become one of the most violent and most influential groups of the postwar period of their distinguishing feature is the secret sign sewn into the visor cap sharpened blade during the next about raking gang becomes the owner of a large consignment of weapons destined for African colonies of Britain and the country's leadership can not leave this incident without attention</v>
      </c>
    </row>
    <row r="7135" ht="15.75" customHeight="1">
      <c r="A7135" s="1">
        <v>7807.0</v>
      </c>
      <c r="B7135" s="2" t="s">
        <v>6064</v>
      </c>
      <c r="C7135" s="2" t="s">
        <v>6065</v>
      </c>
      <c r="D7135" s="2" t="s">
        <v>6</v>
      </c>
      <c r="E7135" s="2" t="str">
        <f>IFERROR(__xludf.DUMMYFUNCTION("GOOGLETRANSLATE(B7135, ""auto"",""en"")"),"to taste the beauties of the universe smell of my father, my mother laughing image does not equal the world ätirleri honored shirt")</f>
        <v>to taste the beauties of the universe smell of my father, my mother laughing image does not equal the world ätirleri honored shirt</v>
      </c>
    </row>
    <row r="7136" ht="15.75" customHeight="1">
      <c r="A7136" s="1">
        <v>7808.0</v>
      </c>
      <c r="B7136" s="2" t="s">
        <v>851</v>
      </c>
      <c r="C7136" s="2" t="s">
        <v>6065</v>
      </c>
      <c r="D7136" s="2" t="s">
        <v>6</v>
      </c>
      <c r="E7136" s="2" t="str">
        <f>IFERROR(__xludf.DUMMYFUNCTION("GOOGLETRANSLATE(B7136, ""auto"",""en"")"),"sharp visors 2013 all series 16 series kinomania drama kinomania crime kinomania series tells the story of a criminal gang operating in the early twentieth century in Birmingham numerous family Shelby is at the head of gangster gang engaged in robbery and"&amp;" gambling, they were able not only to gain prestige in the city but also to become one of the most violent and most influential groups of the postwar period of their distinguishing feature is the secret sign sewn into the visor cap sharpened blade during "&amp;"the next about raking gang becomes the owner of a large consignment of weapons destined for African colonies of Britain and the country's leadership can not leave this incident without attention")</f>
        <v>sharp visors 2013 all series 16 series kinomania drama kinomania crime kinomania series tells the story of a criminal gang operating in the early twentieth century in Birmingham numerous family Shelby is at the head of gangster gang engaged in robbery and gambling, they were able not only to gain prestige in the city but also to become one of the most violent and most influential groups of the postwar period of their distinguishing feature is the secret sign sewn into the visor cap sharpened blade during the next about raking gang becomes the owner of a large consignment of weapons destined for African colonies of Britain and the country's leadership can not leave this incident without attention</v>
      </c>
    </row>
    <row r="7137" ht="15.75" customHeight="1">
      <c r="A7137" s="1">
        <v>7809.0</v>
      </c>
      <c r="B7137" s="2" t="s">
        <v>6066</v>
      </c>
      <c r="C7137" s="2" t="s">
        <v>6067</v>
      </c>
      <c r="D7137" s="2" t="s">
        <v>6</v>
      </c>
      <c r="E7137" s="2" t="str">
        <f>IFERROR(__xludf.DUMMYFUNCTION("GOOGLETRANSLATE(B7137, ""auto"",""en"")")," where Robert imagine dragons")</f>
        <v> where Robert imagine dragons</v>
      </c>
    </row>
    <row r="7138" ht="15.75" customHeight="1">
      <c r="A7138" s="1">
        <v>7810.0</v>
      </c>
      <c r="B7138" s="2" t="s">
        <v>6068</v>
      </c>
      <c r="C7138" s="2" t="s">
        <v>6067</v>
      </c>
      <c r="D7138" s="2" t="s">
        <v>6</v>
      </c>
      <c r="E7138" s="2" t="str">
        <f>IFERROR(__xludf.DUMMYFUNCTION("GOOGLETRANSLATE(B7138, ""auto"",""en"")")," it's not perfect but real eyebrows")</f>
        <v> it's not perfect but real eyebrows</v>
      </c>
    </row>
    <row r="7139" ht="15.75" customHeight="1">
      <c r="A7139" s="1">
        <v>7811.0</v>
      </c>
      <c r="B7139" s="2" t="s">
        <v>6069</v>
      </c>
      <c r="C7139" s="2" t="s">
        <v>6067</v>
      </c>
      <c r="D7139" s="2" t="s">
        <v>6</v>
      </c>
      <c r="E7139" s="2" t="str">
        <f>IFERROR(__xludf.DUMMYFUNCTION("GOOGLETRANSLATE(B7139, ""auto"",""en"")")," What book are you crying so sad and that the algebra book")</f>
        <v> What book are you crying so sad and that the algebra book</v>
      </c>
    </row>
    <row r="7140" ht="15.75" customHeight="1">
      <c r="A7140" s="1">
        <v>7812.0</v>
      </c>
      <c r="B7140" s="2" t="s">
        <v>6066</v>
      </c>
      <c r="C7140" s="2" t="s">
        <v>6067</v>
      </c>
      <c r="D7140" s="2" t="s">
        <v>6</v>
      </c>
      <c r="E7140" s="2" t="str">
        <f>IFERROR(__xludf.DUMMYFUNCTION("GOOGLETRANSLATE(B7140, ""auto"",""en"")")," where Robert imagine dragons")</f>
        <v> where Robert imagine dragons</v>
      </c>
    </row>
    <row r="7141" ht="15.75" customHeight="1">
      <c r="A7141" s="1">
        <v>7813.0</v>
      </c>
      <c r="B7141" s="2" t="s">
        <v>6068</v>
      </c>
      <c r="C7141" s="2" t="s">
        <v>6067</v>
      </c>
      <c r="D7141" s="2" t="s">
        <v>6</v>
      </c>
      <c r="E7141" s="2" t="str">
        <f>IFERROR(__xludf.DUMMYFUNCTION("GOOGLETRANSLATE(B7141, ""auto"",""en"")")," it's not perfect but real eyebrows")</f>
        <v> it's not perfect but real eyebrows</v>
      </c>
    </row>
    <row r="7142" ht="15.75" customHeight="1">
      <c r="A7142" s="1">
        <v>7814.0</v>
      </c>
      <c r="B7142" s="2" t="s">
        <v>6069</v>
      </c>
      <c r="C7142" s="2" t="s">
        <v>6067</v>
      </c>
      <c r="D7142" s="2" t="s">
        <v>6</v>
      </c>
      <c r="E7142" s="2" t="str">
        <f>IFERROR(__xludf.DUMMYFUNCTION("GOOGLETRANSLATE(B7142, ""auto"",""en"")")," What book are you crying so sad and that the algebra book")</f>
        <v> What book are you crying so sad and that the algebra book</v>
      </c>
    </row>
    <row r="7143" ht="15.75" customHeight="1">
      <c r="A7143" s="1">
        <v>7815.0</v>
      </c>
      <c r="B7143" s="2" t="s">
        <v>6066</v>
      </c>
      <c r="C7143" s="2" t="s">
        <v>6067</v>
      </c>
      <c r="D7143" s="2" t="s">
        <v>6</v>
      </c>
      <c r="E7143" s="2" t="str">
        <f>IFERROR(__xludf.DUMMYFUNCTION("GOOGLETRANSLATE(B7143, ""auto"",""en"")")," where Robert imagine dragons")</f>
        <v> where Robert imagine dragons</v>
      </c>
    </row>
    <row r="7144" ht="15.75" customHeight="1">
      <c r="A7144" s="1">
        <v>7816.0</v>
      </c>
      <c r="B7144" s="2" t="s">
        <v>6068</v>
      </c>
      <c r="C7144" s="2" t="s">
        <v>6067</v>
      </c>
      <c r="D7144" s="2" t="s">
        <v>6</v>
      </c>
      <c r="E7144" s="2" t="str">
        <f>IFERROR(__xludf.DUMMYFUNCTION("GOOGLETRANSLATE(B7144, ""auto"",""en"")")," it's not perfect but real eyebrows")</f>
        <v> it's not perfect but real eyebrows</v>
      </c>
    </row>
    <row r="7145" ht="15.75" customHeight="1">
      <c r="A7145" s="1">
        <v>7817.0</v>
      </c>
      <c r="B7145" s="2" t="s">
        <v>6069</v>
      </c>
      <c r="C7145" s="2" t="s">
        <v>6067</v>
      </c>
      <c r="D7145" s="2" t="s">
        <v>6</v>
      </c>
      <c r="E7145" s="2" t="str">
        <f>IFERROR(__xludf.DUMMYFUNCTION("GOOGLETRANSLATE(B7145, ""auto"",""en"")")," What book are you crying so sad and that the algebra book")</f>
        <v> What book are you crying so sad and that the algebra book</v>
      </c>
    </row>
    <row r="7146" ht="15.75" customHeight="1">
      <c r="A7146" s="1">
        <v>7818.0</v>
      </c>
      <c r="B7146" s="2" t="s">
        <v>6070</v>
      </c>
      <c r="C7146" s="2" t="s">
        <v>6071</v>
      </c>
      <c r="D7146" s="2" t="s">
        <v>6</v>
      </c>
      <c r="E7146" s="2" t="str">
        <f>IFERROR(__xludf.DUMMYFUNCTION("GOOGLETRANSLATE(B7146, ""auto"",""en"")"),"Strive to do better than me grow then what are you afraid of then prochuvstvuesh taste of life")</f>
        <v>Strive to do better than me grow then what are you afraid of then prochuvstvuesh taste of life</v>
      </c>
    </row>
    <row r="7147" ht="15.75" customHeight="1">
      <c r="A7147" s="1">
        <v>7819.0</v>
      </c>
      <c r="B7147" s="2" t="s">
        <v>6070</v>
      </c>
      <c r="C7147" s="2" t="s">
        <v>6072</v>
      </c>
      <c r="D7147" s="2" t="s">
        <v>6</v>
      </c>
      <c r="E7147" s="2" t="str">
        <f>IFERROR(__xludf.DUMMYFUNCTION("GOOGLETRANSLATE(B7147, ""auto"",""en"")"),"Strive to do better than me grow then what are you afraid of then prochuvstvuesh taste of life")</f>
        <v>Strive to do better than me grow then what are you afraid of then prochuvstvuesh taste of life</v>
      </c>
    </row>
    <row r="7148" ht="15.75" customHeight="1">
      <c r="A7148" s="1">
        <v>7820.0</v>
      </c>
      <c r="B7148" s="2" t="s">
        <v>6073</v>
      </c>
      <c r="C7148" s="2" t="s">
        <v>6074</v>
      </c>
      <c r="D7148" s="2" t="s">
        <v>6</v>
      </c>
      <c r="E7148" s="2" t="str">
        <f>IFERROR(__xludf.DUMMYFUNCTION("GOOGLETRANSLATE(B7148, ""auto"",""en"")"),"6 7 years, everything is clear in the sandbox playing all equal you have a lot of friends around a magical world ah this wonderful although at the time so did not seem the time to 12 13 years, then the kids have broken into the company's children's mind b"&amp;"egins to suspect that all is not so rosy, and all kids are already vaguely divide themselves into the ranks of the chukha it has a prefix but you get but the friendship is still there, this light-hearted yet not lost childhood friendship of the high ideal"&amp;"s of mutual aid mutual show completely")</f>
        <v>6 7 years, everything is clear in the sandbox playing all equal you have a lot of friends around a magical world ah this wonderful although at the time so did not seem the time to 12 13 years, then the kids have broken into the company's children's mind begins to suspect that all is not so rosy, and all kids are already vaguely divide themselves into the ranks of the chukha it has a prefix but you get but the friendship is still there, this light-hearted yet not lost childhood friendship of the high ideals of mutual aid mutual show completely</v>
      </c>
    </row>
    <row r="7149" ht="15.75" customHeight="1">
      <c r="A7149" s="1">
        <v>7821.0</v>
      </c>
      <c r="B7149" s="2" t="s">
        <v>6075</v>
      </c>
      <c r="C7149" s="2" t="s">
        <v>6074</v>
      </c>
      <c r="D7149" s="2" t="s">
        <v>6</v>
      </c>
      <c r="E7149" s="2" t="str">
        <f>IFERROR(__xludf.DUMMYFUNCTION("GOOGLETRANSLATE(B7149, ""auto"",""en"")"),"dumb")</f>
        <v>dumb</v>
      </c>
    </row>
    <row r="7150" ht="15.75" customHeight="1">
      <c r="A7150" s="1">
        <v>7822.0</v>
      </c>
      <c r="B7150" s="2" t="s">
        <v>6076</v>
      </c>
      <c r="C7150" s="2" t="s">
        <v>6074</v>
      </c>
      <c r="D7150" s="2" t="s">
        <v>6</v>
      </c>
      <c r="E7150" s="2" t="str">
        <f>IFERROR(__xludf.DUMMYFUNCTION("GOOGLETRANSLATE(B7150, ""auto"",""en"")")," where have you been battles but your mother is dry and does not smell hhos Konstantin Lopatin")</f>
        <v> where have you been battles but your mother is dry and does not smell hhos Konstantin Lopatin</v>
      </c>
    </row>
    <row r="7151" ht="15.75" customHeight="1">
      <c r="A7151" s="1">
        <v>7825.0</v>
      </c>
      <c r="B7151" s="2" t="s">
        <v>6077</v>
      </c>
      <c r="C7151" s="2" t="s">
        <v>6078</v>
      </c>
      <c r="D7151" s="2" t="s">
        <v>6</v>
      </c>
      <c r="E7151" s="2" t="str">
        <f>IFERROR(__xludf.DUMMYFUNCTION("GOOGLETRANSLATE(B7151, ""auto"",""en"")"),"instagram with modest")</f>
        <v>instagram with modest</v>
      </c>
    </row>
    <row r="7152" ht="15.75" customHeight="1">
      <c r="A7152" s="1">
        <v>7826.0</v>
      </c>
      <c r="B7152" s="2" t="s">
        <v>6079</v>
      </c>
      <c r="C7152" s="2" t="s">
        <v>6078</v>
      </c>
      <c r="D7152" s="2" t="s">
        <v>6</v>
      </c>
      <c r="E7152" s="2" t="str">
        <f>IFERROR(__xludf.DUMMYFUNCTION("GOOGLETRANSLATE(B7152, ""auto"",""en"")")," vazhnaya lekcika for povcednevnoy rechi")</f>
        <v> vazhnaya lekcika for povcednevnoy rechi</v>
      </c>
    </row>
    <row r="7153" ht="15.75" customHeight="1">
      <c r="A7153" s="1">
        <v>7827.0</v>
      </c>
      <c r="B7153" s="2" t="s">
        <v>6080</v>
      </c>
      <c r="C7153" s="2" t="s">
        <v>6078</v>
      </c>
      <c r="D7153" s="2" t="s">
        <v>6</v>
      </c>
      <c r="E7153" s="2" t="str">
        <f>IFERROR(__xludf.DUMMYFUNCTION("GOOGLETRANSLATE(B7153, ""auto"",""en"")"),"lozhnye dpuzya pepevodchika")</f>
        <v>lozhnye dpuzya pepevodchika</v>
      </c>
    </row>
    <row r="7154" ht="15.75" customHeight="1">
      <c r="A7154" s="1">
        <v>7828.0</v>
      </c>
      <c r="B7154" s="2" t="s">
        <v>6081</v>
      </c>
      <c r="C7154" s="2" t="s">
        <v>6078</v>
      </c>
      <c r="D7154" s="2" t="s">
        <v>6</v>
      </c>
      <c r="E7154" s="2" t="str">
        <f>IFERROR(__xludf.DUMMYFUNCTION("GOOGLETRANSLATE(B7154, ""auto"",""en"")"),"glagoly co cvoimi predlogami and perevod")</f>
        <v>glagoly co cvoimi predlogami and perevod</v>
      </c>
    </row>
    <row r="7155" ht="15.75" customHeight="1">
      <c r="A7155" s="1">
        <v>7829.0</v>
      </c>
      <c r="B7155" s="2" t="s">
        <v>6082</v>
      </c>
      <c r="C7155" s="2" t="s">
        <v>6078</v>
      </c>
      <c r="D7155" s="2" t="s">
        <v>6</v>
      </c>
      <c r="E7155" s="2" t="str">
        <f>IFERROR(__xludf.DUMMYFUNCTION("GOOGLETRANSLATE(B7155, ""auto"",""en"")"),"for those komu ckuchno sit nA lessons or vapors")</f>
        <v>for those komu ckuchno sit nA lessons or vapors</v>
      </c>
    </row>
    <row r="7156" ht="15.75" customHeight="1">
      <c r="A7156" s="1">
        <v>7830.0</v>
      </c>
      <c r="B7156" s="2" t="s">
        <v>6083</v>
      </c>
      <c r="C7156" s="2" t="s">
        <v>6078</v>
      </c>
      <c r="D7156" s="2" t="s">
        <v>6</v>
      </c>
      <c r="E7156" s="2" t="str">
        <f>IFERROR(__xludf.DUMMYFUNCTION("GOOGLETRANSLATE(B7156, ""auto"",""en"")"),"a huge list for all occasions the movie awaken the consciousness of thinking and blowing one to reach heaven knockin on heaven s door show completely")</f>
        <v>a huge list for all occasions the movie awaken the consciousness of thinking and blowing one to reach heaven knockin on heaven s door show completely</v>
      </c>
    </row>
    <row r="7157" ht="15.75" customHeight="1">
      <c r="A7157" s="1">
        <v>7831.0</v>
      </c>
      <c r="B7157" s="2" t="s">
        <v>6084</v>
      </c>
      <c r="C7157" s="2" t="s">
        <v>6078</v>
      </c>
      <c r="D7157" s="2" t="s">
        <v>6</v>
      </c>
      <c r="E7157" s="2" t="str">
        <f>IFERROR(__xludf.DUMMYFUNCTION("GOOGLETRANSLATE(B7157, ""auto"",""en"")"),"transformation plan living make yourself get up before the wake up the whole world start with 7 00 then 6 00 and then completely with the May 30, Take a habit to cook their own wonderful breakfast fry tomatoes and mushrooms in butter with garlic fry an eg"&amp;"g we shall cut slices of fresh avocado and squeeze it lemon juice show completely")</f>
        <v>transformation plan living make yourself get up before the wake up the whole world start with 7 00 then 6 00 and then completely with the May 30, Take a habit to cook their own wonderful breakfast fry tomatoes and mushrooms in butter with garlic fry an egg we shall cut slices of fresh avocado and squeeze it lemon juice show completely</v>
      </c>
    </row>
    <row r="7158" ht="15.75" customHeight="1">
      <c r="A7158" s="1">
        <v>7832.0</v>
      </c>
      <c r="B7158" s="2" t="s">
        <v>6085</v>
      </c>
      <c r="C7158" s="2" t="s">
        <v>6078</v>
      </c>
      <c r="D7158" s="2" t="s">
        <v>6</v>
      </c>
      <c r="E7158" s="2" t="str">
        <f>IFERROR(__xludf.DUMMYFUNCTION("GOOGLETRANSLATE(B7158, ""auto"",""en"")"),"20 tests, after which you will become a different person when I started doing it with my life I liked it so much that I decided to share my experience with the world is only 20 tests with which it is possible to cope in the past month is best to pick 2 of"&amp;" 5 points and try to stick to them the next 30 days, and once you are comfortable with them completely, choose for themselves a few others for the next month show completely")</f>
        <v>20 tests, after which you will become a different person when I started doing it with my life I liked it so much that I decided to share my experience with the world is only 20 tests with which it is possible to cope in the past month is best to pick 2 of 5 points and try to stick to them the next 30 days, and once you are comfortable with them completely, choose for themselves a few others for the next month show completely</v>
      </c>
    </row>
    <row r="7159" ht="15.75" customHeight="1">
      <c r="A7159" s="1">
        <v>7833.0</v>
      </c>
      <c r="B7159" s="2" t="s">
        <v>6086</v>
      </c>
      <c r="C7159" s="2" t="s">
        <v>6078</v>
      </c>
      <c r="D7159" s="2" t="s">
        <v>6</v>
      </c>
      <c r="E7159" s="2" t="str">
        <f>IFERROR(__xludf.DUMMYFUNCTION("GOOGLETRANSLATE(B7159, ""auto"",""en"")"),"you always served me with both hands when I did not deserve, and one mom")</f>
        <v>you always served me with both hands when I did not deserve, and one mom</v>
      </c>
    </row>
    <row r="7160" ht="15.75" customHeight="1">
      <c r="A7160" s="1">
        <v>7834.0</v>
      </c>
      <c r="B7160" s="2" t="s">
        <v>6087</v>
      </c>
      <c r="C7160" s="2" t="s">
        <v>6078</v>
      </c>
      <c r="D7160" s="2" t="s">
        <v>6</v>
      </c>
      <c r="E7160" s="2" t="str">
        <f>IFERROR(__xludf.DUMMYFUNCTION("GOOGLETRANSLATE(B7160, ""auto"",""en"")")," dolgojdannaya premier film judaham long-awaited presentation of the film Mad Mad")</f>
        <v> dolgojdannaya premier film judaham long-awaited presentation of the film Mad Mad</v>
      </c>
    </row>
    <row r="7161" ht="15.75" customHeight="1">
      <c r="A7161" s="1">
        <v>7835.0</v>
      </c>
      <c r="B7161" s="2" t="s">
        <v>6077</v>
      </c>
      <c r="C7161" s="2" t="s">
        <v>6078</v>
      </c>
      <c r="D7161" s="2" t="s">
        <v>6</v>
      </c>
      <c r="E7161" s="2" t="str">
        <f>IFERROR(__xludf.DUMMYFUNCTION("GOOGLETRANSLATE(B7161, ""auto"",""en"")"),"instagram with modest")</f>
        <v>instagram with modest</v>
      </c>
    </row>
    <row r="7162" ht="15.75" customHeight="1">
      <c r="A7162" s="1">
        <v>7836.0</v>
      </c>
      <c r="B7162" s="2" t="s">
        <v>6079</v>
      </c>
      <c r="C7162" s="2" t="s">
        <v>6078</v>
      </c>
      <c r="D7162" s="2" t="s">
        <v>6</v>
      </c>
      <c r="E7162" s="2" t="str">
        <f>IFERROR(__xludf.DUMMYFUNCTION("GOOGLETRANSLATE(B7162, ""auto"",""en"")")," vazhnaya lekcika for povcednevnoy rechi")</f>
        <v> vazhnaya lekcika for povcednevnoy rechi</v>
      </c>
    </row>
    <row r="7163" ht="15.75" customHeight="1">
      <c r="A7163" s="1">
        <v>7837.0</v>
      </c>
      <c r="B7163" s="2" t="s">
        <v>6080</v>
      </c>
      <c r="C7163" s="2" t="s">
        <v>6078</v>
      </c>
      <c r="D7163" s="2" t="s">
        <v>6</v>
      </c>
      <c r="E7163" s="2" t="str">
        <f>IFERROR(__xludf.DUMMYFUNCTION("GOOGLETRANSLATE(B7163, ""auto"",""en"")"),"lozhnye dpuzya pepevodchika")</f>
        <v>lozhnye dpuzya pepevodchika</v>
      </c>
    </row>
    <row r="7164" ht="15.75" customHeight="1">
      <c r="A7164" s="1">
        <v>7838.0</v>
      </c>
      <c r="B7164" s="2" t="s">
        <v>6081</v>
      </c>
      <c r="C7164" s="2" t="s">
        <v>6078</v>
      </c>
      <c r="D7164" s="2" t="s">
        <v>6</v>
      </c>
      <c r="E7164" s="2" t="str">
        <f>IFERROR(__xludf.DUMMYFUNCTION("GOOGLETRANSLATE(B7164, ""auto"",""en"")"),"glagoly co cvoimi predlogami and perevod")</f>
        <v>glagoly co cvoimi predlogami and perevod</v>
      </c>
    </row>
    <row r="7165" ht="15.75" customHeight="1">
      <c r="A7165" s="1">
        <v>7839.0</v>
      </c>
      <c r="B7165" s="2" t="s">
        <v>6082</v>
      </c>
      <c r="C7165" s="2" t="s">
        <v>6078</v>
      </c>
      <c r="D7165" s="2" t="s">
        <v>6</v>
      </c>
      <c r="E7165" s="2" t="str">
        <f>IFERROR(__xludf.DUMMYFUNCTION("GOOGLETRANSLATE(B7165, ""auto"",""en"")"),"for those komu ckuchno sit nA lessons or vapors")</f>
        <v>for those komu ckuchno sit nA lessons or vapors</v>
      </c>
    </row>
    <row r="7166" ht="15.75" customHeight="1">
      <c r="A7166" s="1">
        <v>7840.0</v>
      </c>
      <c r="B7166" s="2" t="s">
        <v>6083</v>
      </c>
      <c r="C7166" s="2" t="s">
        <v>6078</v>
      </c>
      <c r="D7166" s="2" t="s">
        <v>6</v>
      </c>
      <c r="E7166" s="2" t="str">
        <f>IFERROR(__xludf.DUMMYFUNCTION("GOOGLETRANSLATE(B7166, ""auto"",""en"")"),"a huge list for all occasions the movie awaken the consciousness of thinking and blowing one to reach heaven knockin on heaven s door show completely")</f>
        <v>a huge list for all occasions the movie awaken the consciousness of thinking and blowing one to reach heaven knockin on heaven s door show completely</v>
      </c>
    </row>
    <row r="7167" ht="15.75" customHeight="1">
      <c r="A7167" s="1">
        <v>7841.0</v>
      </c>
      <c r="B7167" s="2" t="s">
        <v>6084</v>
      </c>
      <c r="C7167" s="2" t="s">
        <v>6078</v>
      </c>
      <c r="D7167" s="2" t="s">
        <v>6</v>
      </c>
      <c r="E7167" s="2" t="str">
        <f>IFERROR(__xludf.DUMMYFUNCTION("GOOGLETRANSLATE(B7167, ""auto"",""en"")"),"transformation plan living make yourself get up before the wake up the whole world start with 7 00 then 6 00 and then completely with the May 30, Take a habit to cook their own wonderful breakfast fry tomatoes and mushrooms in butter with garlic fry an eg"&amp;"g we shall cut slices of fresh avocado and squeeze it lemon juice show completely")</f>
        <v>transformation plan living make yourself get up before the wake up the whole world start with 7 00 then 6 00 and then completely with the May 30, Take a habit to cook their own wonderful breakfast fry tomatoes and mushrooms in butter with garlic fry an egg we shall cut slices of fresh avocado and squeeze it lemon juice show completely</v>
      </c>
    </row>
    <row r="7168" ht="15.75" customHeight="1">
      <c r="A7168" s="1">
        <v>7842.0</v>
      </c>
      <c r="B7168" s="2" t="s">
        <v>6085</v>
      </c>
      <c r="C7168" s="2" t="s">
        <v>6078</v>
      </c>
      <c r="D7168" s="2" t="s">
        <v>6</v>
      </c>
      <c r="E7168" s="2" t="str">
        <f>IFERROR(__xludf.DUMMYFUNCTION("GOOGLETRANSLATE(B7168, ""auto"",""en"")"),"20 tests, after which you will become a different person when I started doing it with my life I liked it so much that I decided to share my experience with the world is only 20 tests with which it is possible to cope in the past month is best to pick 2 of"&amp;" 5 points and try to stick to them the next 30 days, and once you are comfortable with them completely, choose for themselves a few others for the next month show completely")</f>
        <v>20 tests, after which you will become a different person when I started doing it with my life I liked it so much that I decided to share my experience with the world is only 20 tests with which it is possible to cope in the past month is best to pick 2 of 5 points and try to stick to them the next 30 days, and once you are comfortable with them completely, choose for themselves a few others for the next month show completely</v>
      </c>
    </row>
    <row r="7169" ht="15.75" customHeight="1">
      <c r="A7169" s="1">
        <v>7843.0</v>
      </c>
      <c r="B7169" s="2" t="s">
        <v>6086</v>
      </c>
      <c r="C7169" s="2" t="s">
        <v>6078</v>
      </c>
      <c r="D7169" s="2" t="s">
        <v>6</v>
      </c>
      <c r="E7169" s="2" t="str">
        <f>IFERROR(__xludf.DUMMYFUNCTION("GOOGLETRANSLATE(B7169, ""auto"",""en"")"),"you always served me with both hands when I did not deserve, and one mom")</f>
        <v>you always served me with both hands when I did not deserve, and one mom</v>
      </c>
    </row>
    <row r="7170" ht="15.75" customHeight="1">
      <c r="A7170" s="1">
        <v>7844.0</v>
      </c>
      <c r="B7170" s="2" t="s">
        <v>6087</v>
      </c>
      <c r="C7170" s="2" t="s">
        <v>6078</v>
      </c>
      <c r="D7170" s="2" t="s">
        <v>6</v>
      </c>
      <c r="E7170" s="2" t="str">
        <f>IFERROR(__xludf.DUMMYFUNCTION("GOOGLETRANSLATE(B7170, ""auto"",""en"")")," dolgojdannaya premier film judaham long-awaited presentation of the film Mad Mad")</f>
        <v> dolgojdannaya premier film judaham long-awaited presentation of the film Mad Mad</v>
      </c>
    </row>
    <row r="7171" ht="15.75" customHeight="1">
      <c r="A7171" s="1">
        <v>7845.0</v>
      </c>
      <c r="B7171" s="2" t="s">
        <v>6077</v>
      </c>
      <c r="C7171" s="2" t="s">
        <v>6078</v>
      </c>
      <c r="D7171" s="2" t="s">
        <v>6</v>
      </c>
      <c r="E7171" s="2" t="str">
        <f>IFERROR(__xludf.DUMMYFUNCTION("GOOGLETRANSLATE(B7171, ""auto"",""en"")"),"instagram with modest")</f>
        <v>instagram with modest</v>
      </c>
    </row>
    <row r="7172" ht="15.75" customHeight="1">
      <c r="A7172" s="1">
        <v>7846.0</v>
      </c>
      <c r="B7172" s="2" t="s">
        <v>6079</v>
      </c>
      <c r="C7172" s="2" t="s">
        <v>6078</v>
      </c>
      <c r="D7172" s="2" t="s">
        <v>6</v>
      </c>
      <c r="E7172" s="2" t="str">
        <f>IFERROR(__xludf.DUMMYFUNCTION("GOOGLETRANSLATE(B7172, ""auto"",""en"")")," vazhnaya lekcika for povcednevnoy rechi")</f>
        <v> vazhnaya lekcika for povcednevnoy rechi</v>
      </c>
    </row>
    <row r="7173" ht="15.75" customHeight="1">
      <c r="A7173" s="1">
        <v>7847.0</v>
      </c>
      <c r="B7173" s="2" t="s">
        <v>6080</v>
      </c>
      <c r="C7173" s="2" t="s">
        <v>6078</v>
      </c>
      <c r="D7173" s="2" t="s">
        <v>6</v>
      </c>
      <c r="E7173" s="2" t="str">
        <f>IFERROR(__xludf.DUMMYFUNCTION("GOOGLETRANSLATE(B7173, ""auto"",""en"")"),"lozhnye dpuzya pepevodchika")</f>
        <v>lozhnye dpuzya pepevodchika</v>
      </c>
    </row>
    <row r="7174" ht="15.75" customHeight="1">
      <c r="A7174" s="1">
        <v>7848.0</v>
      </c>
      <c r="B7174" s="2" t="s">
        <v>6081</v>
      </c>
      <c r="C7174" s="2" t="s">
        <v>6078</v>
      </c>
      <c r="D7174" s="2" t="s">
        <v>6</v>
      </c>
      <c r="E7174" s="2" t="str">
        <f>IFERROR(__xludf.DUMMYFUNCTION("GOOGLETRANSLATE(B7174, ""auto"",""en"")"),"glagoly co cvoimi predlogami and perevod")</f>
        <v>glagoly co cvoimi predlogami and perevod</v>
      </c>
    </row>
    <row r="7175" ht="15.75" customHeight="1">
      <c r="A7175" s="1">
        <v>7849.0</v>
      </c>
      <c r="B7175" s="2" t="s">
        <v>6082</v>
      </c>
      <c r="C7175" s="2" t="s">
        <v>6078</v>
      </c>
      <c r="D7175" s="2" t="s">
        <v>6</v>
      </c>
      <c r="E7175" s="2" t="str">
        <f>IFERROR(__xludf.DUMMYFUNCTION("GOOGLETRANSLATE(B7175, ""auto"",""en"")"),"for those komu ckuchno sit nA lessons or vapors")</f>
        <v>for those komu ckuchno sit nA lessons or vapors</v>
      </c>
    </row>
    <row r="7176" ht="15.75" customHeight="1">
      <c r="A7176" s="1">
        <v>7850.0</v>
      </c>
      <c r="B7176" s="2" t="s">
        <v>6083</v>
      </c>
      <c r="C7176" s="2" t="s">
        <v>6078</v>
      </c>
      <c r="D7176" s="2" t="s">
        <v>6</v>
      </c>
      <c r="E7176" s="2" t="str">
        <f>IFERROR(__xludf.DUMMYFUNCTION("GOOGLETRANSLATE(B7176, ""auto"",""en"")"),"a huge list for all occasions the movie awaken the consciousness of thinking and blowing one to reach heaven knockin on heaven s door show completely")</f>
        <v>a huge list for all occasions the movie awaken the consciousness of thinking and blowing one to reach heaven knockin on heaven s door show completely</v>
      </c>
    </row>
    <row r="7177" ht="15.75" customHeight="1">
      <c r="A7177" s="1">
        <v>7851.0</v>
      </c>
      <c r="B7177" s="2" t="s">
        <v>6084</v>
      </c>
      <c r="C7177" s="2" t="s">
        <v>6078</v>
      </c>
      <c r="D7177" s="2" t="s">
        <v>6</v>
      </c>
      <c r="E7177" s="2" t="str">
        <f>IFERROR(__xludf.DUMMYFUNCTION("GOOGLETRANSLATE(B7177, ""auto"",""en"")"),"transformation plan living make yourself get up before the wake up the whole world start with 7 00 then 6 00 and then completely with the May 30, Take a habit to cook their own wonderful breakfast fry tomatoes and mushrooms in butter with garlic fry an eg"&amp;"g we shall cut slices of fresh avocado and squeeze it lemon juice show completely")</f>
        <v>transformation plan living make yourself get up before the wake up the whole world start with 7 00 then 6 00 and then completely with the May 30, Take a habit to cook their own wonderful breakfast fry tomatoes and mushrooms in butter with garlic fry an egg we shall cut slices of fresh avocado and squeeze it lemon juice show completely</v>
      </c>
    </row>
    <row r="7178" ht="15.75" customHeight="1">
      <c r="A7178" s="1">
        <v>7852.0</v>
      </c>
      <c r="B7178" s="2" t="s">
        <v>6085</v>
      </c>
      <c r="C7178" s="2" t="s">
        <v>6078</v>
      </c>
      <c r="D7178" s="2" t="s">
        <v>6</v>
      </c>
      <c r="E7178" s="2" t="str">
        <f>IFERROR(__xludf.DUMMYFUNCTION("GOOGLETRANSLATE(B7178, ""auto"",""en"")"),"20 tests, after which you will become a different person when I started doing it with my life I liked it so much that I decided to share my experience with the world is only 20 tests with which it is possible to cope in the past month is best to pick 2 of"&amp;" 5 points and try to stick to them the next 30 days, and once you are comfortable with them completely, choose for themselves a few others for the next month show completely")</f>
        <v>20 tests, after which you will become a different person when I started doing it with my life I liked it so much that I decided to share my experience with the world is only 20 tests with which it is possible to cope in the past month is best to pick 2 of 5 points and try to stick to them the next 30 days, and once you are comfortable with them completely, choose for themselves a few others for the next month show completely</v>
      </c>
    </row>
    <row r="7179" ht="15.75" customHeight="1">
      <c r="A7179" s="1">
        <v>7853.0</v>
      </c>
      <c r="B7179" s="2" t="s">
        <v>6086</v>
      </c>
      <c r="C7179" s="2" t="s">
        <v>6078</v>
      </c>
      <c r="D7179" s="2" t="s">
        <v>6</v>
      </c>
      <c r="E7179" s="2" t="str">
        <f>IFERROR(__xludf.DUMMYFUNCTION("GOOGLETRANSLATE(B7179, ""auto"",""en"")"),"you always served me with both hands when I did not deserve, and one mom")</f>
        <v>you always served me with both hands when I did not deserve, and one mom</v>
      </c>
    </row>
    <row r="7180" ht="15.75" customHeight="1">
      <c r="A7180" s="1">
        <v>7854.0</v>
      </c>
      <c r="B7180" s="2" t="s">
        <v>6087</v>
      </c>
      <c r="C7180" s="2" t="s">
        <v>6078</v>
      </c>
      <c r="D7180" s="2" t="s">
        <v>6</v>
      </c>
      <c r="E7180" s="2" t="str">
        <f>IFERROR(__xludf.DUMMYFUNCTION("GOOGLETRANSLATE(B7180, ""auto"",""en"")")," dolgojdannaya premier film judaham long-awaited presentation of the film Mad Mad")</f>
        <v> dolgojdannaya premier film judaham long-awaited presentation of the film Mad Mad</v>
      </c>
    </row>
    <row r="7181" ht="15.75" customHeight="1">
      <c r="A7181" s="1">
        <v>7855.0</v>
      </c>
      <c r="B7181" s="2" t="s">
        <v>6088</v>
      </c>
      <c r="C7181" s="2" t="s">
        <v>6089</v>
      </c>
      <c r="D7181" s="2" t="s">
        <v>6</v>
      </c>
      <c r="E7181" s="2" t="str">
        <f>IFERROR(__xludf.DUMMYFUNCTION("GOOGLETRANSLATE(B7181, ""auto"",""en"")"),"dear friends, I want to please you again a new song not know how you do but I have nostalgia for the sea")</f>
        <v>dear friends, I want to please you again a new song not know how you do but I have nostalgia for the sea</v>
      </c>
    </row>
    <row r="7182" ht="15.75" customHeight="1">
      <c r="A7182" s="1">
        <v>7856.0</v>
      </c>
      <c r="B7182" s="2" t="s">
        <v>6090</v>
      </c>
      <c r="C7182" s="2" t="s">
        <v>6089</v>
      </c>
      <c r="D7182" s="2" t="s">
        <v>6</v>
      </c>
      <c r="E7182" s="2" t="str">
        <f>IFERROR(__xludf.DUMMYFUNCTION("GOOGLETRANSLATE(B7182, ""auto"",""en"")"),"I am looking for 17 19 I 19")</f>
        <v>I am looking for 17 19 I 19</v>
      </c>
    </row>
    <row r="7183" ht="15.75" customHeight="1">
      <c r="A7183" s="1">
        <v>7857.0</v>
      </c>
      <c r="B7183" s="2" t="s">
        <v>6091</v>
      </c>
      <c r="C7183" s="2" t="s">
        <v>6089</v>
      </c>
      <c r="D7183" s="2" t="s">
        <v>6</v>
      </c>
      <c r="E7183" s="2" t="str">
        <f>IFERROR(__xludf.DUMMYFUNCTION("GOOGLETRANSLATE(B7183, ""auto"",""en"")"),"painting portraits from photo to order always been and will remain one of the best gifts to your friends and family to create a portrait from a photograph oil on canvas, charcoal pencil on paper sepia you enough to send us photos of professional selection"&amp;" and manufacturing")</f>
        <v>painting portraits from photo to order always been and will remain one of the best gifts to your friends and family to create a portrait from a photograph oil on canvas, charcoal pencil on paper sepia you enough to send us photos of professional selection and manufacturing</v>
      </c>
    </row>
    <row r="7184" ht="15.75" customHeight="1">
      <c r="A7184" s="1">
        <v>7858.0</v>
      </c>
      <c r="B7184" s="2" t="s">
        <v>6092</v>
      </c>
      <c r="C7184" s="2" t="s">
        <v>6089</v>
      </c>
      <c r="D7184" s="2" t="s">
        <v>6</v>
      </c>
      <c r="E7184" s="2" t="str">
        <f>IFERROR(__xludf.DUMMYFUNCTION("GOOGLETRANSLATE(B7184, ""auto"",""en"")"),"I am looking for a guy named Eugene Andreev Kalach answer me anonymous")</f>
        <v>I am looking for a guy named Eugene Andreev Kalach answer me anonymous</v>
      </c>
    </row>
    <row r="7185" ht="15.75" customHeight="1">
      <c r="A7185" s="1">
        <v>7859.0</v>
      </c>
      <c r="B7185" s="2" t="s">
        <v>6093</v>
      </c>
      <c r="C7185" s="2" t="s">
        <v>6089</v>
      </c>
      <c r="D7185" s="2" t="s">
        <v>6</v>
      </c>
      <c r="E7185" s="2" t="str">
        <f>IFERROR(__xludf.DUMMYFUNCTION("GOOGLETRANSLATE(B7185, ""auto"",""en"")"),"boys who are very boring evening walk not anon")</f>
        <v>boys who are very boring evening walk not anon</v>
      </c>
    </row>
    <row r="7186" ht="15.75" customHeight="1">
      <c r="A7186" s="1">
        <v>7860.0</v>
      </c>
      <c r="B7186" s="2" t="s">
        <v>6094</v>
      </c>
      <c r="C7186" s="2" t="s">
        <v>6089</v>
      </c>
      <c r="D7186" s="2" t="s">
        <v>6</v>
      </c>
      <c r="E7186" s="2" t="str">
        <f>IFERROR(__xludf.DUMMYFUNCTION("GOOGLETRANSLATE(B7186, ""auto"",""en"")"),"advise Kalach good facilities and professional quality which makes men's haircuts and can individually select the appropriate anon")</f>
        <v>advise Kalach good facilities and professional quality which makes men's haircuts and can individually select the appropriate anon</v>
      </c>
    </row>
    <row r="7187" ht="15.75" customHeight="1">
      <c r="A7187" s="1">
        <v>7861.0</v>
      </c>
      <c r="B7187" s="2" t="s">
        <v>6095</v>
      </c>
      <c r="C7187" s="2" t="s">
        <v>6089</v>
      </c>
      <c r="D7187" s="2" t="s">
        <v>6</v>
      </c>
      <c r="E7187" s="2" t="str">
        <f>IFERROR(__xludf.DUMMYFUNCTION("GOOGLETRANSLATE(B7187, ""auto"",""en"")"),"I am looking for a Woman 16")</f>
        <v>I am looking for a Woman 16</v>
      </c>
    </row>
    <row r="7188" ht="15.75" customHeight="1">
      <c r="A7188" s="1">
        <v>7862.0</v>
      </c>
      <c r="B7188" s="2" t="s">
        <v>6088</v>
      </c>
      <c r="C7188" s="2" t="s">
        <v>6089</v>
      </c>
      <c r="D7188" s="2" t="s">
        <v>6</v>
      </c>
      <c r="E7188" s="2" t="str">
        <f>IFERROR(__xludf.DUMMYFUNCTION("GOOGLETRANSLATE(B7188, ""auto"",""en"")"),"dear friends, I want to please you again a new song not know how you do but I have nostalgia for the sea")</f>
        <v>dear friends, I want to please you again a new song not know how you do but I have nostalgia for the sea</v>
      </c>
    </row>
    <row r="7189" ht="15.75" customHeight="1">
      <c r="A7189" s="1">
        <v>7863.0</v>
      </c>
      <c r="B7189" s="2" t="s">
        <v>6090</v>
      </c>
      <c r="C7189" s="2" t="s">
        <v>6089</v>
      </c>
      <c r="D7189" s="2" t="s">
        <v>6</v>
      </c>
      <c r="E7189" s="2" t="str">
        <f>IFERROR(__xludf.DUMMYFUNCTION("GOOGLETRANSLATE(B7189, ""auto"",""en"")"),"I am looking for 17 19 I 19")</f>
        <v>I am looking for 17 19 I 19</v>
      </c>
    </row>
    <row r="7190" ht="15.75" customHeight="1">
      <c r="A7190" s="1">
        <v>7864.0</v>
      </c>
      <c r="B7190" s="2" t="s">
        <v>6091</v>
      </c>
      <c r="C7190" s="2" t="s">
        <v>6089</v>
      </c>
      <c r="D7190" s="2" t="s">
        <v>6</v>
      </c>
      <c r="E7190" s="2" t="str">
        <f>IFERROR(__xludf.DUMMYFUNCTION("GOOGLETRANSLATE(B7190, ""auto"",""en"")"),"painting portraits from photo to order always been and will remain one of the best gifts to your friends and family to create a portrait from a photograph oil on canvas, charcoal pencil on paper sepia you enough to send us photos of professional selection"&amp;" and manufacturing")</f>
        <v>painting portraits from photo to order always been and will remain one of the best gifts to your friends and family to create a portrait from a photograph oil on canvas, charcoal pencil on paper sepia you enough to send us photos of professional selection and manufacturing</v>
      </c>
    </row>
    <row r="7191" ht="15.75" customHeight="1">
      <c r="A7191" s="1">
        <v>7865.0</v>
      </c>
      <c r="B7191" s="2" t="s">
        <v>6092</v>
      </c>
      <c r="C7191" s="2" t="s">
        <v>6089</v>
      </c>
      <c r="D7191" s="2" t="s">
        <v>6</v>
      </c>
      <c r="E7191" s="2" t="str">
        <f>IFERROR(__xludf.DUMMYFUNCTION("GOOGLETRANSLATE(B7191, ""auto"",""en"")"),"I am looking for a guy named Eugene Andreev Kalach answer me anonymous")</f>
        <v>I am looking for a guy named Eugene Andreev Kalach answer me anonymous</v>
      </c>
    </row>
    <row r="7192" ht="15.75" customHeight="1">
      <c r="A7192" s="1">
        <v>7866.0</v>
      </c>
      <c r="B7192" s="2" t="s">
        <v>6093</v>
      </c>
      <c r="C7192" s="2" t="s">
        <v>6089</v>
      </c>
      <c r="D7192" s="2" t="s">
        <v>6</v>
      </c>
      <c r="E7192" s="2" t="str">
        <f>IFERROR(__xludf.DUMMYFUNCTION("GOOGLETRANSLATE(B7192, ""auto"",""en"")"),"boys who are very boring evening walk not anon")</f>
        <v>boys who are very boring evening walk not anon</v>
      </c>
    </row>
    <row r="7193" ht="15.75" customHeight="1">
      <c r="A7193" s="1">
        <v>7867.0</v>
      </c>
      <c r="B7193" s="2" t="s">
        <v>6094</v>
      </c>
      <c r="C7193" s="2" t="s">
        <v>6089</v>
      </c>
      <c r="D7193" s="2" t="s">
        <v>6</v>
      </c>
      <c r="E7193" s="2" t="str">
        <f>IFERROR(__xludf.DUMMYFUNCTION("GOOGLETRANSLATE(B7193, ""auto"",""en"")"),"advise Kalach good facilities and professional quality which makes men's haircuts and can individually select the appropriate anon")</f>
        <v>advise Kalach good facilities and professional quality which makes men's haircuts and can individually select the appropriate anon</v>
      </c>
    </row>
    <row r="7194" ht="15.75" customHeight="1">
      <c r="A7194" s="1">
        <v>7868.0</v>
      </c>
      <c r="B7194" s="2" t="s">
        <v>6095</v>
      </c>
      <c r="C7194" s="2" t="s">
        <v>6089</v>
      </c>
      <c r="D7194" s="2" t="s">
        <v>6</v>
      </c>
      <c r="E7194" s="2" t="str">
        <f>IFERROR(__xludf.DUMMYFUNCTION("GOOGLETRANSLATE(B7194, ""auto"",""en"")"),"I am looking for a Woman 16")</f>
        <v>I am looking for a Woman 16</v>
      </c>
    </row>
    <row r="7195" ht="15.75" customHeight="1">
      <c r="A7195" s="1">
        <v>7869.0</v>
      </c>
      <c r="B7195" s="2" t="s">
        <v>6088</v>
      </c>
      <c r="C7195" s="2" t="s">
        <v>6089</v>
      </c>
      <c r="D7195" s="2" t="s">
        <v>6</v>
      </c>
      <c r="E7195" s="2" t="str">
        <f>IFERROR(__xludf.DUMMYFUNCTION("GOOGLETRANSLATE(B7195, ""auto"",""en"")"),"dear friends, I want to please you again a new song not know how you do but I have nostalgia for the sea")</f>
        <v>dear friends, I want to please you again a new song not know how you do but I have nostalgia for the sea</v>
      </c>
    </row>
    <row r="7196" ht="15.75" customHeight="1">
      <c r="A7196" s="1">
        <v>7870.0</v>
      </c>
      <c r="B7196" s="2" t="s">
        <v>6090</v>
      </c>
      <c r="C7196" s="2" t="s">
        <v>6089</v>
      </c>
      <c r="D7196" s="2" t="s">
        <v>6</v>
      </c>
      <c r="E7196" s="2" t="str">
        <f>IFERROR(__xludf.DUMMYFUNCTION("GOOGLETRANSLATE(B7196, ""auto"",""en"")"),"I am looking for 17 19 I 19")</f>
        <v>I am looking for 17 19 I 19</v>
      </c>
    </row>
    <row r="7197" ht="15.75" customHeight="1">
      <c r="A7197" s="1">
        <v>7871.0</v>
      </c>
      <c r="B7197" s="2" t="s">
        <v>6091</v>
      </c>
      <c r="C7197" s="2" t="s">
        <v>6089</v>
      </c>
      <c r="D7197" s="2" t="s">
        <v>6</v>
      </c>
      <c r="E7197" s="2" t="str">
        <f>IFERROR(__xludf.DUMMYFUNCTION("GOOGLETRANSLATE(B7197, ""auto"",""en"")"),"painting portraits from photo to order always been and will remain one of the best gifts to your friends and family to create a portrait from a photograph oil on canvas, charcoal pencil on paper sepia you enough to send us photos of professional selection"&amp;" and manufacturing")</f>
        <v>painting portraits from photo to order always been and will remain one of the best gifts to your friends and family to create a portrait from a photograph oil on canvas, charcoal pencil on paper sepia you enough to send us photos of professional selection and manufacturing</v>
      </c>
    </row>
    <row r="7198" ht="15.75" customHeight="1">
      <c r="A7198" s="1">
        <v>7872.0</v>
      </c>
      <c r="B7198" s="2" t="s">
        <v>6092</v>
      </c>
      <c r="C7198" s="2" t="s">
        <v>6089</v>
      </c>
      <c r="D7198" s="2" t="s">
        <v>6</v>
      </c>
      <c r="E7198" s="2" t="str">
        <f>IFERROR(__xludf.DUMMYFUNCTION("GOOGLETRANSLATE(B7198, ""auto"",""en"")"),"I am looking for a guy named Eugene Andreev Kalach answer me anonymous")</f>
        <v>I am looking for a guy named Eugene Andreev Kalach answer me anonymous</v>
      </c>
    </row>
    <row r="7199" ht="15.75" customHeight="1">
      <c r="A7199" s="1">
        <v>7873.0</v>
      </c>
      <c r="B7199" s="2" t="s">
        <v>6093</v>
      </c>
      <c r="C7199" s="2" t="s">
        <v>6089</v>
      </c>
      <c r="D7199" s="2" t="s">
        <v>6</v>
      </c>
      <c r="E7199" s="2" t="str">
        <f>IFERROR(__xludf.DUMMYFUNCTION("GOOGLETRANSLATE(B7199, ""auto"",""en"")"),"boys who are very boring evening walk not anon")</f>
        <v>boys who are very boring evening walk not anon</v>
      </c>
    </row>
    <row r="7200" ht="15.75" customHeight="1">
      <c r="A7200" s="1">
        <v>7874.0</v>
      </c>
      <c r="B7200" s="2" t="s">
        <v>6094</v>
      </c>
      <c r="C7200" s="2" t="s">
        <v>6089</v>
      </c>
      <c r="D7200" s="2" t="s">
        <v>6</v>
      </c>
      <c r="E7200" s="2" t="str">
        <f>IFERROR(__xludf.DUMMYFUNCTION("GOOGLETRANSLATE(B7200, ""auto"",""en"")"),"advise Kalach good facilities and professional quality which makes men's haircuts and can individually select the appropriate anon")</f>
        <v>advise Kalach good facilities and professional quality which makes men's haircuts and can individually select the appropriate anon</v>
      </c>
    </row>
    <row r="7201" ht="15.75" customHeight="1">
      <c r="A7201" s="1">
        <v>7875.0</v>
      </c>
      <c r="B7201" s="2" t="s">
        <v>6095</v>
      </c>
      <c r="C7201" s="2" t="s">
        <v>6089</v>
      </c>
      <c r="D7201" s="2" t="s">
        <v>6</v>
      </c>
      <c r="E7201" s="2" t="str">
        <f>IFERROR(__xludf.DUMMYFUNCTION("GOOGLETRANSLATE(B7201, ""auto"",""en"")"),"I am looking for a Woman 16")</f>
        <v>I am looking for a Woman 16</v>
      </c>
    </row>
    <row r="7202" ht="15.75" customHeight="1">
      <c r="A7202" s="1">
        <v>7876.0</v>
      </c>
      <c r="B7202" s="2" t="s">
        <v>101</v>
      </c>
      <c r="C7202" s="2" t="s">
        <v>6096</v>
      </c>
      <c r="D7202" s="2" t="s">
        <v>6</v>
      </c>
      <c r="E7202" s="2" t="str">
        <f>IFERROR(__xludf.DUMMYFUNCTION("GOOGLETRANSLATE(B7202, ""auto"",""en"")"),"#VALUE!")</f>
        <v>#VALUE!</v>
      </c>
    </row>
    <row r="7203" ht="15.75" customHeight="1">
      <c r="A7203" s="1">
        <v>7877.0</v>
      </c>
      <c r="B7203" s="2" t="s">
        <v>6097</v>
      </c>
      <c r="C7203" s="2" t="s">
        <v>6096</v>
      </c>
      <c r="D7203" s="2" t="s">
        <v>6</v>
      </c>
      <c r="E7203" s="2" t="str">
        <f>IFERROR(__xludf.DUMMYFUNCTION("GOOGLETRANSLATE(B7203, ""auto"",""en"")"),"daughter, I say unto thee thou 1 qïmaytın sleep in the morning to listen to the guy living qurmağın azandağı laziness attention to the abdomen brought 2 color inspiration from the Afghan man awdarmağın set Europe")</f>
        <v>daughter, I say unto thee thou 1 qïmaytın sleep in the morning to listen to the guy living qurmağın azandağı laziness attention to the abdomen brought 2 color inspiration from the Afghan man awdarmağın set Europe</v>
      </c>
    </row>
    <row r="7204" ht="15.75" customHeight="1">
      <c r="A7204" s="1">
        <v>7879.0</v>
      </c>
      <c r="B7204" s="2" t="s">
        <v>6098</v>
      </c>
      <c r="C7204" s="2" t="s">
        <v>6096</v>
      </c>
      <c r="D7204" s="2" t="s">
        <v>6</v>
      </c>
      <c r="E7204" s="2" t="str">
        <f>IFERROR(__xludf.DUMMYFUNCTION("GOOGLETRANSLATE(B7204, ""auto"",""en"")")," needlewoman made in hand fabulous toys lisa toms")</f>
        <v> needlewoman made in hand fabulous toys lisa toms</v>
      </c>
    </row>
    <row r="7205" ht="15.75" customHeight="1">
      <c r="A7205" s="1">
        <v>7880.0</v>
      </c>
      <c r="B7205" s="2" t="s">
        <v>6099</v>
      </c>
      <c r="C7205" s="2" t="s">
        <v>6096</v>
      </c>
      <c r="D7205" s="2" t="s">
        <v>6</v>
      </c>
      <c r="E7205" s="2" t="str">
        <f>IFERROR(__xludf.DUMMYFUNCTION("GOOGLETRANSLATE(B7205, ""auto"",""en"")")," Nereids photoset by andrey yakovlev lili aleeva")</f>
        <v> Nereids photoset by andrey yakovlev lili aleeva</v>
      </c>
    </row>
    <row r="7206" ht="15.75" customHeight="1">
      <c r="A7206" s="1">
        <v>7881.0</v>
      </c>
      <c r="B7206" s="2" t="s">
        <v>6100</v>
      </c>
      <c r="C7206" s="2" t="s">
        <v>6096</v>
      </c>
      <c r="D7206" s="2" t="s">
        <v>6</v>
      </c>
      <c r="E7206" s="2" t="str">
        <f>IFERROR(__xludf.DUMMYFUNCTION("GOOGLETRANSLATE(B7206, ""auto"",""en"")"),"Solar painting by howard behrens")</f>
        <v>Solar painting by howard behrens</v>
      </c>
    </row>
    <row r="7207" ht="15.75" customHeight="1">
      <c r="A7207" s="1">
        <v>7882.0</v>
      </c>
      <c r="B7207" s="2" t="s">
        <v>6101</v>
      </c>
      <c r="C7207" s="2" t="s">
        <v>6096</v>
      </c>
      <c r="D7207" s="2" t="s">
        <v>6</v>
      </c>
      <c r="E7207" s="2" t="str">
        <f>IFERROR(__xludf.DUMMYFUNCTION("GOOGLETRANSLATE(B7207, ""auto"",""en"")"),"June 1 Intermediate People Cooney memorable protect children")</f>
        <v>June 1 Intermediate People Cooney memorable protect children</v>
      </c>
    </row>
    <row r="7208" ht="15.75" customHeight="1">
      <c r="A7208" s="1">
        <v>7883.0</v>
      </c>
      <c r="B7208" s="2" t="s">
        <v>101</v>
      </c>
      <c r="C7208" s="2" t="s">
        <v>6102</v>
      </c>
      <c r="D7208" s="2" t="s">
        <v>6</v>
      </c>
      <c r="E7208" s="2" t="str">
        <f>IFERROR(__xludf.DUMMYFUNCTION("GOOGLETRANSLATE(B7208, ""auto"",""en"")"),"#VALUE!")</f>
        <v>#VALUE!</v>
      </c>
    </row>
    <row r="7209" ht="15.75" customHeight="1">
      <c r="A7209" s="1">
        <v>7884.0</v>
      </c>
      <c r="B7209" s="2" t="s">
        <v>6097</v>
      </c>
      <c r="C7209" s="2" t="s">
        <v>6102</v>
      </c>
      <c r="D7209" s="2" t="s">
        <v>6</v>
      </c>
      <c r="E7209" s="2" t="str">
        <f>IFERROR(__xludf.DUMMYFUNCTION("GOOGLETRANSLATE(B7209, ""auto"",""en"")"),"daughter, I say unto thee thou 1 qïmaytın sleep in the morning to listen to the guy living qurmağın azandağı laziness attention to the abdomen brought 2 color inspiration from the Afghan man awdarmağın set Europe")</f>
        <v>daughter, I say unto thee thou 1 qïmaytın sleep in the morning to listen to the guy living qurmağın azandağı laziness attention to the abdomen brought 2 color inspiration from the Afghan man awdarmağın set Europe</v>
      </c>
    </row>
    <row r="7210" ht="15.75" customHeight="1">
      <c r="A7210" s="1">
        <v>7886.0</v>
      </c>
      <c r="B7210" s="2" t="s">
        <v>6098</v>
      </c>
      <c r="C7210" s="2" t="s">
        <v>6102</v>
      </c>
      <c r="D7210" s="2" t="s">
        <v>6</v>
      </c>
      <c r="E7210" s="2" t="str">
        <f>IFERROR(__xludf.DUMMYFUNCTION("GOOGLETRANSLATE(B7210, ""auto"",""en"")")," needlewoman made in hand fabulous toys lisa toms")</f>
        <v> needlewoman made in hand fabulous toys lisa toms</v>
      </c>
    </row>
    <row r="7211" ht="15.75" customHeight="1">
      <c r="A7211" s="1">
        <v>7887.0</v>
      </c>
      <c r="B7211" s="2" t="s">
        <v>6099</v>
      </c>
      <c r="C7211" s="2" t="s">
        <v>6102</v>
      </c>
      <c r="D7211" s="2" t="s">
        <v>6</v>
      </c>
      <c r="E7211" s="2" t="str">
        <f>IFERROR(__xludf.DUMMYFUNCTION("GOOGLETRANSLATE(B7211, ""auto"",""en"")")," Nereids photoset by andrey yakovlev lili aleeva")</f>
        <v> Nereids photoset by andrey yakovlev lili aleeva</v>
      </c>
    </row>
    <row r="7212" ht="15.75" customHeight="1">
      <c r="A7212" s="1">
        <v>7888.0</v>
      </c>
      <c r="B7212" s="2" t="s">
        <v>6100</v>
      </c>
      <c r="C7212" s="2" t="s">
        <v>6102</v>
      </c>
      <c r="D7212" s="2" t="s">
        <v>6</v>
      </c>
      <c r="E7212" s="2" t="str">
        <f>IFERROR(__xludf.DUMMYFUNCTION("GOOGLETRANSLATE(B7212, ""auto"",""en"")"),"Solar painting by howard behrens")</f>
        <v>Solar painting by howard behrens</v>
      </c>
    </row>
    <row r="7213" ht="15.75" customHeight="1">
      <c r="A7213" s="1">
        <v>7889.0</v>
      </c>
      <c r="B7213" s="2" t="s">
        <v>6101</v>
      </c>
      <c r="C7213" s="2" t="s">
        <v>6102</v>
      </c>
      <c r="D7213" s="2" t="s">
        <v>6</v>
      </c>
      <c r="E7213" s="2" t="str">
        <f>IFERROR(__xludf.DUMMYFUNCTION("GOOGLETRANSLATE(B7213, ""auto"",""en"")"),"June 1 Intermediate People Cooney memorable protect children")</f>
        <v>June 1 Intermediate People Cooney memorable protect children</v>
      </c>
    </row>
    <row r="7214" ht="15.75" customHeight="1">
      <c r="A7214" s="1">
        <v>7890.0</v>
      </c>
      <c r="B7214" s="2" t="s">
        <v>101</v>
      </c>
      <c r="C7214" s="2" t="s">
        <v>6096</v>
      </c>
      <c r="D7214" s="2" t="s">
        <v>6</v>
      </c>
      <c r="E7214" s="2" t="str">
        <f>IFERROR(__xludf.DUMMYFUNCTION("GOOGLETRANSLATE(B7214, ""auto"",""en"")"),"#VALUE!")</f>
        <v>#VALUE!</v>
      </c>
    </row>
    <row r="7215" ht="15.75" customHeight="1">
      <c r="A7215" s="1">
        <v>7891.0</v>
      </c>
      <c r="B7215" s="2" t="s">
        <v>6097</v>
      </c>
      <c r="C7215" s="2" t="s">
        <v>6096</v>
      </c>
      <c r="D7215" s="2" t="s">
        <v>6</v>
      </c>
      <c r="E7215" s="2" t="str">
        <f>IFERROR(__xludf.DUMMYFUNCTION("GOOGLETRANSLATE(B7215, ""auto"",""en"")"),"daughter, I say unto thee thou 1 qïmaytın sleep in the morning to listen to the guy living qurmağın azandağı laziness attention to the abdomen brought 2 color inspiration from the Afghan man awdarmağın set Europe")</f>
        <v>daughter, I say unto thee thou 1 qïmaytın sleep in the morning to listen to the guy living qurmağın azandağı laziness attention to the abdomen brought 2 color inspiration from the Afghan man awdarmağın set Europe</v>
      </c>
    </row>
    <row r="7216" ht="15.75" customHeight="1">
      <c r="A7216" s="1">
        <v>7893.0</v>
      </c>
      <c r="B7216" s="2" t="s">
        <v>6098</v>
      </c>
      <c r="C7216" s="2" t="s">
        <v>6096</v>
      </c>
      <c r="D7216" s="2" t="s">
        <v>6</v>
      </c>
      <c r="E7216" s="2" t="str">
        <f>IFERROR(__xludf.DUMMYFUNCTION("GOOGLETRANSLATE(B7216, ""auto"",""en"")")," needlewoman made in hand fabulous toys lisa toms")</f>
        <v> needlewoman made in hand fabulous toys lisa toms</v>
      </c>
    </row>
    <row r="7217" ht="15.75" customHeight="1">
      <c r="A7217" s="1">
        <v>7894.0</v>
      </c>
      <c r="B7217" s="2" t="s">
        <v>6099</v>
      </c>
      <c r="C7217" s="2" t="s">
        <v>6096</v>
      </c>
      <c r="D7217" s="2" t="s">
        <v>6</v>
      </c>
      <c r="E7217" s="2" t="str">
        <f>IFERROR(__xludf.DUMMYFUNCTION("GOOGLETRANSLATE(B7217, ""auto"",""en"")")," Nereids photoset by andrey yakovlev lili aleeva")</f>
        <v> Nereids photoset by andrey yakovlev lili aleeva</v>
      </c>
    </row>
    <row r="7218" ht="15.75" customHeight="1">
      <c r="A7218" s="1">
        <v>7895.0</v>
      </c>
      <c r="B7218" s="2" t="s">
        <v>6100</v>
      </c>
      <c r="C7218" s="2" t="s">
        <v>6096</v>
      </c>
      <c r="D7218" s="2" t="s">
        <v>6</v>
      </c>
      <c r="E7218" s="2" t="str">
        <f>IFERROR(__xludf.DUMMYFUNCTION("GOOGLETRANSLATE(B7218, ""auto"",""en"")"),"Solar painting by howard behrens")</f>
        <v>Solar painting by howard behrens</v>
      </c>
    </row>
    <row r="7219" ht="15.75" customHeight="1">
      <c r="A7219" s="1">
        <v>7896.0</v>
      </c>
      <c r="B7219" s="2" t="s">
        <v>6101</v>
      </c>
      <c r="C7219" s="2" t="s">
        <v>6096</v>
      </c>
      <c r="D7219" s="2" t="s">
        <v>6</v>
      </c>
      <c r="E7219" s="2" t="str">
        <f>IFERROR(__xludf.DUMMYFUNCTION("GOOGLETRANSLATE(B7219, ""auto"",""en"")"),"June 1 Intermediate People Cooney memorable protect children")</f>
        <v>June 1 Intermediate People Cooney memorable protect children</v>
      </c>
    </row>
    <row r="7220" ht="15.75" customHeight="1">
      <c r="A7220" s="1">
        <v>7899.0</v>
      </c>
      <c r="B7220" s="2" t="s">
        <v>6103</v>
      </c>
      <c r="C7220" s="2" t="s">
        <v>6104</v>
      </c>
      <c r="D7220" s="2" t="s">
        <v>6</v>
      </c>
      <c r="E7220" s="2" t="str">
        <f>IFERROR(__xludf.DUMMYFUNCTION("GOOGLETRANSLATE(B7220, ""auto"",""en"")"),"slow")</f>
        <v>slow</v>
      </c>
    </row>
    <row r="7221" ht="15.75" customHeight="1">
      <c r="A7221" s="1">
        <v>7900.0</v>
      </c>
      <c r="B7221" s="2" t="s">
        <v>6103</v>
      </c>
      <c r="C7221" s="2" t="s">
        <v>6105</v>
      </c>
      <c r="D7221" s="2" t="s">
        <v>6</v>
      </c>
      <c r="E7221" s="2" t="str">
        <f>IFERROR(__xludf.DUMMYFUNCTION("GOOGLETRANSLATE(B7221, ""auto"",""en"")"),"slow")</f>
        <v>slow</v>
      </c>
    </row>
    <row r="7222" ht="15.75" customHeight="1">
      <c r="A7222" s="1">
        <v>7901.0</v>
      </c>
      <c r="B7222" s="2" t="s">
        <v>6106</v>
      </c>
      <c r="C7222" s="2" t="s">
        <v>6107</v>
      </c>
      <c r="D7222" s="2" t="s">
        <v>6</v>
      </c>
      <c r="E7222" s="2" t="str">
        <f>IFERROR(__xludf.DUMMYFUNCTION("GOOGLETRANSLATE(B7222, ""auto"",""en"")")," in her heart was much more love than she usually showed all")</f>
        <v> in her heart was much more love than she usually showed all</v>
      </c>
    </row>
    <row r="7223" ht="15.75" customHeight="1">
      <c r="A7223" s="1">
        <v>7902.0</v>
      </c>
      <c r="B7223" s="2" t="s">
        <v>2041</v>
      </c>
      <c r="C7223" s="2" t="s">
        <v>6107</v>
      </c>
      <c r="D7223" s="2" t="s">
        <v>6</v>
      </c>
      <c r="E7223" s="2" t="str">
        <f>IFERROR(__xludf.DUMMYFUNCTION("GOOGLETRANSLATE(B7223, ""auto"",""en"")"),"once he finds you, he will know your date of birth, your middle name is where you were born your sign of the zodiac and the names of your parents, it will know how much you have learned to ride a bike, and how many pets you have had he would know the colo"&amp;"r of your eyes your scars your laugh lines he will know your favorite book, movie sweet food a pair of shoes the color and song show completely")</f>
        <v>once he finds you, he will know your date of birth, your middle name is where you were born your sign of the zodiac and the names of your parents, it will know how much you have learned to ride a bike, and how many pets you have had he would know the color of your eyes your scars your laugh lines he will know your favorite book, movie sweet food a pair of shoes the color and song show completely</v>
      </c>
    </row>
    <row r="7224" ht="15.75" customHeight="1">
      <c r="A7224" s="1">
        <v>7903.0</v>
      </c>
      <c r="B7224" s="2" t="s">
        <v>6108</v>
      </c>
      <c r="C7224" s="2" t="s">
        <v>6107</v>
      </c>
      <c r="D7224" s="2" t="s">
        <v>6</v>
      </c>
      <c r="E7224" s="2" t="str">
        <f>IFERROR(__xludf.DUMMYFUNCTION("GOOGLETRANSLATE(B7224, ""auto"",""en"")"),"I like people a little crazy open hearts and trusting soul pure intentions and naive judgments I like people who are not afraid to look ridiculous frankly talk about themselves and smile headwind they have not forgotten how to love in spite of the fact th"&amp;"at their life was full of betrayals and disappointments, they know how to enjoy both children of any trivia and find happiness even in the morning a cup of hot coffee, they never try to be clever and say only what they feel to me like people who firmly be"&amp;"lieve in love and find it everywhere")</f>
        <v>I like people a little crazy open hearts and trusting soul pure intentions and naive judgments I like people who are not afraid to look ridiculous frankly talk about themselves and smile headwind they have not forgotten how to love in spite of the fact that their life was full of betrayals and disappointments, they know how to enjoy both children of any trivia and find happiness even in the morning a cup of hot coffee, they never try to be clever and say only what they feel to me like people who firmly believe in love and find it everywhere</v>
      </c>
    </row>
    <row r="7225" ht="15.75" customHeight="1">
      <c r="A7225" s="1">
        <v>7904.0</v>
      </c>
      <c r="B7225" s="2" t="s">
        <v>6109</v>
      </c>
      <c r="C7225" s="2" t="s">
        <v>6107</v>
      </c>
      <c r="D7225" s="2" t="s">
        <v>6</v>
      </c>
      <c r="E7225" s="2" t="str">
        <f>IFERROR(__xludf.DUMMYFUNCTION("GOOGLETRANSLATE(B7225, ""auto"",""en"")"),"you are my madness ")</f>
        <v>you are my madness </v>
      </c>
    </row>
    <row r="7226" ht="15.75" customHeight="1">
      <c r="A7226" s="1">
        <v>7906.0</v>
      </c>
      <c r="B7226" s="2" t="s">
        <v>6110</v>
      </c>
      <c r="C7226" s="2" t="s">
        <v>6107</v>
      </c>
      <c r="D7226" s="2" t="s">
        <v>6</v>
      </c>
      <c r="E7226" s="2" t="str">
        <f>IFERROR(__xludf.DUMMYFUNCTION("GOOGLETRANSLATE(B7226, ""auto"",""en"")"),"samovlyublennaya scum")</f>
        <v>samovlyublennaya scum</v>
      </c>
    </row>
    <row r="7227" ht="15.75" customHeight="1">
      <c r="A7227" s="1">
        <v>7907.0</v>
      </c>
      <c r="B7227" s="2" t="s">
        <v>6111</v>
      </c>
      <c r="C7227" s="2" t="s">
        <v>6107</v>
      </c>
      <c r="D7227" s="2" t="s">
        <v>6</v>
      </c>
      <c r="E7227" s="2" t="str">
        <f>IFERROR(__xludf.DUMMYFUNCTION("GOOGLETRANSLATE(B7227, ""auto"",""en"")")," describe the black color without using the word close your eyes, shut your ears hold your breath fall in love with somebody, give them every inch of your body every knock your heart and now imagine that they went go to the room is a room your brain keep "&amp;"going until you reach the darkest corner and leaning Slide back down the wall show completely")</f>
        <v> describe the black color without using the word close your eyes, shut your ears hold your breath fall in love with somebody, give them every inch of your body every knock your heart and now imagine that they went go to the room is a room your brain keep going until you reach the darkest corner and leaning Slide back down the wall show completely</v>
      </c>
    </row>
    <row r="7228" ht="15.75" customHeight="1">
      <c r="A7228" s="1">
        <v>7908.0</v>
      </c>
      <c r="B7228" s="2" t="s">
        <v>6112</v>
      </c>
      <c r="C7228" s="2" t="s">
        <v>6107</v>
      </c>
      <c r="D7228" s="2" t="s">
        <v>6</v>
      </c>
      <c r="E7228" s="2" t="str">
        <f>IFERROR(__xludf.DUMMYFUNCTION("GOOGLETRANSLATE(B7228, ""auto"",""en"")"),"but I'm not perfect, I have flaws but there is a thing which I am proud of never for anyone not running as if the town was not how long we did not know how to close did not communicate want to go go I did not keep")</f>
        <v>but I'm not perfect, I have flaws but there is a thing which I am proud of never for anyone not running as if the town was not how long we did not know how to close did not communicate want to go go I did not keep</v>
      </c>
    </row>
    <row r="7229" ht="15.75" customHeight="1">
      <c r="A7229" s="1">
        <v>7909.0</v>
      </c>
      <c r="B7229" s="2" t="s">
        <v>6113</v>
      </c>
      <c r="C7229" s="2" t="s">
        <v>6107</v>
      </c>
      <c r="D7229" s="2" t="s">
        <v>6</v>
      </c>
      <c r="E7229" s="2" t="str">
        <f>IFERROR(__xludf.DUMMYFUNCTION("GOOGLETRANSLATE(B7229, ""auto"",""en"")"),"do you want to fall today from the roof so Fall you're like what you stand on the cheek tear you a long time will be well comprehended yes but why come that scream inside that are torn do not know where you're not sure what kind of jump will be you afraid"&amp;" of seeing so what has come so go and cry in an apartment full show")</f>
        <v>do you want to fall today from the roof so Fall you're like what you stand on the cheek tear you a long time will be well comprehended yes but why come that scream inside that are torn do not know where you're not sure what kind of jump will be you afraid of seeing so what has come so go and cry in an apartment full show</v>
      </c>
    </row>
    <row r="7230" ht="15.75" customHeight="1">
      <c r="A7230" s="1">
        <v>7910.0</v>
      </c>
      <c r="B7230" s="2" t="s">
        <v>6114</v>
      </c>
      <c r="C7230" s="2" t="s">
        <v>6107</v>
      </c>
      <c r="D7230" s="2" t="s">
        <v>6</v>
      </c>
      <c r="E7230" s="2" t="str">
        <f>IFERROR(__xludf.DUMMYFUNCTION("GOOGLETRANSLATE(B7230, ""auto"",""en"")"),"I'm mad, I beg you, I even worse")</f>
        <v>I'm mad, I beg you, I even worse</v>
      </c>
    </row>
    <row r="7231" ht="15.75" customHeight="1">
      <c r="A7231" s="1">
        <v>7911.0</v>
      </c>
      <c r="B7231" s="2" t="s">
        <v>6106</v>
      </c>
      <c r="C7231" s="2" t="s">
        <v>6115</v>
      </c>
      <c r="D7231" s="2" t="s">
        <v>6</v>
      </c>
      <c r="E7231" s="2" t="str">
        <f>IFERROR(__xludf.DUMMYFUNCTION("GOOGLETRANSLATE(B7231, ""auto"",""en"")")," in her heart was much more love than she usually showed all")</f>
        <v> in her heart was much more love than she usually showed all</v>
      </c>
    </row>
    <row r="7232" ht="15.75" customHeight="1">
      <c r="A7232" s="1">
        <v>7912.0</v>
      </c>
      <c r="B7232" s="2" t="s">
        <v>2041</v>
      </c>
      <c r="C7232" s="2" t="s">
        <v>6115</v>
      </c>
      <c r="D7232" s="2" t="s">
        <v>6</v>
      </c>
      <c r="E7232" s="2" t="str">
        <f>IFERROR(__xludf.DUMMYFUNCTION("GOOGLETRANSLATE(B7232, ""auto"",""en"")"),"once he finds you, he will know your date of birth, your middle name is where you were born your sign of the zodiac and the names of your parents, it will know how much you have learned to ride a bike, and how many pets you have had he would know the colo"&amp;"r of your eyes your scars your laugh lines he will know your favorite book, movie sweet food a pair of shoes the color and song show completely")</f>
        <v>once he finds you, he will know your date of birth, your middle name is where you were born your sign of the zodiac and the names of your parents, it will know how much you have learned to ride a bike, and how many pets you have had he would know the color of your eyes your scars your laugh lines he will know your favorite book, movie sweet food a pair of shoes the color and song show completely</v>
      </c>
    </row>
    <row r="7233" ht="15.75" customHeight="1">
      <c r="A7233" s="1">
        <v>7913.0</v>
      </c>
      <c r="B7233" s="2" t="s">
        <v>6108</v>
      </c>
      <c r="C7233" s="2" t="s">
        <v>6115</v>
      </c>
      <c r="D7233" s="2" t="s">
        <v>6</v>
      </c>
      <c r="E7233" s="2" t="str">
        <f>IFERROR(__xludf.DUMMYFUNCTION("GOOGLETRANSLATE(B7233, ""auto"",""en"")"),"I like people a little crazy open hearts and trusting soul pure intentions and naive judgments I like people who are not afraid to look ridiculous frankly talk about themselves and smile headwind they have not forgotten how to love in spite of the fact th"&amp;"at their life was full of betrayals and disappointments, they know how to enjoy both children of any trivia and find happiness even in the morning a cup of hot coffee, they never try to be clever and say only what they feel to me like people who firmly be"&amp;"lieve in love and find it everywhere")</f>
        <v>I like people a little crazy open hearts and trusting soul pure intentions and naive judgments I like people who are not afraid to look ridiculous frankly talk about themselves and smile headwind they have not forgotten how to love in spite of the fact that their life was full of betrayals and disappointments, they know how to enjoy both children of any trivia and find happiness even in the morning a cup of hot coffee, they never try to be clever and say only what they feel to me like people who firmly believe in love and find it everywhere</v>
      </c>
    </row>
    <row r="7234" ht="15.75" customHeight="1">
      <c r="A7234" s="1">
        <v>7914.0</v>
      </c>
      <c r="B7234" s="2" t="s">
        <v>6109</v>
      </c>
      <c r="C7234" s="2" t="s">
        <v>6115</v>
      </c>
      <c r="D7234" s="2" t="s">
        <v>6</v>
      </c>
      <c r="E7234" s="2" t="str">
        <f>IFERROR(__xludf.DUMMYFUNCTION("GOOGLETRANSLATE(B7234, ""auto"",""en"")"),"you are my madness ")</f>
        <v>you are my madness </v>
      </c>
    </row>
    <row r="7235" ht="15.75" customHeight="1">
      <c r="A7235" s="1">
        <v>7916.0</v>
      </c>
      <c r="B7235" s="2" t="s">
        <v>6110</v>
      </c>
      <c r="C7235" s="2" t="s">
        <v>6115</v>
      </c>
      <c r="D7235" s="2" t="s">
        <v>6</v>
      </c>
      <c r="E7235" s="2" t="str">
        <f>IFERROR(__xludf.DUMMYFUNCTION("GOOGLETRANSLATE(B7235, ""auto"",""en"")"),"samovlyublennaya scum")</f>
        <v>samovlyublennaya scum</v>
      </c>
    </row>
    <row r="7236" ht="15.75" customHeight="1">
      <c r="A7236" s="1">
        <v>7917.0</v>
      </c>
      <c r="B7236" s="2" t="s">
        <v>6111</v>
      </c>
      <c r="C7236" s="2" t="s">
        <v>6115</v>
      </c>
      <c r="D7236" s="2" t="s">
        <v>6</v>
      </c>
      <c r="E7236" s="2" t="str">
        <f>IFERROR(__xludf.DUMMYFUNCTION("GOOGLETRANSLATE(B7236, ""auto"",""en"")")," describe the black color without using the word close your eyes, shut your ears hold your breath fall in love with somebody, give them every inch of your body every knock your heart and now imagine that they went go to the room is a room your brain keep "&amp;"going until you reach the darkest corner and leaning Slide back down the wall show completely")</f>
        <v> describe the black color without using the word close your eyes, shut your ears hold your breath fall in love with somebody, give them every inch of your body every knock your heart and now imagine that they went go to the room is a room your brain keep going until you reach the darkest corner and leaning Slide back down the wall show completely</v>
      </c>
    </row>
    <row r="7237" ht="15.75" customHeight="1">
      <c r="A7237" s="1">
        <v>7918.0</v>
      </c>
      <c r="B7237" s="2" t="s">
        <v>6112</v>
      </c>
      <c r="C7237" s="2" t="s">
        <v>6115</v>
      </c>
      <c r="D7237" s="2" t="s">
        <v>6</v>
      </c>
      <c r="E7237" s="2" t="str">
        <f>IFERROR(__xludf.DUMMYFUNCTION("GOOGLETRANSLATE(B7237, ""auto"",""en"")"),"but I'm not perfect, I have flaws but there is a thing which I am proud of never for anyone not running as if the town was not how long we did not know how to close did not communicate want to go go I did not keep")</f>
        <v>but I'm not perfect, I have flaws but there is a thing which I am proud of never for anyone not running as if the town was not how long we did not know how to close did not communicate want to go go I did not keep</v>
      </c>
    </row>
    <row r="7238" ht="15.75" customHeight="1">
      <c r="A7238" s="1">
        <v>7919.0</v>
      </c>
      <c r="B7238" s="2" t="s">
        <v>6113</v>
      </c>
      <c r="C7238" s="2" t="s">
        <v>6115</v>
      </c>
      <c r="D7238" s="2" t="s">
        <v>6</v>
      </c>
      <c r="E7238" s="2" t="str">
        <f>IFERROR(__xludf.DUMMYFUNCTION("GOOGLETRANSLATE(B7238, ""auto"",""en"")"),"do you want to fall today from the roof so Fall you're like what you stand on the cheek tear you a long time will be well comprehended yes but why come that scream inside that are torn do not know where you're not sure what kind of jump will be you afraid"&amp;" of seeing so what has come so go and cry in an apartment full show")</f>
        <v>do you want to fall today from the roof so Fall you're like what you stand on the cheek tear you a long time will be well comprehended yes but why come that scream inside that are torn do not know where you're not sure what kind of jump will be you afraid of seeing so what has come so go and cry in an apartment full show</v>
      </c>
    </row>
    <row r="7239" ht="15.75" customHeight="1">
      <c r="A7239" s="1">
        <v>7920.0</v>
      </c>
      <c r="B7239" s="2" t="s">
        <v>6114</v>
      </c>
      <c r="C7239" s="2" t="s">
        <v>6115</v>
      </c>
      <c r="D7239" s="2" t="s">
        <v>6</v>
      </c>
      <c r="E7239" s="2" t="str">
        <f>IFERROR(__xludf.DUMMYFUNCTION("GOOGLETRANSLATE(B7239, ""auto"",""en"")"),"I'm mad, I beg you, I even worse")</f>
        <v>I'm mad, I beg you, I even worse</v>
      </c>
    </row>
    <row r="7240" ht="15.75" customHeight="1">
      <c r="A7240" s="1">
        <v>7921.0</v>
      </c>
      <c r="B7240" s="2" t="s">
        <v>6116</v>
      </c>
      <c r="C7240" s="2" t="s">
        <v>6117</v>
      </c>
      <c r="D7240" s="2" t="s">
        <v>6</v>
      </c>
      <c r="E7240" s="2" t="str">
        <f>IFERROR(__xludf.DUMMYFUNCTION("GOOGLETRANSLATE(B7240, ""auto"",""en"")"),"I am surrounded by a wall of inattention and Dilara Makhmet zh maksatovsky regret my retirement but will be late")</f>
        <v>I am surrounded by a wall of inattention and Dilara Makhmet zh maksatovsky regret my retirement but will be late</v>
      </c>
    </row>
    <row r="7241" ht="15.75" customHeight="1">
      <c r="A7241" s="1">
        <v>7922.0</v>
      </c>
      <c r="B7241" s="2" t="s">
        <v>6118</v>
      </c>
      <c r="C7241" s="2" t="s">
        <v>6117</v>
      </c>
      <c r="D7241" s="2" t="s">
        <v>6</v>
      </c>
      <c r="E7241" s="2" t="str">
        <f>IFERROR(__xludf.DUMMYFUNCTION("GOOGLETRANSLATE(B7241, ""auto"",""en"")"),"I am surrounded by a wall and inattention aruka jamanbaeva Adlet Kasymbek regret my retirement but will be late")</f>
        <v>I am surrounded by a wall and inattention aruka jamanbaeva Adlet Kasymbek regret my retirement but will be late</v>
      </c>
    </row>
    <row r="7242" ht="15.75" customHeight="1">
      <c r="A7242" s="1">
        <v>7923.0</v>
      </c>
      <c r="B7242" s="2" t="s">
        <v>6119</v>
      </c>
      <c r="C7242" s="2" t="s">
        <v>6117</v>
      </c>
      <c r="D7242" s="2" t="s">
        <v>6</v>
      </c>
      <c r="E7242" s="2" t="str">
        <f>IFERROR(__xludf.DUMMYFUNCTION("GOOGLETRANSLATE(B7242, ""auto"",""en"")"),"I am surrounded by a wall and inattention zh maksatovsky Symbat tіleuberdі regret my retirement but will be late")</f>
        <v>I am surrounded by a wall and inattention zh maksatovsky Symbat tіleuberdі regret my retirement but will be late</v>
      </c>
    </row>
    <row r="7243" ht="15.75" customHeight="1">
      <c r="A7243" s="1">
        <v>7924.0</v>
      </c>
      <c r="B7243" s="2" t="s">
        <v>6120</v>
      </c>
      <c r="C7243" s="2" t="s">
        <v>6117</v>
      </c>
      <c r="D7243" s="2" t="s">
        <v>6</v>
      </c>
      <c r="E7243" s="2" t="str">
        <f>IFERROR(__xludf.DUMMYFUNCTION("GOOGLETRANSLATE(B7243, ""auto"",""en"")")," deceived once doubted each")</f>
        <v> deceived once doubted each</v>
      </c>
    </row>
    <row r="7244" ht="15.75" customHeight="1">
      <c r="A7244" s="1">
        <v>7925.0</v>
      </c>
      <c r="B7244" s="2" t="s">
        <v>6121</v>
      </c>
      <c r="C7244" s="2" t="s">
        <v>6117</v>
      </c>
      <c r="D7244" s="2" t="s">
        <v>6</v>
      </c>
      <c r="E7244" s="2" t="str">
        <f>IFERROR(__xludf.DUMMYFUNCTION("GOOGLETRANSLATE(B7244, ""auto"",""en"")")," will return the one who loves the one who will wait much waiting")</f>
        <v> will return the one who loves the one who will wait much waiting</v>
      </c>
    </row>
    <row r="7245" ht="15.75" customHeight="1">
      <c r="A7245" s="1">
        <v>7926.0</v>
      </c>
      <c r="B7245" s="2" t="s">
        <v>6116</v>
      </c>
      <c r="C7245" s="2" t="s">
        <v>6122</v>
      </c>
      <c r="D7245" s="2" t="s">
        <v>6</v>
      </c>
      <c r="E7245" s="2" t="str">
        <f>IFERROR(__xludf.DUMMYFUNCTION("GOOGLETRANSLATE(B7245, ""auto"",""en"")"),"I am surrounded by a wall of inattention and Dilara Makhmet zh maksatovsky regret my retirement but will be late")</f>
        <v>I am surrounded by a wall of inattention and Dilara Makhmet zh maksatovsky regret my retirement but will be late</v>
      </c>
    </row>
    <row r="7246" ht="15.75" customHeight="1">
      <c r="A7246" s="1">
        <v>7927.0</v>
      </c>
      <c r="B7246" s="2" t="s">
        <v>6118</v>
      </c>
      <c r="C7246" s="2" t="s">
        <v>6122</v>
      </c>
      <c r="D7246" s="2" t="s">
        <v>6</v>
      </c>
      <c r="E7246" s="2" t="str">
        <f>IFERROR(__xludf.DUMMYFUNCTION("GOOGLETRANSLATE(B7246, ""auto"",""en"")"),"I am surrounded by a wall and inattention aruka jamanbaeva Adlet Kasymbek regret my retirement but will be late")</f>
        <v>I am surrounded by a wall and inattention aruka jamanbaeva Adlet Kasymbek regret my retirement but will be late</v>
      </c>
    </row>
    <row r="7247" ht="15.75" customHeight="1">
      <c r="A7247" s="1">
        <v>7928.0</v>
      </c>
      <c r="B7247" s="2" t="s">
        <v>6119</v>
      </c>
      <c r="C7247" s="2" t="s">
        <v>6122</v>
      </c>
      <c r="D7247" s="2" t="s">
        <v>6</v>
      </c>
      <c r="E7247" s="2" t="str">
        <f>IFERROR(__xludf.DUMMYFUNCTION("GOOGLETRANSLATE(B7247, ""auto"",""en"")"),"I am surrounded by a wall and inattention zh maksatovsky Symbat tіleuberdі regret my retirement but will be late")</f>
        <v>I am surrounded by a wall and inattention zh maksatovsky Symbat tіleuberdі regret my retirement but will be late</v>
      </c>
    </row>
    <row r="7248" ht="15.75" customHeight="1">
      <c r="A7248" s="1">
        <v>7929.0</v>
      </c>
      <c r="B7248" s="2" t="s">
        <v>6120</v>
      </c>
      <c r="C7248" s="2" t="s">
        <v>6122</v>
      </c>
      <c r="D7248" s="2" t="s">
        <v>6</v>
      </c>
      <c r="E7248" s="2" t="str">
        <f>IFERROR(__xludf.DUMMYFUNCTION("GOOGLETRANSLATE(B7248, ""auto"",""en"")")," deceived once doubted each")</f>
        <v> deceived once doubted each</v>
      </c>
    </row>
    <row r="7249" ht="15.75" customHeight="1">
      <c r="A7249" s="1">
        <v>7930.0</v>
      </c>
      <c r="B7249" s="2" t="s">
        <v>6121</v>
      </c>
      <c r="C7249" s="2" t="s">
        <v>6122</v>
      </c>
      <c r="D7249" s="2" t="s">
        <v>6</v>
      </c>
      <c r="E7249" s="2" t="str">
        <f>IFERROR(__xludf.DUMMYFUNCTION("GOOGLETRANSLATE(B7249, ""auto"",""en"")")," will return the one who loves the one who will wait much waiting")</f>
        <v> will return the one who loves the one who will wait much waiting</v>
      </c>
    </row>
    <row r="7250" ht="15.75" customHeight="1">
      <c r="A7250" s="1">
        <v>7931.0</v>
      </c>
      <c r="B7250" s="2" t="s">
        <v>6123</v>
      </c>
      <c r="C7250" s="2" t="s">
        <v>6124</v>
      </c>
      <c r="D7250" s="2" t="s">
        <v>6</v>
      </c>
      <c r="E7250" s="2" t="str">
        <f>IFERROR(__xludf.DUMMYFUNCTION("GOOGLETRANSLATE(B7250, ""auto"",""en"")")," his")</f>
        <v> his</v>
      </c>
    </row>
    <row r="7251" ht="15.75" customHeight="1">
      <c r="A7251" s="1">
        <v>7932.0</v>
      </c>
      <c r="B7251" s="2" t="s">
        <v>6123</v>
      </c>
      <c r="C7251" s="2" t="s">
        <v>6124</v>
      </c>
      <c r="D7251" s="2" t="s">
        <v>6</v>
      </c>
      <c r="E7251" s="2" t="str">
        <f>IFERROR(__xludf.DUMMYFUNCTION("GOOGLETRANSLATE(B7251, ""auto"",""en"")")," his")</f>
        <v> his</v>
      </c>
    </row>
    <row r="7252" ht="15.75" customHeight="1">
      <c r="A7252" s="1">
        <v>7933.0</v>
      </c>
      <c r="B7252" s="2" t="s">
        <v>6123</v>
      </c>
      <c r="C7252" s="2" t="s">
        <v>6124</v>
      </c>
      <c r="D7252" s="2" t="s">
        <v>6</v>
      </c>
      <c r="E7252" s="2" t="str">
        <f>IFERROR(__xludf.DUMMYFUNCTION("GOOGLETRANSLATE(B7252, ""auto"",""en"")")," his")</f>
        <v> his</v>
      </c>
    </row>
    <row r="7253" ht="15.75" customHeight="1">
      <c r="A7253" s="1">
        <v>7934.0</v>
      </c>
      <c r="B7253" s="2" t="s">
        <v>6125</v>
      </c>
      <c r="C7253" s="2" t="s">
        <v>6126</v>
      </c>
      <c r="D7253" s="2" t="s">
        <v>6</v>
      </c>
      <c r="E7253" s="2" t="str">
        <f>IFERROR(__xludf.DUMMYFUNCTION("GOOGLETRANSLATE(B7253, ""auto"",""en"")"),"whoever you had better be as I like")</f>
        <v>whoever you had better be as I like</v>
      </c>
    </row>
    <row r="7254" ht="15.75" customHeight="1">
      <c r="A7254" s="1">
        <v>7935.0</v>
      </c>
      <c r="B7254" s="2" t="s">
        <v>6127</v>
      </c>
      <c r="C7254" s="2" t="s">
        <v>6126</v>
      </c>
      <c r="D7254" s="2" t="s">
        <v>6</v>
      </c>
      <c r="E7254" s="2" t="str">
        <f>IFERROR(__xludf.DUMMYFUNCTION("GOOGLETRANSLATE(B7254, ""auto"",""en"")")," that you have found it with her I get myself to it, I know who is to become a legend")</f>
        <v> that you have found it with her I get myself to it, I know who is to become a legend</v>
      </c>
    </row>
    <row r="7255" ht="15.75" customHeight="1">
      <c r="A7255" s="1">
        <v>7936.0</v>
      </c>
      <c r="B7255" s="2" t="s">
        <v>6128</v>
      </c>
      <c r="C7255" s="2" t="s">
        <v>6126</v>
      </c>
      <c r="D7255" s="2" t="s">
        <v>6</v>
      </c>
      <c r="E7255" s="2" t="str">
        <f>IFERROR(__xludf.DUMMYFUNCTION("GOOGLETRANSLATE(B7255, ""auto"",""en"")"),"those who like to win will always play")</f>
        <v>those who like to win will always play</v>
      </c>
    </row>
    <row r="7256" ht="15.75" customHeight="1">
      <c r="A7256" s="1">
        <v>7937.0</v>
      </c>
      <c r="B7256" s="2" t="s">
        <v>6129</v>
      </c>
      <c r="C7256" s="2" t="s">
        <v>6126</v>
      </c>
      <c r="D7256" s="2" t="s">
        <v>6</v>
      </c>
      <c r="E7256" s="2" t="str">
        <f>IFERROR(__xludf.DUMMYFUNCTION("GOOGLETRANSLATE(B7256, ""auto"",""en"")")," when you go up, they will catch up to you yourself and you will send them")</f>
        <v> when you go up, they will catch up to you yourself and you will send them</v>
      </c>
    </row>
    <row r="7257" ht="15.75" customHeight="1">
      <c r="A7257" s="1">
        <v>7938.0</v>
      </c>
      <c r="B7257" s="2" t="s">
        <v>6125</v>
      </c>
      <c r="C7257" s="2" t="s">
        <v>6130</v>
      </c>
      <c r="D7257" s="2" t="s">
        <v>6</v>
      </c>
      <c r="E7257" s="2" t="str">
        <f>IFERROR(__xludf.DUMMYFUNCTION("GOOGLETRANSLATE(B7257, ""auto"",""en"")"),"whoever you had better be as I like")</f>
        <v>whoever you had better be as I like</v>
      </c>
    </row>
    <row r="7258" ht="15.75" customHeight="1">
      <c r="A7258" s="1">
        <v>7939.0</v>
      </c>
      <c r="B7258" s="2" t="s">
        <v>6127</v>
      </c>
      <c r="C7258" s="2" t="s">
        <v>6130</v>
      </c>
      <c r="D7258" s="2" t="s">
        <v>6</v>
      </c>
      <c r="E7258" s="2" t="str">
        <f>IFERROR(__xludf.DUMMYFUNCTION("GOOGLETRANSLATE(B7258, ""auto"",""en"")")," that you have found it with her I get myself to it, I know who is to become a legend")</f>
        <v> that you have found it with her I get myself to it, I know who is to become a legend</v>
      </c>
    </row>
    <row r="7259" ht="15.75" customHeight="1">
      <c r="A7259" s="1">
        <v>7940.0</v>
      </c>
      <c r="B7259" s="2" t="s">
        <v>6128</v>
      </c>
      <c r="C7259" s="2" t="s">
        <v>6130</v>
      </c>
      <c r="D7259" s="2" t="s">
        <v>6</v>
      </c>
      <c r="E7259" s="2" t="str">
        <f>IFERROR(__xludf.DUMMYFUNCTION("GOOGLETRANSLATE(B7259, ""auto"",""en"")"),"those who like to win will always play")</f>
        <v>those who like to win will always play</v>
      </c>
    </row>
    <row r="7260" ht="15.75" customHeight="1">
      <c r="A7260" s="1">
        <v>7941.0</v>
      </c>
      <c r="B7260" s="2" t="s">
        <v>6129</v>
      </c>
      <c r="C7260" s="2" t="s">
        <v>6130</v>
      </c>
      <c r="D7260" s="2" t="s">
        <v>6</v>
      </c>
      <c r="E7260" s="2" t="str">
        <f>IFERROR(__xludf.DUMMYFUNCTION("GOOGLETRANSLATE(B7260, ""auto"",""en"")")," when you go up, they will catch up to you yourself and you will send them")</f>
        <v> when you go up, they will catch up to you yourself and you will send them</v>
      </c>
    </row>
    <row r="7261" ht="15.75" customHeight="1">
      <c r="A7261" s="1">
        <v>7942.0</v>
      </c>
      <c r="B7261" s="2" t="s">
        <v>6125</v>
      </c>
      <c r="C7261" s="2" t="s">
        <v>6126</v>
      </c>
      <c r="D7261" s="2" t="s">
        <v>6</v>
      </c>
      <c r="E7261" s="2" t="str">
        <f>IFERROR(__xludf.DUMMYFUNCTION("GOOGLETRANSLATE(B7261, ""auto"",""en"")"),"whoever you had better be as I like")</f>
        <v>whoever you had better be as I like</v>
      </c>
    </row>
    <row r="7262" ht="15.75" customHeight="1">
      <c r="A7262" s="1">
        <v>7943.0</v>
      </c>
      <c r="B7262" s="2" t="s">
        <v>6127</v>
      </c>
      <c r="C7262" s="2" t="s">
        <v>6126</v>
      </c>
      <c r="D7262" s="2" t="s">
        <v>6</v>
      </c>
      <c r="E7262" s="2" t="str">
        <f>IFERROR(__xludf.DUMMYFUNCTION("GOOGLETRANSLATE(B7262, ""auto"",""en"")")," that you have found it with her I get myself to it, I know who is to become a legend")</f>
        <v> that you have found it with her I get myself to it, I know who is to become a legend</v>
      </c>
    </row>
    <row r="7263" ht="15.75" customHeight="1">
      <c r="A7263" s="1">
        <v>7944.0</v>
      </c>
      <c r="B7263" s="2" t="s">
        <v>6128</v>
      </c>
      <c r="C7263" s="2" t="s">
        <v>6126</v>
      </c>
      <c r="D7263" s="2" t="s">
        <v>6</v>
      </c>
      <c r="E7263" s="2" t="str">
        <f>IFERROR(__xludf.DUMMYFUNCTION("GOOGLETRANSLATE(B7263, ""auto"",""en"")"),"those who like to win will always play")</f>
        <v>those who like to win will always play</v>
      </c>
    </row>
    <row r="7264" ht="15.75" customHeight="1">
      <c r="A7264" s="1">
        <v>7945.0</v>
      </c>
      <c r="B7264" s="2" t="s">
        <v>6129</v>
      </c>
      <c r="C7264" s="2" t="s">
        <v>6126</v>
      </c>
      <c r="D7264" s="2" t="s">
        <v>6</v>
      </c>
      <c r="E7264" s="2" t="str">
        <f>IFERROR(__xludf.DUMMYFUNCTION("GOOGLETRANSLATE(B7264, ""auto"",""en"")")," when you go up, they will catch up to you yourself and you will send them")</f>
        <v> when you go up, they will catch up to you yourself and you will send them</v>
      </c>
    </row>
    <row r="7265" ht="15.75" customHeight="1">
      <c r="A7265" s="1">
        <v>7946.0</v>
      </c>
      <c r="B7265" s="2" t="s">
        <v>6131</v>
      </c>
      <c r="C7265" s="2" t="s">
        <v>6132</v>
      </c>
      <c r="D7265" s="2" t="s">
        <v>6</v>
      </c>
      <c r="E7265" s="2" t="str">
        <f>IFERROR(__xludf.DUMMYFUNCTION("GOOGLETRANSLATE(B7265, ""auto"",""en"")")," in a world where one of the population owns 40 planet's resources in a world where 34,000 children die every day from poverty and from preventable diseases and where 50 people live on less than 2 a day one thing is clear that something is very wrong the "&amp;"more you progress the more you begin to understand the nature of things the more obvious things become and you begin to see lies everywhere you need to know the truth and seek the truth then the truth will make you free spirit of the time in 2015 the genr"&amp;"e of documentary calls into question the current system it will change your understanding of the world and your place in it all, he was a major event in the history of culture turned from the ordinary to the development of millions of people all who want "&amp;"to know the truth and to become even smarter sure to check out this masterpiece of use case")</f>
        <v> in a world where one of the population owns 40 planet's resources in a world where 34,000 children die every day from poverty and from preventable diseases and where 50 people live on less than 2 a day one thing is clear that something is very wrong the more you progress the more you begin to understand the nature of things the more obvious things become and you begin to see lies everywhere you need to know the truth and seek the truth then the truth will make you free spirit of the time in 2015 the genre of documentary calls into question the current system it will change your understanding of the world and your place in it all, he was a major event in the history of culture turned from the ordinary to the development of millions of people all who want to know the truth and to become even smarter sure to check out this masterpiece of use case</v>
      </c>
    </row>
    <row r="7266" ht="15.75" customHeight="1">
      <c r="A7266" s="1">
        <v>7947.0</v>
      </c>
      <c r="B7266" s="2" t="s">
        <v>6133</v>
      </c>
      <c r="C7266" s="2" t="s">
        <v>6132</v>
      </c>
      <c r="D7266" s="2" t="s">
        <v>6</v>
      </c>
      <c r="E7266" s="2" t="str">
        <f>IFERROR(__xludf.DUMMYFUNCTION("GOOGLETRANSLATE(B7266, ""auto"",""en"")"),"seri zhanbol to you the full version of the Space offers a new song work for all platforms, and telegramdağı listening to music, you can download the official channel gakkutv")</f>
        <v>seri zhanbol to you the full version of the Space offers a new song work for all platforms, and telegramdağı listening to music, you can download the official channel gakkutv</v>
      </c>
    </row>
    <row r="7267" ht="15.75" customHeight="1">
      <c r="A7267" s="1">
        <v>7948.0</v>
      </c>
      <c r="B7267" s="2" t="s">
        <v>6134</v>
      </c>
      <c r="C7267" s="2" t="s">
        <v>6132</v>
      </c>
      <c r="D7267" s="2" t="s">
        <v>6</v>
      </c>
      <c r="E7267" s="2" t="str">
        <f>IFERROR(__xludf.DUMMYFUNCTION("GOOGLETRANSLATE(B7267, ""auto"",""en"")"),"grass is greener grass is greener USA 2019 vecherniyseans new documentary on netflix tells the story of marijuana in the United States of anxiety and paranoia fifties in comparison with the current time legalization of marijuana in various states of birth"&amp;" subculture associated with smoking and criminalization on the basis of race in film stars such musical performers like snoop dogg cypress hill dmc doug e fresh chuck d damian marley and killer mike who never hid their consumption of cannabis genre docume"&amp;"ntary filmmaker ESF Five Freddy rating 1 July imdb")</f>
        <v>grass is greener grass is greener USA 2019 vecherniyseans new documentary on netflix tells the story of marijuana in the United States of anxiety and paranoia fifties in comparison with the current time legalization of marijuana in various states of birth subculture associated with smoking and criminalization on the basis of race in film stars such musical performers like snoop dogg cypress hill dmc doug e fresh chuck d damian marley and killer mike who never hid their consumption of cannabis genre documentary filmmaker ESF Five Freddy rating 1 July imdb</v>
      </c>
    </row>
    <row r="7268" ht="15.75" customHeight="1">
      <c r="A7268" s="1">
        <v>7949.0</v>
      </c>
      <c r="B7268" s="2" t="s">
        <v>6135</v>
      </c>
      <c r="C7268" s="2" t="s">
        <v>6132</v>
      </c>
      <c r="D7268" s="2" t="s">
        <v>6</v>
      </c>
      <c r="E7268" s="2" t="str">
        <f>IFERROR(__xludf.DUMMYFUNCTION("GOOGLETRANSLATE(B7268, ""auto"",""en"")"),"didorealmusic intro")</f>
        <v>didorealmusic intro</v>
      </c>
    </row>
    <row r="7269" ht="15.75" customHeight="1">
      <c r="A7269" s="1">
        <v>7950.0</v>
      </c>
      <c r="B7269" s="2" t="s">
        <v>6136</v>
      </c>
      <c r="C7269" s="2" t="s">
        <v>6132</v>
      </c>
      <c r="D7269" s="2" t="s">
        <v>6</v>
      </c>
      <c r="E7269" s="2" t="str">
        <f>IFERROR(__xludf.DUMMYFUNCTION("GOOGLETRANSLATE(B7269, ""auto"",""en"")"),"All films about your favorite childhood mortal kombat Climb the wall so you do not look for Mortal Kombat 1995 Mortal Kombat 2 extermination of the 1997 Mortal Kombat 3 legacy of 2011 Mortal Kombat legacy Season 2 2013")</f>
        <v>All films about your favorite childhood mortal kombat Climb the wall so you do not look for Mortal Kombat 1995 Mortal Kombat 2 extermination of the 1997 Mortal Kombat 3 legacy of 2011 Mortal Kombat legacy Season 2 2013</v>
      </c>
    </row>
    <row r="7270" ht="15.75" customHeight="1">
      <c r="A7270" s="1">
        <v>7951.0</v>
      </c>
      <c r="B7270" s="2" t="s">
        <v>6137</v>
      </c>
      <c r="C7270" s="2" t="s">
        <v>6132</v>
      </c>
      <c r="D7270" s="2" t="s">
        <v>6</v>
      </c>
      <c r="E7270" s="2" t="str">
        <f>IFERROR(__xludf.DUMMYFUNCTION("GOOGLETRANSLATE(B7270, ""auto"",""en"")"),"Dido mazbin akagsvsjwsh")</f>
        <v>Dido mazbin akagsvsjwsh</v>
      </c>
    </row>
    <row r="7271" ht="15.75" customHeight="1">
      <c r="A7271" s="1">
        <v>7952.0</v>
      </c>
      <c r="B7271" s="2" t="s">
        <v>6138</v>
      </c>
      <c r="C7271" s="2" t="s">
        <v>6132</v>
      </c>
      <c r="D7271" s="2" t="s">
        <v>6</v>
      </c>
      <c r="E7271" s="2" t="str">
        <f>IFERROR(__xludf.DUMMYFUNCTION("GOOGLETRANSLATE(B7271, ""auto"",""en"")"),"oralman 2017 drama film genre of the twentieth century, 30 years of the Red Army in Afghanistan jendetterinen Kazakh family was forced to move the main character on the markets, the eldest son and one daughter born children grew up and left families sapar"&amp;"qul the son of the local ethnic Pashtun woman and married the daughter of the Afghan jigitine saparqul modjaxetter during the war years will be beaten to fight on the side to allow the family to move to Kazakhstan quota can only travel a long way from goi"&amp;"ng to the mountain qışlaqtan family küted i")</f>
        <v>oralman 2017 drama film genre of the twentieth century, 30 years of the Red Army in Afghanistan jendetterinen Kazakh family was forced to move the main character on the markets, the eldest son and one daughter born children grew up and left families saparqul the son of the local ethnic Pashtun woman and married the daughter of the Afghan jigitine saparqul modjaxetter during the war years will be beaten to fight on the side to allow the family to move to Kazakhstan quota can only travel a long way from going to the mountain qışlaqtan family küted i</v>
      </c>
    </row>
    <row r="7272" ht="15.75" customHeight="1">
      <c r="A7272" s="1">
        <v>7953.0</v>
      </c>
      <c r="B7272" s="2" t="s">
        <v>6139</v>
      </c>
      <c r="C7272" s="2" t="s">
        <v>6132</v>
      </c>
      <c r="D7272" s="2" t="s">
        <v>6</v>
      </c>
      <c r="E7272" s="2" t="str">
        <f>IFERROR(__xludf.DUMMYFUNCTION("GOOGLETRANSLATE(B7272, ""auto"",""en"")"),"All of the famous comic book marvel kinofranshizy save on the wall so you do not look for 1 lyudu ikc 2000 2 lyudu ikc February 2003 show completely")</f>
        <v>All of the famous comic book marvel kinofranshizy save on the wall so you do not look for 1 lyudu ikc 2000 2 lyudu ikc February 2003 show completely</v>
      </c>
    </row>
    <row r="7273" ht="15.75" customHeight="1">
      <c r="A7273" s="1">
        <v>7954.0</v>
      </c>
      <c r="B7273" s="2" t="s">
        <v>6140</v>
      </c>
      <c r="C7273" s="2" t="s">
        <v>6132</v>
      </c>
      <c r="D7273" s="2" t="s">
        <v>6</v>
      </c>
      <c r="E7273" s="2" t="str">
        <f>IFERROR(__xludf.DUMMYFUNCTION("GOOGLETRANSLATE(B7273, ""auto"",""en"")"),"both parts cool comedy classmates take away the wall to avoid losing a classmate classmates 2016 a new turn in 2017 kinolife best hd")</f>
        <v>both parts cool comedy classmates take away the wall to avoid losing a classmate classmates 2016 a new turn in 2017 kinolife best hd</v>
      </c>
    </row>
    <row r="7274" ht="15.75" customHeight="1">
      <c r="A7274" s="1">
        <v>7955.0</v>
      </c>
      <c r="B7274" s="2" t="s">
        <v>6131</v>
      </c>
      <c r="C7274" s="2" t="s">
        <v>6132</v>
      </c>
      <c r="D7274" s="2" t="s">
        <v>6</v>
      </c>
      <c r="E7274" s="2" t="str">
        <f>IFERROR(__xludf.DUMMYFUNCTION("GOOGLETRANSLATE(B7274, ""auto"",""en"")")," in a world where one of the population owns 40 planet's resources in a world where 34,000 children die every day from poverty and from preventable diseases and where 50 people live on less than 2 a day one thing is clear that something is very wrong the "&amp;"more you progress the more you begin to understand the nature of things the more obvious things become and you begin to see lies everywhere you need to know the truth and seek the truth then the truth will make you free spirit of the time in 2015 the genr"&amp;"e of documentary calls into question the current system it will change your understanding of the world and your place in it all, he was a major event in the history of culture turned from the ordinary to the development of millions of people all who want "&amp;"to know the truth and to become even smarter sure to check out this masterpiece of use case")</f>
        <v> in a world where one of the population owns 40 planet's resources in a world where 34,000 children die every day from poverty and from preventable diseases and where 50 people live on less than 2 a day one thing is clear that something is very wrong the more you progress the more you begin to understand the nature of things the more obvious things become and you begin to see lies everywhere you need to know the truth and seek the truth then the truth will make you free spirit of the time in 2015 the genre of documentary calls into question the current system it will change your understanding of the world and your place in it all, he was a major event in the history of culture turned from the ordinary to the development of millions of people all who want to know the truth and to become even smarter sure to check out this masterpiece of use case</v>
      </c>
    </row>
    <row r="7275" ht="15.75" customHeight="1">
      <c r="A7275" s="1">
        <v>7956.0</v>
      </c>
      <c r="B7275" s="2" t="s">
        <v>6133</v>
      </c>
      <c r="C7275" s="2" t="s">
        <v>6132</v>
      </c>
      <c r="D7275" s="2" t="s">
        <v>6</v>
      </c>
      <c r="E7275" s="2" t="str">
        <f>IFERROR(__xludf.DUMMYFUNCTION("GOOGLETRANSLATE(B7275, ""auto"",""en"")"),"seri zhanbol to you the full version of the Space offers a new song work for all platforms, and telegramdağı listening to music, you can download the official channel gakkutv")</f>
        <v>seri zhanbol to you the full version of the Space offers a new song work for all platforms, and telegramdağı listening to music, you can download the official channel gakkutv</v>
      </c>
    </row>
    <row r="7276" ht="15.75" customHeight="1">
      <c r="A7276" s="1">
        <v>7957.0</v>
      </c>
      <c r="B7276" s="2" t="s">
        <v>6134</v>
      </c>
      <c r="C7276" s="2" t="s">
        <v>6132</v>
      </c>
      <c r="D7276" s="2" t="s">
        <v>6</v>
      </c>
      <c r="E7276" s="2" t="str">
        <f>IFERROR(__xludf.DUMMYFUNCTION("GOOGLETRANSLATE(B7276, ""auto"",""en"")"),"grass is greener grass is greener USA 2019 vecherniyseans new documentary on netflix tells the story of marijuana in the United States of anxiety and paranoia fifties in comparison with the current time legalization of marijuana in various states of birth"&amp;" subculture associated with smoking and criminalization on the basis of race in film stars such musical performers like snoop dogg cypress hill dmc doug e fresh chuck d damian marley and killer mike who never hid their consumption of cannabis genre docume"&amp;"ntary filmmaker ESF Five Freddy rating 1 July imdb")</f>
        <v>grass is greener grass is greener USA 2019 vecherniyseans new documentary on netflix tells the story of marijuana in the United States of anxiety and paranoia fifties in comparison with the current time legalization of marijuana in various states of birth subculture associated with smoking and criminalization on the basis of race in film stars such musical performers like snoop dogg cypress hill dmc doug e fresh chuck d damian marley and killer mike who never hid their consumption of cannabis genre documentary filmmaker ESF Five Freddy rating 1 July imdb</v>
      </c>
    </row>
    <row r="7277" ht="15.75" customHeight="1">
      <c r="A7277" s="1">
        <v>7958.0</v>
      </c>
      <c r="B7277" s="2" t="s">
        <v>6135</v>
      </c>
      <c r="C7277" s="2" t="s">
        <v>6132</v>
      </c>
      <c r="D7277" s="2" t="s">
        <v>6</v>
      </c>
      <c r="E7277" s="2" t="str">
        <f>IFERROR(__xludf.DUMMYFUNCTION("GOOGLETRANSLATE(B7277, ""auto"",""en"")"),"didorealmusic intro")</f>
        <v>didorealmusic intro</v>
      </c>
    </row>
    <row r="7278" ht="15.75" customHeight="1">
      <c r="A7278" s="1">
        <v>7959.0</v>
      </c>
      <c r="B7278" s="2" t="s">
        <v>6136</v>
      </c>
      <c r="C7278" s="2" t="s">
        <v>6132</v>
      </c>
      <c r="D7278" s="2" t="s">
        <v>6</v>
      </c>
      <c r="E7278" s="2" t="str">
        <f>IFERROR(__xludf.DUMMYFUNCTION("GOOGLETRANSLATE(B7278, ""auto"",""en"")"),"All films about your favorite childhood mortal kombat Climb the wall so you do not look for Mortal Kombat 1995 Mortal Kombat 2 extermination of the 1997 Mortal Kombat 3 legacy of 2011 Mortal Kombat legacy Season 2 2013")</f>
        <v>All films about your favorite childhood mortal kombat Climb the wall so you do not look for Mortal Kombat 1995 Mortal Kombat 2 extermination of the 1997 Mortal Kombat 3 legacy of 2011 Mortal Kombat legacy Season 2 2013</v>
      </c>
    </row>
    <row r="7279" ht="15.75" customHeight="1">
      <c r="A7279" s="1">
        <v>7960.0</v>
      </c>
      <c r="B7279" s="2" t="s">
        <v>6137</v>
      </c>
      <c r="C7279" s="2" t="s">
        <v>6132</v>
      </c>
      <c r="D7279" s="2" t="s">
        <v>6</v>
      </c>
      <c r="E7279" s="2" t="str">
        <f>IFERROR(__xludf.DUMMYFUNCTION("GOOGLETRANSLATE(B7279, ""auto"",""en"")"),"Dido mazbin akagsvsjwsh")</f>
        <v>Dido mazbin akagsvsjwsh</v>
      </c>
    </row>
    <row r="7280" ht="15.75" customHeight="1">
      <c r="A7280" s="1">
        <v>7961.0</v>
      </c>
      <c r="B7280" s="2" t="s">
        <v>6138</v>
      </c>
      <c r="C7280" s="2" t="s">
        <v>6132</v>
      </c>
      <c r="D7280" s="2" t="s">
        <v>6</v>
      </c>
      <c r="E7280" s="2" t="str">
        <f>IFERROR(__xludf.DUMMYFUNCTION("GOOGLETRANSLATE(B7280, ""auto"",""en"")"),"oralman 2017 drama film genre of the twentieth century, 30 years of the Red Army in Afghanistan jendetterinen Kazakh family was forced to move the main character on the markets, the eldest son and one daughter born children grew up and left families sapar"&amp;"qul the son of the local ethnic Pashtun woman and married the daughter of the Afghan jigitine saparqul modjaxetter during the war years will be beaten to fight on the side to allow the family to move to Kazakhstan quota can only travel a long way from goi"&amp;"ng to the mountain qışlaqtan family küted i")</f>
        <v>oralman 2017 drama film genre of the twentieth century, 30 years of the Red Army in Afghanistan jendetterinen Kazakh family was forced to move the main character on the markets, the eldest son and one daughter born children grew up and left families saparqul the son of the local ethnic Pashtun woman and married the daughter of the Afghan jigitine saparqul modjaxetter during the war years will be beaten to fight on the side to allow the family to move to Kazakhstan quota can only travel a long way from going to the mountain qışlaqtan family küted i</v>
      </c>
    </row>
    <row r="7281" ht="15.75" customHeight="1">
      <c r="A7281" s="1">
        <v>7962.0</v>
      </c>
      <c r="B7281" s="2" t="s">
        <v>6139</v>
      </c>
      <c r="C7281" s="2" t="s">
        <v>6132</v>
      </c>
      <c r="D7281" s="2" t="s">
        <v>6</v>
      </c>
      <c r="E7281" s="2" t="str">
        <f>IFERROR(__xludf.DUMMYFUNCTION("GOOGLETRANSLATE(B7281, ""auto"",""en"")"),"All of the famous comic book marvel kinofranshizy save on the wall so you do not look for 1 lyudu ikc 2000 2 lyudu ikc February 2003 show completely")</f>
        <v>All of the famous comic book marvel kinofranshizy save on the wall so you do not look for 1 lyudu ikc 2000 2 lyudu ikc February 2003 show completely</v>
      </c>
    </row>
    <row r="7282" ht="15.75" customHeight="1">
      <c r="A7282" s="1">
        <v>7963.0</v>
      </c>
      <c r="B7282" s="2" t="s">
        <v>6140</v>
      </c>
      <c r="C7282" s="2" t="s">
        <v>6132</v>
      </c>
      <c r="D7282" s="2" t="s">
        <v>6</v>
      </c>
      <c r="E7282" s="2" t="str">
        <f>IFERROR(__xludf.DUMMYFUNCTION("GOOGLETRANSLATE(B7282, ""auto"",""en"")"),"both parts cool comedy classmates take away the wall to avoid losing a classmate classmates 2016 a new turn in 2017 kinolife best hd")</f>
        <v>both parts cool comedy classmates take away the wall to avoid losing a classmate classmates 2016 a new turn in 2017 kinolife best hd</v>
      </c>
    </row>
    <row r="7283" ht="15.75" customHeight="1">
      <c r="A7283" s="1">
        <v>7964.0</v>
      </c>
      <c r="B7283" s="2" t="s">
        <v>6131</v>
      </c>
      <c r="C7283" s="2" t="s">
        <v>6141</v>
      </c>
      <c r="D7283" s="2" t="s">
        <v>6</v>
      </c>
      <c r="E7283" s="2" t="str">
        <f>IFERROR(__xludf.DUMMYFUNCTION("GOOGLETRANSLATE(B7283, ""auto"",""en"")")," in a world where one of the population owns 40 planet's resources in a world where 34,000 children die every day from poverty and from preventable diseases and where 50 people live on less than 2 a day one thing is clear that something is very wrong the "&amp;"more you progress the more you begin to understand the nature of things the more obvious things become and you begin to see lies everywhere you need to know the truth and seek the truth then the truth will make you free spirit of the time in 2015 the genr"&amp;"e of documentary calls into question the current system it will change your understanding of the world and your place in it all, he was a major event in the history of culture turned from the ordinary to the development of millions of people all who want "&amp;"to know the truth and to become even smarter sure to check out this masterpiece of use case")</f>
        <v> in a world where one of the population owns 40 planet's resources in a world where 34,000 children die every day from poverty and from preventable diseases and where 50 people live on less than 2 a day one thing is clear that something is very wrong the more you progress the more you begin to understand the nature of things the more obvious things become and you begin to see lies everywhere you need to know the truth and seek the truth then the truth will make you free spirit of the time in 2015 the genre of documentary calls into question the current system it will change your understanding of the world and your place in it all, he was a major event in the history of culture turned from the ordinary to the development of millions of people all who want to know the truth and to become even smarter sure to check out this masterpiece of use case</v>
      </c>
    </row>
    <row r="7284" ht="15.75" customHeight="1">
      <c r="A7284" s="1">
        <v>7965.0</v>
      </c>
      <c r="B7284" s="2" t="s">
        <v>6133</v>
      </c>
      <c r="C7284" s="2" t="s">
        <v>6141</v>
      </c>
      <c r="D7284" s="2" t="s">
        <v>6</v>
      </c>
      <c r="E7284" s="2" t="str">
        <f>IFERROR(__xludf.DUMMYFUNCTION("GOOGLETRANSLATE(B7284, ""auto"",""en"")"),"seri zhanbol to you the full version of the Space offers a new song work for all platforms, and telegramdağı listening to music, you can download the official channel gakkutv")</f>
        <v>seri zhanbol to you the full version of the Space offers a new song work for all platforms, and telegramdağı listening to music, you can download the official channel gakkutv</v>
      </c>
    </row>
    <row r="7285" ht="15.75" customHeight="1">
      <c r="A7285" s="1">
        <v>7966.0</v>
      </c>
      <c r="B7285" s="2" t="s">
        <v>6134</v>
      </c>
      <c r="C7285" s="2" t="s">
        <v>6141</v>
      </c>
      <c r="D7285" s="2" t="s">
        <v>6</v>
      </c>
      <c r="E7285" s="2" t="str">
        <f>IFERROR(__xludf.DUMMYFUNCTION("GOOGLETRANSLATE(B7285, ""auto"",""en"")"),"grass is greener grass is greener USA 2019 vecherniyseans new documentary on netflix tells the story of marijuana in the United States of anxiety and paranoia fifties in comparison with the current time legalization of marijuana in various states of birth"&amp;" subculture associated with smoking and criminalization on the basis of race in film stars such musical performers like snoop dogg cypress hill dmc doug e fresh chuck d damian marley and killer mike who never hid their consumption of cannabis genre docume"&amp;"ntary filmmaker ESF Five Freddy rating 1 July imdb")</f>
        <v>grass is greener grass is greener USA 2019 vecherniyseans new documentary on netflix tells the story of marijuana in the United States of anxiety and paranoia fifties in comparison with the current time legalization of marijuana in various states of birth subculture associated with smoking and criminalization on the basis of race in film stars such musical performers like snoop dogg cypress hill dmc doug e fresh chuck d damian marley and killer mike who never hid their consumption of cannabis genre documentary filmmaker ESF Five Freddy rating 1 July imdb</v>
      </c>
    </row>
    <row r="7286" ht="15.75" customHeight="1">
      <c r="A7286" s="1">
        <v>7967.0</v>
      </c>
      <c r="B7286" s="2" t="s">
        <v>6135</v>
      </c>
      <c r="C7286" s="2" t="s">
        <v>6141</v>
      </c>
      <c r="D7286" s="2" t="s">
        <v>6</v>
      </c>
      <c r="E7286" s="2" t="str">
        <f>IFERROR(__xludf.DUMMYFUNCTION("GOOGLETRANSLATE(B7286, ""auto"",""en"")"),"didorealmusic intro")</f>
        <v>didorealmusic intro</v>
      </c>
    </row>
    <row r="7287" ht="15.75" customHeight="1">
      <c r="A7287" s="1">
        <v>7968.0</v>
      </c>
      <c r="B7287" s="2" t="s">
        <v>6136</v>
      </c>
      <c r="C7287" s="2" t="s">
        <v>6141</v>
      </c>
      <c r="D7287" s="2" t="s">
        <v>6</v>
      </c>
      <c r="E7287" s="2" t="str">
        <f>IFERROR(__xludf.DUMMYFUNCTION("GOOGLETRANSLATE(B7287, ""auto"",""en"")"),"All films about your favorite childhood mortal kombat Climb the wall so you do not look for Mortal Kombat 1995 Mortal Kombat 2 extermination of the 1997 Mortal Kombat 3 legacy of 2011 Mortal Kombat legacy Season 2 2013")</f>
        <v>All films about your favorite childhood mortal kombat Climb the wall so you do not look for Mortal Kombat 1995 Mortal Kombat 2 extermination of the 1997 Mortal Kombat 3 legacy of 2011 Mortal Kombat legacy Season 2 2013</v>
      </c>
    </row>
    <row r="7288" ht="15.75" customHeight="1">
      <c r="A7288" s="1">
        <v>7969.0</v>
      </c>
      <c r="B7288" s="2" t="s">
        <v>6137</v>
      </c>
      <c r="C7288" s="2" t="s">
        <v>6141</v>
      </c>
      <c r="D7288" s="2" t="s">
        <v>6</v>
      </c>
      <c r="E7288" s="2" t="str">
        <f>IFERROR(__xludf.DUMMYFUNCTION("GOOGLETRANSLATE(B7288, ""auto"",""en"")"),"Dido mazbin akagsvsjwsh")</f>
        <v>Dido mazbin akagsvsjwsh</v>
      </c>
    </row>
    <row r="7289" ht="15.75" customHeight="1">
      <c r="A7289" s="1">
        <v>7970.0</v>
      </c>
      <c r="B7289" s="2" t="s">
        <v>6138</v>
      </c>
      <c r="C7289" s="2" t="s">
        <v>6141</v>
      </c>
      <c r="D7289" s="2" t="s">
        <v>6</v>
      </c>
      <c r="E7289" s="2" t="str">
        <f>IFERROR(__xludf.DUMMYFUNCTION("GOOGLETRANSLATE(B7289, ""auto"",""en"")"),"oralman 2017 drama film genre of the twentieth century, 30 years of the Red Army in Afghanistan jendetterinen Kazakh family was forced to move the main character on the markets, the eldest son and one daughter born children grew up and left families sapar"&amp;"qul the son of the local ethnic Pashtun woman and married the daughter of the Afghan jigitine saparqul modjaxetter during the war years will be beaten to fight on the side to allow the family to move to Kazakhstan quota can only travel a long way from goi"&amp;"ng to the mountain qışlaqtan family küted i")</f>
        <v>oralman 2017 drama film genre of the twentieth century, 30 years of the Red Army in Afghanistan jendetterinen Kazakh family was forced to move the main character on the markets, the eldest son and one daughter born children grew up and left families saparqul the son of the local ethnic Pashtun woman and married the daughter of the Afghan jigitine saparqul modjaxetter during the war years will be beaten to fight on the side to allow the family to move to Kazakhstan quota can only travel a long way from going to the mountain qışlaqtan family küted i</v>
      </c>
    </row>
    <row r="7290" ht="15.75" customHeight="1">
      <c r="A7290" s="1">
        <v>7971.0</v>
      </c>
      <c r="B7290" s="2" t="s">
        <v>6139</v>
      </c>
      <c r="C7290" s="2" t="s">
        <v>6141</v>
      </c>
      <c r="D7290" s="2" t="s">
        <v>6</v>
      </c>
      <c r="E7290" s="2" t="str">
        <f>IFERROR(__xludf.DUMMYFUNCTION("GOOGLETRANSLATE(B7290, ""auto"",""en"")"),"All of the famous comic book marvel kinofranshizy save on the wall so you do not look for 1 lyudu ikc 2000 2 lyudu ikc February 2003 show completely")</f>
        <v>All of the famous comic book marvel kinofranshizy save on the wall so you do not look for 1 lyudu ikc 2000 2 lyudu ikc February 2003 show completely</v>
      </c>
    </row>
    <row r="7291" ht="15.75" customHeight="1">
      <c r="A7291" s="1">
        <v>7972.0</v>
      </c>
      <c r="B7291" s="2" t="s">
        <v>6140</v>
      </c>
      <c r="C7291" s="2" t="s">
        <v>6141</v>
      </c>
      <c r="D7291" s="2" t="s">
        <v>6</v>
      </c>
      <c r="E7291" s="2" t="str">
        <f>IFERROR(__xludf.DUMMYFUNCTION("GOOGLETRANSLATE(B7291, ""auto"",""en"")"),"both parts cool comedy classmates take away the wall to avoid losing a classmate classmates 2016 a new turn in 2017 kinolife best hd")</f>
        <v>both parts cool comedy classmates take away the wall to avoid losing a classmate classmates 2016 a new turn in 2017 kinolife best hd</v>
      </c>
    </row>
    <row r="7292" ht="15.75" customHeight="1">
      <c r="A7292" s="1">
        <v>7973.0</v>
      </c>
      <c r="B7292" s="2" t="s">
        <v>6142</v>
      </c>
      <c r="C7292" s="2" t="s">
        <v>6143</v>
      </c>
      <c r="D7292" s="2" t="s">
        <v>6</v>
      </c>
      <c r="E7292" s="2" t="str">
        <f>IFERROR(__xludf.DUMMYFUNCTION("GOOGLETRANSLATE(B7292, ""auto"",""en"")"),"bao")</f>
        <v>bao</v>
      </c>
    </row>
    <row r="7293" ht="15.75" customHeight="1">
      <c r="A7293" s="1">
        <v>7974.0</v>
      </c>
      <c r="B7293" s="2" t="s">
        <v>6144</v>
      </c>
      <c r="C7293" s="2" t="s">
        <v>6143</v>
      </c>
      <c r="D7293" s="2" t="s">
        <v>6</v>
      </c>
      <c r="E7293" s="2" t="str">
        <f>IFERROR(__xludf.DUMMYFUNCTION("GOOGLETRANSLATE(B7293, ""auto"",""en"")"),"He will never give up hope because so NDIR dark night bright day will come, even after a strong rain IRDA sa ng the sun shines")</f>
        <v>He will never give up hope because so NDIR dark night bright day will come, even after a strong rain IRDA sa ng the sun shines</v>
      </c>
    </row>
    <row r="7294" ht="15.75" customHeight="1">
      <c r="A7294" s="1">
        <v>7975.0</v>
      </c>
      <c r="B7294" s="2" t="s">
        <v>6142</v>
      </c>
      <c r="C7294" s="2" t="s">
        <v>6143</v>
      </c>
      <c r="D7294" s="2" t="s">
        <v>6</v>
      </c>
      <c r="E7294" s="2" t="str">
        <f>IFERROR(__xludf.DUMMYFUNCTION("GOOGLETRANSLATE(B7294, ""auto"",""en"")"),"bao")</f>
        <v>bao</v>
      </c>
    </row>
    <row r="7295" ht="15.75" customHeight="1">
      <c r="A7295" s="1">
        <v>7976.0</v>
      </c>
      <c r="B7295" s="2" t="s">
        <v>6144</v>
      </c>
      <c r="C7295" s="2" t="s">
        <v>6143</v>
      </c>
      <c r="D7295" s="2" t="s">
        <v>6</v>
      </c>
      <c r="E7295" s="2" t="str">
        <f>IFERROR(__xludf.DUMMYFUNCTION("GOOGLETRANSLATE(B7295, ""auto"",""en"")"),"He will never give up hope because so NDIR dark night bright day will come, even after a strong rain IRDA sa ng the sun shines")</f>
        <v>He will never give up hope because so NDIR dark night bright day will come, even after a strong rain IRDA sa ng the sun shines</v>
      </c>
    </row>
    <row r="7296" ht="15.75" customHeight="1">
      <c r="A7296" s="1">
        <v>7977.0</v>
      </c>
      <c r="B7296" s="2" t="s">
        <v>6142</v>
      </c>
      <c r="C7296" s="2" t="s">
        <v>6145</v>
      </c>
      <c r="D7296" s="2" t="s">
        <v>6</v>
      </c>
      <c r="E7296" s="2" t="str">
        <f>IFERROR(__xludf.DUMMYFUNCTION("GOOGLETRANSLATE(B7296, ""auto"",""en"")"),"bao")</f>
        <v>bao</v>
      </c>
    </row>
    <row r="7297" ht="15.75" customHeight="1">
      <c r="A7297" s="1">
        <v>7978.0</v>
      </c>
      <c r="B7297" s="2" t="s">
        <v>6144</v>
      </c>
      <c r="C7297" s="2" t="s">
        <v>6145</v>
      </c>
      <c r="D7297" s="2" t="s">
        <v>6</v>
      </c>
      <c r="E7297" s="2" t="str">
        <f>IFERROR(__xludf.DUMMYFUNCTION("GOOGLETRANSLATE(B7297, ""auto"",""en"")"),"He will never give up hope because so NDIR dark night bright day will come, even after a strong rain IRDA sa ng the sun shines")</f>
        <v>He will never give up hope because so NDIR dark night bright day will come, even after a strong rain IRDA sa ng the sun shines</v>
      </c>
    </row>
    <row r="7298" ht="15.75" customHeight="1">
      <c r="A7298" s="1">
        <v>7979.0</v>
      </c>
      <c r="B7298" s="2" t="s">
        <v>6146</v>
      </c>
      <c r="C7298" s="2" t="s">
        <v>6147</v>
      </c>
      <c r="D7298" s="2" t="s">
        <v>6</v>
      </c>
      <c r="E7298" s="2" t="str">
        <f>IFERROR(__xludf.DUMMYFUNCTION("GOOGLETRANSLATE(B7298, ""auto"",""en"")"),"night in bed with what a film I do not that that morning, making tea and talking with a neighbor on the landing, I did not hear the words found in the life of the one with whom you can be yourself perhaps great happiness")</f>
        <v>night in bed with what a film I do not that that morning, making tea and talking with a neighbor on the landing, I did not hear the words found in the life of the one with whom you can be yourself perhaps great happiness</v>
      </c>
    </row>
    <row r="7299" ht="15.75" customHeight="1">
      <c r="A7299" s="1">
        <v>7980.0</v>
      </c>
      <c r="B7299" s="2" t="s">
        <v>6148</v>
      </c>
      <c r="C7299" s="2" t="s">
        <v>6147</v>
      </c>
      <c r="D7299" s="2" t="s">
        <v>6</v>
      </c>
      <c r="E7299" s="2" t="str">
        <f>IFERROR(__xludf.DUMMYFUNCTION("GOOGLETRANSLATE(B7299, ""auto"",""en"")"),"if it is amazing it will not be accessible if it is available it will not be amazing if it's worth it you will not refuse from it and if you refuse you are not worthy in fact anyone hurt you you just need to find someone who is worth Bob Marley")</f>
        <v>if it is amazing it will not be accessible if it is available it will not be amazing if it's worth it you will not refuse from it and if you refuse you are not worthy in fact anyone hurt you you just need to find someone who is worth Bob Marley</v>
      </c>
    </row>
    <row r="7300" ht="15.75" customHeight="1">
      <c r="A7300" s="1">
        <v>7981.0</v>
      </c>
      <c r="B7300" s="2" t="s">
        <v>6149</v>
      </c>
      <c r="C7300" s="2" t="s">
        <v>6147</v>
      </c>
      <c r="D7300" s="2" t="s">
        <v>6</v>
      </c>
      <c r="E7300" s="2" t="str">
        <f>IFERROR(__xludf.DUMMYFUNCTION("GOOGLETRANSLATE(B7300, ""auto"",""en"")"),"do not look for perfect people looking for native soul")</f>
        <v>do not look for perfect people looking for native soul</v>
      </c>
    </row>
    <row r="7301" ht="15.75" customHeight="1">
      <c r="A7301" s="1">
        <v>7983.0</v>
      </c>
      <c r="B7301" s="2" t="s">
        <v>6150</v>
      </c>
      <c r="C7301" s="2" t="s">
        <v>6147</v>
      </c>
      <c r="D7301" s="2" t="s">
        <v>6</v>
      </c>
      <c r="E7301" s="2" t="str">
        <f>IFERROR(__xludf.DUMMYFUNCTION("GOOGLETRANSLATE(B7301, ""auto"",""en"")")," gossip is when a deaf mute says that the blind saw the one-legged walking on the water with an Arab proverb")</f>
        <v> gossip is when a deaf mute says that the blind saw the one-legged walking on the water with an Arab proverb</v>
      </c>
    </row>
    <row r="7302" ht="15.75" customHeight="1">
      <c r="A7302" s="1">
        <v>7984.0</v>
      </c>
      <c r="B7302" s="2" t="s">
        <v>101</v>
      </c>
      <c r="C7302" s="2" t="s">
        <v>6147</v>
      </c>
      <c r="D7302" s="2" t="s">
        <v>6</v>
      </c>
      <c r="E7302" s="2" t="str">
        <f>IFERROR(__xludf.DUMMYFUNCTION("GOOGLETRANSLATE(B7302, ""auto"",""en"")"),"#VALUE!")</f>
        <v>#VALUE!</v>
      </c>
    </row>
    <row r="7303" ht="15.75" customHeight="1">
      <c r="A7303" s="1">
        <v>7985.0</v>
      </c>
      <c r="B7303" s="2" t="s">
        <v>6151</v>
      </c>
      <c r="C7303" s="2" t="s">
        <v>6147</v>
      </c>
      <c r="D7303" s="2" t="s">
        <v>6</v>
      </c>
      <c r="E7303" s="2" t="str">
        <f>IFERROR(__xludf.DUMMYFUNCTION("GOOGLETRANSLATE(B7303, ""auto"",""en"")")," I have a dream that will never come true, I want to wake up in the morning and hear the voice of his grandfather in the house")</f>
        <v> I have a dream that will never come true, I want to wake up in the morning and hear the voice of his grandfather in the house</v>
      </c>
    </row>
    <row r="7304" ht="15.75" customHeight="1">
      <c r="A7304" s="1">
        <v>7986.0</v>
      </c>
      <c r="B7304" s="2" t="s">
        <v>6146</v>
      </c>
      <c r="C7304" s="2" t="s">
        <v>6152</v>
      </c>
      <c r="D7304" s="2" t="s">
        <v>6</v>
      </c>
      <c r="E7304" s="2" t="str">
        <f>IFERROR(__xludf.DUMMYFUNCTION("GOOGLETRANSLATE(B7304, ""auto"",""en"")"),"night in bed with what a film I do not that that morning, making tea and talking with a neighbor on the landing, I did not hear the words found in the life of the one with whom you can be yourself perhaps great happiness")</f>
        <v>night in bed with what a film I do not that that morning, making tea and talking with a neighbor on the landing, I did not hear the words found in the life of the one with whom you can be yourself perhaps great happiness</v>
      </c>
    </row>
    <row r="7305" ht="15.75" customHeight="1">
      <c r="A7305" s="1">
        <v>7987.0</v>
      </c>
      <c r="B7305" s="2" t="s">
        <v>6148</v>
      </c>
      <c r="C7305" s="2" t="s">
        <v>6152</v>
      </c>
      <c r="D7305" s="2" t="s">
        <v>6</v>
      </c>
      <c r="E7305" s="2" t="str">
        <f>IFERROR(__xludf.DUMMYFUNCTION("GOOGLETRANSLATE(B7305, ""auto"",""en"")"),"if it is amazing it will not be accessible if it is available it will not be amazing if it's worth it you will not refuse from it and if you refuse you are not worthy in fact anyone hurt you you just need to find someone who is worth Bob Marley")</f>
        <v>if it is amazing it will not be accessible if it is available it will not be amazing if it's worth it you will not refuse from it and if you refuse you are not worthy in fact anyone hurt you you just need to find someone who is worth Bob Marley</v>
      </c>
    </row>
    <row r="7306" ht="15.75" customHeight="1">
      <c r="A7306" s="1">
        <v>7988.0</v>
      </c>
      <c r="B7306" s="2" t="s">
        <v>6149</v>
      </c>
      <c r="C7306" s="2" t="s">
        <v>6152</v>
      </c>
      <c r="D7306" s="2" t="s">
        <v>6</v>
      </c>
      <c r="E7306" s="2" t="str">
        <f>IFERROR(__xludf.DUMMYFUNCTION("GOOGLETRANSLATE(B7306, ""auto"",""en"")"),"do not look for perfect people looking for native soul")</f>
        <v>do not look for perfect people looking for native soul</v>
      </c>
    </row>
    <row r="7307" ht="15.75" customHeight="1">
      <c r="A7307" s="1">
        <v>7990.0</v>
      </c>
      <c r="B7307" s="2" t="s">
        <v>6150</v>
      </c>
      <c r="C7307" s="2" t="s">
        <v>6152</v>
      </c>
      <c r="D7307" s="2" t="s">
        <v>6</v>
      </c>
      <c r="E7307" s="2" t="str">
        <f>IFERROR(__xludf.DUMMYFUNCTION("GOOGLETRANSLATE(B7307, ""auto"",""en"")")," gossip is when a deaf mute says that the blind saw the one-legged walking on the water with an Arab proverb")</f>
        <v> gossip is when a deaf mute says that the blind saw the one-legged walking on the water with an Arab proverb</v>
      </c>
    </row>
    <row r="7308" ht="15.75" customHeight="1">
      <c r="A7308" s="1">
        <v>7991.0</v>
      </c>
      <c r="B7308" s="2" t="s">
        <v>101</v>
      </c>
      <c r="C7308" s="2" t="s">
        <v>6152</v>
      </c>
      <c r="D7308" s="2" t="s">
        <v>6</v>
      </c>
      <c r="E7308" s="2" t="str">
        <f>IFERROR(__xludf.DUMMYFUNCTION("GOOGLETRANSLATE(B7308, ""auto"",""en"")"),"#VALUE!")</f>
        <v>#VALUE!</v>
      </c>
    </row>
    <row r="7309" ht="15.75" customHeight="1">
      <c r="A7309" s="1">
        <v>7992.0</v>
      </c>
      <c r="B7309" s="2" t="s">
        <v>6151</v>
      </c>
      <c r="C7309" s="2" t="s">
        <v>6152</v>
      </c>
      <c r="D7309" s="2" t="s">
        <v>6</v>
      </c>
      <c r="E7309" s="2" t="str">
        <f>IFERROR(__xludf.DUMMYFUNCTION("GOOGLETRANSLATE(B7309, ""auto"",""en"")")," I have a dream that will never come true, I want to wake up in the morning and hear the voice of his grandfather in the house")</f>
        <v> I have a dream that will never come true, I want to wake up in the morning and hear the voice of his grandfather in the house</v>
      </c>
    </row>
    <row r="7310" ht="15.75" customHeight="1">
      <c r="A7310" s="1">
        <v>7993.0</v>
      </c>
      <c r="B7310" s="2" t="s">
        <v>6153</v>
      </c>
      <c r="C7310" s="2" t="s">
        <v>6154</v>
      </c>
      <c r="D7310" s="2" t="s">
        <v>6</v>
      </c>
      <c r="E7310" s="2" t="str">
        <f>IFERROR(__xludf.DUMMYFUNCTION("GOOGLETRANSLATE(B7310, ""auto"",""en"")"),"Beauty in Almaty")</f>
        <v>Beauty in Almaty</v>
      </c>
    </row>
    <row r="7311" ht="15.75" customHeight="1">
      <c r="A7311" s="1">
        <v>7994.0</v>
      </c>
      <c r="B7311" s="2" t="s">
        <v>6155</v>
      </c>
      <c r="C7311" s="2" t="s">
        <v>6154</v>
      </c>
      <c r="D7311" s="2" t="s">
        <v>6</v>
      </c>
      <c r="E7311" s="2" t="str">
        <f>IFERROR(__xludf.DUMMYFUNCTION("GOOGLETRANSLATE(B7311, ""auto"",""en"")"),"Christmas mood peach kaya")</f>
        <v>Christmas mood peach kaya</v>
      </c>
    </row>
    <row r="7312" ht="15.75" customHeight="1">
      <c r="A7312" s="1">
        <v>7995.0</v>
      </c>
      <c r="B7312" s="2" t="s">
        <v>6156</v>
      </c>
      <c r="C7312" s="2" t="s">
        <v>6154</v>
      </c>
      <c r="D7312" s="2" t="s">
        <v>6</v>
      </c>
      <c r="E7312" s="2" t="str">
        <f>IFERROR(__xludf.DUMMYFUNCTION("GOOGLETRANSLATE(B7312, ""auto"",""en"")"),"happy birthday to my little angel, I love you very much thank Allah for what I've got you")</f>
        <v>happy birthday to my little angel, I love you very much thank Allah for what I've got you</v>
      </c>
    </row>
    <row r="7313" ht="15.75" customHeight="1">
      <c r="A7313" s="1">
        <v>7996.0</v>
      </c>
      <c r="B7313" s="2" t="s">
        <v>6157</v>
      </c>
      <c r="C7313" s="2" t="s">
        <v>6154</v>
      </c>
      <c r="D7313" s="2" t="s">
        <v>6</v>
      </c>
      <c r="E7313" s="2" t="str">
        <f>IFERROR(__xludf.DUMMYFUNCTION("GOOGLETRANSLATE(B7313, ""auto"",""en"")"),"girls memorize better to be in the hands of a loving than that of a loved one leg")</f>
        <v>girls memorize better to be in the hands of a loving than that of a loved one leg</v>
      </c>
    </row>
    <row r="7314" ht="15.75" customHeight="1">
      <c r="A7314" s="1">
        <v>7997.0</v>
      </c>
      <c r="B7314" s="2" t="s">
        <v>6158</v>
      </c>
      <c r="C7314" s="2" t="s">
        <v>6154</v>
      </c>
      <c r="D7314" s="2" t="s">
        <v>6</v>
      </c>
      <c r="E7314" s="2" t="str">
        <f>IFERROR(__xludf.DUMMYFUNCTION("GOOGLETRANSLATE(B7314, ""auto"",""en"")"),"docha my sweet, I love you so much")</f>
        <v>docha my sweet, I love you so much</v>
      </c>
    </row>
    <row r="7315" ht="15.75" customHeight="1">
      <c r="A7315" s="1">
        <v>7998.0</v>
      </c>
      <c r="B7315" s="2" t="s">
        <v>6159</v>
      </c>
      <c r="C7315" s="2" t="s">
        <v>6160</v>
      </c>
      <c r="D7315" s="2" t="s">
        <v>6</v>
      </c>
      <c r="E7315" s="2" t="str">
        <f>IFERROR(__xludf.DUMMYFUNCTION("GOOGLETRANSLATE(B7315, ""auto"",""en"")"),"Win new addition to world of warcraft Shadowlands Silvana committed irreparable fabric of reality torn border between the world of the living and the world of the dead erased if you can be the one to save Azeroth from ruin you want to become one of the fi"&amp;"rst heroes that step into the dark earth then participate in a draw of world of warcraft additions shadowlands heroic edition conditions just show completely")</f>
        <v>Win new addition to world of warcraft Shadowlands Silvana committed irreparable fabric of reality torn border between the world of the living and the world of the dead erased if you can be the one to save Azeroth from ruin you want to become one of the first heroes that step into the dark earth then participate in a draw of world of warcraft additions shadowlands heroic edition conditions just show completely</v>
      </c>
    </row>
    <row r="7316" ht="15.75" customHeight="1">
      <c r="A7316" s="1">
        <v>7999.0</v>
      </c>
      <c r="B7316" s="2" t="s">
        <v>6159</v>
      </c>
      <c r="C7316" s="2" t="s">
        <v>6161</v>
      </c>
      <c r="D7316" s="2" t="s">
        <v>6</v>
      </c>
      <c r="E7316" s="2" t="str">
        <f>IFERROR(__xludf.DUMMYFUNCTION("GOOGLETRANSLATE(B7316, ""auto"",""en"")"),"Win new addition to world of warcraft Shadowlands Silvana committed irreparable fabric of reality torn border between the world of the living and the world of the dead erased if you can be the one to save Azeroth from ruin you want to become one of the fi"&amp;"rst heroes that step into the dark earth then participate in a draw of world of warcraft additions shadowlands heroic edition conditions just show completely")</f>
        <v>Win new addition to world of warcraft Shadowlands Silvana committed irreparable fabric of reality torn border between the world of the living and the world of the dead erased if you can be the one to save Azeroth from ruin you want to become one of the first heroes that step into the dark earth then participate in a draw of world of warcraft additions shadowlands heroic edition conditions just show completely</v>
      </c>
    </row>
    <row r="7317" ht="15.75" customHeight="1">
      <c r="A7317" s="1">
        <v>8000.0</v>
      </c>
      <c r="B7317" s="2" t="s">
        <v>6162</v>
      </c>
      <c r="C7317" s="2" t="s">
        <v>5053</v>
      </c>
      <c r="D7317" s="2" t="s">
        <v>6</v>
      </c>
      <c r="E7317" s="2" t="str">
        <f>IFERROR(__xludf.DUMMYFUNCTION("GOOGLETRANSLATE(B7317, ""auto"",""en"")"),"School in Parkland, Florida 19 year old Nicholas Cruz shot pupils of a rifle killed 17 people 16 injured shooter arrested man had previously been suspended from school because of discipline problems")</f>
        <v>School in Parkland, Florida 19 year old Nicholas Cruz shot pupils of a rifle killed 17 people 16 injured shooter arrested man had previously been suspended from school because of discipline problems</v>
      </c>
    </row>
    <row r="7318" ht="15.75" customHeight="1">
      <c r="A7318" s="1">
        <v>8001.0</v>
      </c>
      <c r="B7318" s="2" t="s">
        <v>6163</v>
      </c>
      <c r="C7318" s="2" t="s">
        <v>5053</v>
      </c>
      <c r="D7318" s="2" t="s">
        <v>6</v>
      </c>
      <c r="E7318" s="2" t="str">
        <f>IFERROR(__xludf.DUMMYFUNCTION("GOOGLETRANSLATE(B7318, ""auto"",""en"")"),"in the pumped up kicks cheerful music paired with dark text is written from the perspective of the frightened and crazed teen who is having thoughts about killing it presents itself as is his father's gun and the chorus warns potential victims so that the"&amp;"y overtook my gun and that it is better to run and run faster than my bullet object of his hatred became advanced kids whose shoes is a symbol of fashionable clothes")</f>
        <v>in the pumped up kicks cheerful music paired with dark text is written from the perspective of the frightened and crazed teen who is having thoughts about killing it presents itself as is his father's gun and the chorus warns potential victims so that they overtook my gun and that it is better to run and run faster than my bullet object of his hatred became advanced kids whose shoes is a symbol of fashionable clothes</v>
      </c>
    </row>
    <row r="7319" ht="15.75" customHeight="1">
      <c r="A7319" s="1">
        <v>8002.0</v>
      </c>
      <c r="B7319" s="2" t="s">
        <v>6164</v>
      </c>
      <c r="C7319" s="2" t="s">
        <v>5053</v>
      </c>
      <c r="D7319" s="2" t="s">
        <v>6</v>
      </c>
      <c r="E7319" s="2" t="str">
        <f>IFERROR(__xludf.DUMMYFUNCTION("GOOGLETRANSLATE(B7319, ""auto"",""en"")"),"people only one manages to perfectly disappoint each other")</f>
        <v>people only one manages to perfectly disappoint each other</v>
      </c>
    </row>
    <row r="7320" ht="15.75" customHeight="1">
      <c r="A7320" s="1">
        <v>8003.0</v>
      </c>
      <c r="B7320" s="2" t="s">
        <v>6162</v>
      </c>
      <c r="C7320" s="2" t="s">
        <v>5053</v>
      </c>
      <c r="D7320" s="2" t="s">
        <v>6</v>
      </c>
      <c r="E7320" s="2" t="str">
        <f>IFERROR(__xludf.DUMMYFUNCTION("GOOGLETRANSLATE(B7320, ""auto"",""en"")"),"School in Parkland, Florida 19 year old Nicholas Cruz shot pupils of a rifle killed 17 people 16 injured shooter arrested man had previously been suspended from school because of discipline problems")</f>
        <v>School in Parkland, Florida 19 year old Nicholas Cruz shot pupils of a rifle killed 17 people 16 injured shooter arrested man had previously been suspended from school because of discipline problems</v>
      </c>
    </row>
    <row r="7321" ht="15.75" customHeight="1">
      <c r="A7321" s="1">
        <v>8004.0</v>
      </c>
      <c r="B7321" s="2" t="s">
        <v>6163</v>
      </c>
      <c r="C7321" s="2" t="s">
        <v>5053</v>
      </c>
      <c r="D7321" s="2" t="s">
        <v>6</v>
      </c>
      <c r="E7321" s="2" t="str">
        <f>IFERROR(__xludf.DUMMYFUNCTION("GOOGLETRANSLATE(B7321, ""auto"",""en"")"),"in the pumped up kicks cheerful music paired with dark text is written from the perspective of the frightened and crazed teen who is having thoughts about killing it presents itself as is his father's gun and the chorus warns potential victims so that the"&amp;"y overtook my gun and that it is better to run and run faster than my bullet object of his hatred became advanced kids whose shoes is a symbol of fashionable clothes")</f>
        <v>in the pumped up kicks cheerful music paired with dark text is written from the perspective of the frightened and crazed teen who is having thoughts about killing it presents itself as is his father's gun and the chorus warns potential victims so that they overtook my gun and that it is better to run and run faster than my bullet object of his hatred became advanced kids whose shoes is a symbol of fashionable clothes</v>
      </c>
    </row>
    <row r="7322" ht="15.75" customHeight="1">
      <c r="A7322" s="1">
        <v>8005.0</v>
      </c>
      <c r="B7322" s="2" t="s">
        <v>6164</v>
      </c>
      <c r="C7322" s="2" t="s">
        <v>5053</v>
      </c>
      <c r="D7322" s="2" t="s">
        <v>6</v>
      </c>
      <c r="E7322" s="2" t="str">
        <f>IFERROR(__xludf.DUMMYFUNCTION("GOOGLETRANSLATE(B7322, ""auto"",""en"")"),"people only one manages to perfectly disappoint each other")</f>
        <v>people only one manages to perfectly disappoint each other</v>
      </c>
    </row>
    <row r="7323" ht="15.75" customHeight="1">
      <c r="A7323" s="1">
        <v>8006.0</v>
      </c>
      <c r="B7323" s="2" t="s">
        <v>6165</v>
      </c>
      <c r="C7323" s="2" t="s">
        <v>6166</v>
      </c>
      <c r="D7323" s="2" t="s">
        <v>6</v>
      </c>
      <c r="E7323" s="2" t="str">
        <f>IFERROR(__xludf.DUMMYFUNCTION("GOOGLETRANSLATE(B7323, ""auto"",""en"")"),"in response to recent events mof mofcamping2018 https vk com videos 35,337,510 35,337,510 z video 45623")</f>
        <v>in response to recent events mof mofcamping2018 https vk com videos 35,337,510 35,337,510 z video 45623</v>
      </c>
    </row>
    <row r="7324" ht="15.75" customHeight="1">
      <c r="A7324" s="1">
        <v>8007.0</v>
      </c>
      <c r="B7324" s="2" t="s">
        <v>6167</v>
      </c>
      <c r="C7324" s="2" t="s">
        <v>6166</v>
      </c>
      <c r="D7324" s="2" t="s">
        <v>6</v>
      </c>
      <c r="E7324" s="2" t="str">
        <f>IFERROR(__xludf.DUMMYFUNCTION("GOOGLETRANSLATE(B7324, ""auto"",""en"")"),"We traveled with mofom meet summer right mof mofcamping2018 bolshechemklub")</f>
        <v>We traveled with mofom meet summer right mof mofcamping2018 bolshechemklub</v>
      </c>
    </row>
    <row r="7325" ht="15.75" customHeight="1">
      <c r="A7325" s="1">
        <v>8008.0</v>
      </c>
      <c r="B7325" s="2" t="s">
        <v>6168</v>
      </c>
      <c r="C7325" s="2" t="s">
        <v>6166</v>
      </c>
      <c r="D7325" s="2" t="s">
        <v>6</v>
      </c>
      <c r="E7325" s="2" t="str">
        <f>IFERROR(__xludf.DUMMYFUNCTION("GOOGLETRANSLATE(B7325, ""auto"",""en"")"),"dear friends, we inform you about the sale at the ticket mof camping 2018 kicks off tomorrow at the cost of a day ticket includes shuttle service back and forth to show full")</f>
        <v>dear friends, we inform you about the sale at the ticket mof camping 2018 kicks off tomorrow at the cost of a day ticket includes shuttle service back and forth to show full</v>
      </c>
    </row>
    <row r="7326" ht="15.75" customHeight="1">
      <c r="A7326" s="1">
        <v>8009.0</v>
      </c>
      <c r="B7326" s="2" t="s">
        <v>6169</v>
      </c>
      <c r="C7326" s="2" t="s">
        <v>6166</v>
      </c>
      <c r="D7326" s="2" t="s">
        <v>6</v>
      </c>
      <c r="E7326" s="2" t="str">
        <f>IFERROR(__xludf.DUMMYFUNCTION("GOOGLETRANSLATE(B7326, ""auto"",""en"")"),"Here ends the next academic year and is nearing mof camping mof camping is a traditional annual visit to Butakovka where you can relax from the daily hustle and bustle to forget about exams and meet new summer do not miss this holiday in the mountains whi"&amp;"ch will take place from 27 to 28 May")</f>
        <v>Here ends the next academic year and is nearing mof camping mof camping is a traditional annual visit to Butakovka where you can relax from the daily hustle and bustle to forget about exams and meet new summer do not miss this holiday in the mountains which will take place from 27 to 28 May</v>
      </c>
    </row>
    <row r="7327" ht="15.75" customHeight="1">
      <c r="A7327" s="1">
        <v>8010.0</v>
      </c>
      <c r="B7327" s="2" t="s">
        <v>6170</v>
      </c>
      <c r="C7327" s="2" t="s">
        <v>6166</v>
      </c>
      <c r="D7327" s="2" t="s">
        <v>6</v>
      </c>
      <c r="E7327" s="2" t="str">
        <f>IFERROR(__xludf.DUMMYFUNCTION("GOOGLETRANSLATE(B7327, ""auto"",""en"")"),"soon ")</f>
        <v>soon </v>
      </c>
    </row>
    <row r="7328" ht="15.75" customHeight="1">
      <c r="A7328" s="1">
        <v>8011.0</v>
      </c>
      <c r="B7328" s="2" t="s">
        <v>6171</v>
      </c>
      <c r="C7328" s="2" t="s">
        <v>6166</v>
      </c>
      <c r="D7328" s="2" t="s">
        <v>6</v>
      </c>
      <c r="E7328" s="2" t="str">
        <f>IFERROR(__xludf.DUMMYFUNCTION("GOOGLETRANSLATE(B7328, ""auto"",""en"")"),"and here is the return mof dance most awaited and grand show of this year show around town what you can and win a prize Date 18 April 18 show completely")</f>
        <v>and here is the return mof dance most awaited and grand show of this year show around town what you can and win a prize Date 18 April 18 show completely</v>
      </c>
    </row>
    <row r="7329" ht="15.75" customHeight="1">
      <c r="A7329" s="1">
        <v>8012.0</v>
      </c>
      <c r="B7329" s="2" t="s">
        <v>6172</v>
      </c>
      <c r="C7329" s="2" t="s">
        <v>6166</v>
      </c>
      <c r="D7329" s="2" t="s">
        <v>6</v>
      </c>
      <c r="E7329" s="2" t="str">
        <f>IFERROR(__xludf.DUMMYFUNCTION("GOOGLETRANSLATE(B7329, ""auto"",""en"")"),"Enjoy your viewing our dear friends to remind that tomorrow is the last day of sales on the tickets contact gallium 8 701 5352903 mof almauisyyk2017")</f>
        <v>Enjoy your viewing our dear friends to remind that tomorrow is the last day of sales on the tickets contact gallium 8 701 5352903 mof almauisyyk2017</v>
      </c>
    </row>
    <row r="7330" ht="15.75" customHeight="1">
      <c r="A7330" s="1">
        <v>8013.0</v>
      </c>
      <c r="B7330" s="2" t="s">
        <v>6165</v>
      </c>
      <c r="C7330" s="2" t="s">
        <v>6173</v>
      </c>
      <c r="D7330" s="2" t="s">
        <v>6</v>
      </c>
      <c r="E7330" s="2" t="str">
        <f>IFERROR(__xludf.DUMMYFUNCTION("GOOGLETRANSLATE(B7330, ""auto"",""en"")"),"in response to recent events mof mofcamping2018 https vk com videos 35,337,510 35,337,510 z video 45623")</f>
        <v>in response to recent events mof mofcamping2018 https vk com videos 35,337,510 35,337,510 z video 45623</v>
      </c>
    </row>
    <row r="7331" ht="15.75" customHeight="1">
      <c r="A7331" s="1">
        <v>8014.0</v>
      </c>
      <c r="B7331" s="2" t="s">
        <v>6167</v>
      </c>
      <c r="C7331" s="2" t="s">
        <v>6173</v>
      </c>
      <c r="D7331" s="2" t="s">
        <v>6</v>
      </c>
      <c r="E7331" s="2" t="str">
        <f>IFERROR(__xludf.DUMMYFUNCTION("GOOGLETRANSLATE(B7331, ""auto"",""en"")"),"We traveled with mofom meet summer right mof mofcamping2018 bolshechemklub")</f>
        <v>We traveled with mofom meet summer right mof mofcamping2018 bolshechemklub</v>
      </c>
    </row>
    <row r="7332" ht="15.75" customHeight="1">
      <c r="A7332" s="1">
        <v>8015.0</v>
      </c>
      <c r="B7332" s="2" t="s">
        <v>6168</v>
      </c>
      <c r="C7332" s="2" t="s">
        <v>6173</v>
      </c>
      <c r="D7332" s="2" t="s">
        <v>6</v>
      </c>
      <c r="E7332" s="2" t="str">
        <f>IFERROR(__xludf.DUMMYFUNCTION("GOOGLETRANSLATE(B7332, ""auto"",""en"")"),"dear friends, we inform you about the sale at the ticket mof camping 2018 kicks off tomorrow at the cost of a day ticket includes shuttle service back and forth to show full")</f>
        <v>dear friends, we inform you about the sale at the ticket mof camping 2018 kicks off tomorrow at the cost of a day ticket includes shuttle service back and forth to show full</v>
      </c>
    </row>
    <row r="7333" ht="15.75" customHeight="1">
      <c r="A7333" s="1">
        <v>8016.0</v>
      </c>
      <c r="B7333" s="2" t="s">
        <v>6169</v>
      </c>
      <c r="C7333" s="2" t="s">
        <v>6173</v>
      </c>
      <c r="D7333" s="2" t="s">
        <v>6</v>
      </c>
      <c r="E7333" s="2" t="str">
        <f>IFERROR(__xludf.DUMMYFUNCTION("GOOGLETRANSLATE(B7333, ""auto"",""en"")"),"Here ends the next academic year and is nearing mof camping mof camping is a traditional annual visit to Butakovka where you can relax from the daily hustle and bustle to forget about exams and meet new summer do not miss this holiday in the mountains whi"&amp;"ch will take place from 27 to 28 May")</f>
        <v>Here ends the next academic year and is nearing mof camping mof camping is a traditional annual visit to Butakovka where you can relax from the daily hustle and bustle to forget about exams and meet new summer do not miss this holiday in the mountains which will take place from 27 to 28 May</v>
      </c>
    </row>
    <row r="7334" ht="15.75" customHeight="1">
      <c r="A7334" s="1">
        <v>8017.0</v>
      </c>
      <c r="B7334" s="2" t="s">
        <v>6170</v>
      </c>
      <c r="C7334" s="2" t="s">
        <v>6173</v>
      </c>
      <c r="D7334" s="2" t="s">
        <v>6</v>
      </c>
      <c r="E7334" s="2" t="str">
        <f>IFERROR(__xludf.DUMMYFUNCTION("GOOGLETRANSLATE(B7334, ""auto"",""en"")"),"soon ")</f>
        <v>soon </v>
      </c>
    </row>
    <row r="7335" ht="15.75" customHeight="1">
      <c r="A7335" s="1">
        <v>8018.0</v>
      </c>
      <c r="B7335" s="2" t="s">
        <v>6171</v>
      </c>
      <c r="C7335" s="2" t="s">
        <v>6173</v>
      </c>
      <c r="D7335" s="2" t="s">
        <v>6</v>
      </c>
      <c r="E7335" s="2" t="str">
        <f>IFERROR(__xludf.DUMMYFUNCTION("GOOGLETRANSLATE(B7335, ""auto"",""en"")"),"and here is the return mof dance most awaited and grand show of this year show around town what you can and win a prize Date 18 April 18 show completely")</f>
        <v>and here is the return mof dance most awaited and grand show of this year show around town what you can and win a prize Date 18 April 18 show completely</v>
      </c>
    </row>
    <row r="7336" ht="15.75" customHeight="1">
      <c r="A7336" s="1">
        <v>8019.0</v>
      </c>
      <c r="B7336" s="2" t="s">
        <v>6172</v>
      </c>
      <c r="C7336" s="2" t="s">
        <v>6173</v>
      </c>
      <c r="D7336" s="2" t="s">
        <v>6</v>
      </c>
      <c r="E7336" s="2" t="str">
        <f>IFERROR(__xludf.DUMMYFUNCTION("GOOGLETRANSLATE(B7336, ""auto"",""en"")"),"Enjoy your viewing our dear friends to remind that tomorrow is the last day of sales on the tickets contact gallium 8 701 5352903 mof almauisyyk2017")</f>
        <v>Enjoy your viewing our dear friends to remind that tomorrow is the last day of sales on the tickets contact gallium 8 701 5352903 mof almauisyyk2017</v>
      </c>
    </row>
    <row r="7337" ht="15.75" customHeight="1">
      <c r="A7337" s="1">
        <v>8020.0</v>
      </c>
      <c r="B7337" s="2" t="s">
        <v>6174</v>
      </c>
      <c r="C7337" s="2" t="s">
        <v>6175</v>
      </c>
      <c r="D7337" s="2" t="s">
        <v>6</v>
      </c>
      <c r="E7337" s="2" t="str">
        <f>IFERROR(__xludf.DUMMYFUNCTION("GOOGLETRANSLATE(B7337, ""auto"",""en"")"),"long sleeve yin yang dimensions price 6 500 tenge address store g almaty st Zhandosova 34,106 ug Auezova mode 10 00 19 30 Reference daily phone 8707404 3469")</f>
        <v>long sleeve yin yang dimensions price 6 500 tenge address store g almaty st Zhandosova 34,106 ug Auezova mode 10 00 19 30 Reference daily phone 8707404 3469</v>
      </c>
    </row>
    <row r="7338" ht="15.75" customHeight="1">
      <c r="A7338" s="1">
        <v>8021.0</v>
      </c>
      <c r="B7338" s="2" t="s">
        <v>1063</v>
      </c>
      <c r="C7338" s="2" t="s">
        <v>6175</v>
      </c>
      <c r="D7338" s="2" t="s">
        <v>6</v>
      </c>
      <c r="E7338" s="2" t="str">
        <f>IFERROR(__xludf.DUMMYFUNCTION("GOOGLETRANSLATE(B7338, ""auto"",""en"")"),"find out how much you're popular today, the full information in Annex https vk com app7068769")</f>
        <v>find out how much you're popular today, the full information in Annex https vk com app7068769</v>
      </c>
    </row>
    <row r="7339" ht="15.75" customHeight="1">
      <c r="A7339" s="1">
        <v>8022.0</v>
      </c>
      <c r="B7339" s="2" t="s">
        <v>1063</v>
      </c>
      <c r="C7339" s="2" t="s">
        <v>6175</v>
      </c>
      <c r="D7339" s="2" t="s">
        <v>6</v>
      </c>
      <c r="E7339" s="2" t="str">
        <f>IFERROR(__xludf.DUMMYFUNCTION("GOOGLETRANSLATE(B7339, ""auto"",""en"")"),"find out how much you're popular today, the full information in Annex https vk com app7068769")</f>
        <v>find out how much you're popular today, the full information in Annex https vk com app7068769</v>
      </c>
    </row>
    <row r="7340" ht="15.75" customHeight="1">
      <c r="A7340" s="1">
        <v>8023.0</v>
      </c>
      <c r="B7340" s="2" t="s">
        <v>6176</v>
      </c>
      <c r="C7340" s="2" t="s">
        <v>6175</v>
      </c>
      <c r="D7340" s="2" t="s">
        <v>6</v>
      </c>
      <c r="E7340" s="2" t="str">
        <f>IFERROR(__xludf.DUMMYFUNCTION("GOOGLETRANSLATE(B7340, ""auto"",""en"")"),"Dmitry I.")</f>
        <v>Dmitry I.</v>
      </c>
    </row>
    <row r="7341" ht="15.75" customHeight="1">
      <c r="A7341" s="1">
        <v>8024.0</v>
      </c>
      <c r="B7341" s="2" t="s">
        <v>6177</v>
      </c>
      <c r="C7341" s="2" t="s">
        <v>6175</v>
      </c>
      <c r="D7341" s="2" t="s">
        <v>6</v>
      </c>
      <c r="E7341" s="2" t="str">
        <f>IFERROR(__xludf.DUMMYFUNCTION("GOOGLETRANSLATE(B7341, ""auto"",""en"")"),"vans old skool colors available resolution checker 41 44 12000 tenge price store address almaty g st Zhandosova 34,106 ug Auezova mode 10 00 19 30 Reference daily phone 8707404 3469")</f>
        <v>vans old skool colors available resolution checker 41 44 12000 tenge price store address almaty g st Zhandosova 34,106 ug Auezova mode 10 00 19 30 Reference daily phone 8707404 3469</v>
      </c>
    </row>
    <row r="7342" ht="15.75" customHeight="1">
      <c r="A7342" s="1">
        <v>8025.0</v>
      </c>
      <c r="B7342" s="2" t="s">
        <v>6178</v>
      </c>
      <c r="C7342" s="2" t="s">
        <v>6175</v>
      </c>
      <c r="D7342" s="2" t="s">
        <v>6</v>
      </c>
      <c r="E7342" s="2" t="str">
        <f>IFERROR(__xludf.DUMMYFUNCTION("GOOGLETRANSLATE(B7342, ""auto"",""en"")"),"sweatshirt in black color with a print Converse for you size xxl price of 8500 tenge operation 10 00 19 30 daily Address Almaty st Zhandosova 34,106 yr Auezov For more information call 8707404 3469 has a delivery in Almaty and other cities of Kazakhstan")</f>
        <v>sweatshirt in black color with a print Converse for you size xxl price of 8500 tenge operation 10 00 19 30 daily Address Almaty st Zhandosova 34,106 yr Auezov For more information call 8707404 3469 has a delivery in Almaty and other cities of Kazakhstan</v>
      </c>
    </row>
    <row r="7343" ht="15.75" customHeight="1">
      <c r="A7343" s="1">
        <v>8026.0</v>
      </c>
      <c r="B7343" s="2" t="s">
        <v>6179</v>
      </c>
      <c r="C7343" s="2" t="s">
        <v>6175</v>
      </c>
      <c r="D7343" s="2" t="s">
        <v>6</v>
      </c>
      <c r="E7343" s="2" t="str">
        <f>IFERROR(__xludf.DUMMYFUNCTION("GOOGLETRANSLATE(B7343, ""auto"",""en"")"),"social survey what your shoe size see who has more")</f>
        <v>social survey what your shoe size see who has more</v>
      </c>
    </row>
    <row r="7344" ht="15.75" customHeight="1">
      <c r="A7344" s="1">
        <v>8027.0</v>
      </c>
      <c r="B7344" s="2" t="s">
        <v>6180</v>
      </c>
      <c r="C7344" s="2" t="s">
        <v>6175</v>
      </c>
      <c r="D7344" s="2" t="s">
        <v>6</v>
      </c>
      <c r="E7344" s="2" t="str">
        <f>IFERROR(__xludf.DUMMYFUNCTION("GOOGLETRANSLATE(B7344, ""auto"",""en"")"),"hoodies from natural cotton with the eternal print nirvana as a tribute to the great rock band size m l xl price 9500 tenge address store g almaty st Zhandosova 34,106 ug Auezova mode 10 00 19 30 Reference daily phone 8707404 3469")</f>
        <v>hoodies from natural cotton with the eternal print nirvana as a tribute to the great rock band size m l xl price 9500 tenge address store g almaty st Zhandosova 34,106 ug Auezova mode 10 00 19 30 Reference daily phone 8707404 3469</v>
      </c>
    </row>
    <row r="7345" ht="15.75" customHeight="1">
      <c r="A7345" s="1">
        <v>8028.0</v>
      </c>
      <c r="B7345" s="2" t="s">
        <v>6181</v>
      </c>
      <c r="C7345" s="2" t="s">
        <v>6175</v>
      </c>
      <c r="D7345" s="2" t="s">
        <v>6</v>
      </c>
      <c r="E7345" s="2" t="str">
        <f>IFERROR(__xludf.DUMMYFUNCTION("GOOGLETRANSLATE(B7345, ""auto"",""en"")"),"novelty")</f>
        <v>novelty</v>
      </c>
    </row>
    <row r="7346" ht="15.75" customHeight="1">
      <c r="A7346" s="1">
        <v>8029.0</v>
      </c>
      <c r="B7346" s="2" t="s">
        <v>6182</v>
      </c>
      <c r="C7346" s="2" t="s">
        <v>6175</v>
      </c>
      <c r="D7346" s="2" t="s">
        <v>6</v>
      </c>
      <c r="E7346" s="2" t="str">
        <f>IFERROR(__xludf.DUMMYFUNCTION("GOOGLETRANSLATE(B7346, ""auto"",""en"")"),"white T-shirt with the image of Thanos for you Size m l value of 4500 tenge operation 10 00 19 30 daily Address Almaty st Zhandosova 34,106 yr Auezov For more information call 8707404 3469 has a delivery in Almaty and other cities of Kazakhstan")</f>
        <v>white T-shirt with the image of Thanos for you Size m l value of 4500 tenge operation 10 00 19 30 daily Address Almaty st Zhandosova 34,106 yr Auezov For more information call 8707404 3469 has a delivery in Almaty and other cities of Kazakhstan</v>
      </c>
    </row>
    <row r="7347" ht="15.75" customHeight="1">
      <c r="A7347" s="1">
        <v>8030.0</v>
      </c>
      <c r="B7347" s="2" t="s">
        <v>6181</v>
      </c>
      <c r="C7347" s="2" t="s">
        <v>6175</v>
      </c>
      <c r="D7347" s="2" t="s">
        <v>6</v>
      </c>
      <c r="E7347" s="2" t="str">
        <f>IFERROR(__xludf.DUMMYFUNCTION("GOOGLETRANSLATE(B7347, ""auto"",""en"")"),"novelty")</f>
        <v>novelty</v>
      </c>
    </row>
    <row r="7348" ht="15.75" customHeight="1">
      <c r="A7348" s="1">
        <v>8031.0</v>
      </c>
      <c r="B7348" s="2" t="s">
        <v>6183</v>
      </c>
      <c r="C7348" s="2" t="s">
        <v>6175</v>
      </c>
      <c r="D7348" s="2" t="s">
        <v>6</v>
      </c>
      <c r="E7348" s="2" t="str">
        <f>IFERROR(__xludf.DUMMYFUNCTION("GOOGLETRANSLATE(B7348, ""auto"",""en"")"),"blue high Vance Old School dimensions 41 45 12000 tenge price store address almaty g st Zhandosova 34,106 ug Auezova mode 10 00 19 30 Reference daily phone 8707404 3469")</f>
        <v>blue high Vance Old School dimensions 41 45 12000 tenge price store address almaty g st Zhandosova 34,106 ug Auezova mode 10 00 19 30 Reference daily phone 8707404 3469</v>
      </c>
    </row>
    <row r="7349" ht="15.75" customHeight="1">
      <c r="A7349" s="1">
        <v>8032.0</v>
      </c>
      <c r="B7349" s="2" t="s">
        <v>6184</v>
      </c>
      <c r="C7349" s="2" t="s">
        <v>6175</v>
      </c>
      <c r="D7349" s="2" t="s">
        <v>6</v>
      </c>
      <c r="E7349" s="2" t="str">
        <f>IFERROR(__xludf.DUMMYFUNCTION("GOOGLETRANSLATE(B7349, ""auto"",""en"")"),"36 45")</f>
        <v>36 45</v>
      </c>
    </row>
    <row r="7350" ht="15.75" customHeight="1">
      <c r="A7350" s="1">
        <v>8033.0</v>
      </c>
      <c r="B7350" s="2" t="s">
        <v>6174</v>
      </c>
      <c r="C7350" s="2" t="s">
        <v>6185</v>
      </c>
      <c r="D7350" s="2" t="s">
        <v>6</v>
      </c>
      <c r="E7350" s="2" t="str">
        <f>IFERROR(__xludf.DUMMYFUNCTION("GOOGLETRANSLATE(B7350, ""auto"",""en"")"),"long sleeve yin yang dimensions price 6 500 tenge address store g almaty st Zhandosova 34,106 ug Auezova mode 10 00 19 30 Reference daily phone 8707404 3469")</f>
        <v>long sleeve yin yang dimensions price 6 500 tenge address store g almaty st Zhandosova 34,106 ug Auezova mode 10 00 19 30 Reference daily phone 8707404 3469</v>
      </c>
    </row>
    <row r="7351" ht="15.75" customHeight="1">
      <c r="A7351" s="1">
        <v>8034.0</v>
      </c>
      <c r="B7351" s="2" t="s">
        <v>1063</v>
      </c>
      <c r="C7351" s="2" t="s">
        <v>6185</v>
      </c>
      <c r="D7351" s="2" t="s">
        <v>6</v>
      </c>
      <c r="E7351" s="2" t="str">
        <f>IFERROR(__xludf.DUMMYFUNCTION("GOOGLETRANSLATE(B7351, ""auto"",""en"")"),"find out how much you're popular today, the full information in Annex https vk com app7068769")</f>
        <v>find out how much you're popular today, the full information in Annex https vk com app7068769</v>
      </c>
    </row>
    <row r="7352" ht="15.75" customHeight="1">
      <c r="A7352" s="1">
        <v>8035.0</v>
      </c>
      <c r="B7352" s="2" t="s">
        <v>1063</v>
      </c>
      <c r="C7352" s="2" t="s">
        <v>6185</v>
      </c>
      <c r="D7352" s="2" t="s">
        <v>6</v>
      </c>
      <c r="E7352" s="2" t="str">
        <f>IFERROR(__xludf.DUMMYFUNCTION("GOOGLETRANSLATE(B7352, ""auto"",""en"")"),"find out how much you're popular today, the full information in Annex https vk com app7068769")</f>
        <v>find out how much you're popular today, the full information in Annex https vk com app7068769</v>
      </c>
    </row>
    <row r="7353" ht="15.75" customHeight="1">
      <c r="A7353" s="1">
        <v>8036.0</v>
      </c>
      <c r="B7353" s="2" t="s">
        <v>6176</v>
      </c>
      <c r="C7353" s="2" t="s">
        <v>6185</v>
      </c>
      <c r="D7353" s="2" t="s">
        <v>6</v>
      </c>
      <c r="E7353" s="2" t="str">
        <f>IFERROR(__xludf.DUMMYFUNCTION("GOOGLETRANSLATE(B7353, ""auto"",""en"")"),"Dmitry I.")</f>
        <v>Dmitry I.</v>
      </c>
    </row>
    <row r="7354" ht="15.75" customHeight="1">
      <c r="A7354" s="1">
        <v>8037.0</v>
      </c>
      <c r="B7354" s="2" t="s">
        <v>6177</v>
      </c>
      <c r="C7354" s="2" t="s">
        <v>6185</v>
      </c>
      <c r="D7354" s="2" t="s">
        <v>6</v>
      </c>
      <c r="E7354" s="2" t="str">
        <f>IFERROR(__xludf.DUMMYFUNCTION("GOOGLETRANSLATE(B7354, ""auto"",""en"")"),"vans old skool colors available resolution checker 41 44 12000 tenge price store address almaty g st Zhandosova 34,106 ug Auezova mode 10 00 19 30 Reference daily phone 8707404 3469")</f>
        <v>vans old skool colors available resolution checker 41 44 12000 tenge price store address almaty g st Zhandosova 34,106 ug Auezova mode 10 00 19 30 Reference daily phone 8707404 3469</v>
      </c>
    </row>
    <row r="7355" ht="15.75" customHeight="1">
      <c r="A7355" s="1">
        <v>8038.0</v>
      </c>
      <c r="B7355" s="2" t="s">
        <v>6178</v>
      </c>
      <c r="C7355" s="2" t="s">
        <v>6185</v>
      </c>
      <c r="D7355" s="2" t="s">
        <v>6</v>
      </c>
      <c r="E7355" s="2" t="str">
        <f>IFERROR(__xludf.DUMMYFUNCTION("GOOGLETRANSLATE(B7355, ""auto"",""en"")"),"sweatshirt in black color with a print Converse for you size xxl price of 8500 tenge operation 10 00 19 30 daily Address Almaty st Zhandosova 34,106 yr Auezov For more information call 8707404 3469 has a delivery in Almaty and other cities of Kazakhstan")</f>
        <v>sweatshirt in black color with a print Converse for you size xxl price of 8500 tenge operation 10 00 19 30 daily Address Almaty st Zhandosova 34,106 yr Auezov For more information call 8707404 3469 has a delivery in Almaty and other cities of Kazakhstan</v>
      </c>
    </row>
    <row r="7356" ht="15.75" customHeight="1">
      <c r="A7356" s="1">
        <v>8039.0</v>
      </c>
      <c r="B7356" s="2" t="s">
        <v>6179</v>
      </c>
      <c r="C7356" s="2" t="s">
        <v>6185</v>
      </c>
      <c r="D7356" s="2" t="s">
        <v>6</v>
      </c>
      <c r="E7356" s="2" t="str">
        <f>IFERROR(__xludf.DUMMYFUNCTION("GOOGLETRANSLATE(B7356, ""auto"",""en"")"),"social survey what your shoe size see who has more")</f>
        <v>social survey what your shoe size see who has more</v>
      </c>
    </row>
    <row r="7357" ht="15.75" customHeight="1">
      <c r="A7357" s="1">
        <v>8040.0</v>
      </c>
      <c r="B7357" s="2" t="s">
        <v>6180</v>
      </c>
      <c r="C7357" s="2" t="s">
        <v>6185</v>
      </c>
      <c r="D7357" s="2" t="s">
        <v>6</v>
      </c>
      <c r="E7357" s="2" t="str">
        <f>IFERROR(__xludf.DUMMYFUNCTION("GOOGLETRANSLATE(B7357, ""auto"",""en"")"),"hoodies from natural cotton with the eternal print nirvana as a tribute to the great rock band size m l xl price 9500 tenge address store g almaty st Zhandosova 34,106 ug Auezova mode 10 00 19 30 Reference daily phone 8707404 3469")</f>
        <v>hoodies from natural cotton with the eternal print nirvana as a tribute to the great rock band size m l xl price 9500 tenge address store g almaty st Zhandosova 34,106 ug Auezova mode 10 00 19 30 Reference daily phone 8707404 3469</v>
      </c>
    </row>
    <row r="7358" ht="15.75" customHeight="1">
      <c r="A7358" s="1">
        <v>8041.0</v>
      </c>
      <c r="B7358" s="2" t="s">
        <v>6181</v>
      </c>
      <c r="C7358" s="2" t="s">
        <v>6185</v>
      </c>
      <c r="D7358" s="2" t="s">
        <v>6</v>
      </c>
      <c r="E7358" s="2" t="str">
        <f>IFERROR(__xludf.DUMMYFUNCTION("GOOGLETRANSLATE(B7358, ""auto"",""en"")"),"novelty")</f>
        <v>novelty</v>
      </c>
    </row>
    <row r="7359" ht="15.75" customHeight="1">
      <c r="A7359" s="1">
        <v>8042.0</v>
      </c>
      <c r="B7359" s="2" t="s">
        <v>6182</v>
      </c>
      <c r="C7359" s="2" t="s">
        <v>6185</v>
      </c>
      <c r="D7359" s="2" t="s">
        <v>6</v>
      </c>
      <c r="E7359" s="2" t="str">
        <f>IFERROR(__xludf.DUMMYFUNCTION("GOOGLETRANSLATE(B7359, ""auto"",""en"")"),"white T-shirt with the image of Thanos for you Size m l value of 4500 tenge operation 10 00 19 30 daily Address Almaty st Zhandosova 34,106 yr Auezov For more information call 8707404 3469 has a delivery in Almaty and other cities of Kazakhstan")</f>
        <v>white T-shirt with the image of Thanos for you Size m l value of 4500 tenge operation 10 00 19 30 daily Address Almaty st Zhandosova 34,106 yr Auezov For more information call 8707404 3469 has a delivery in Almaty and other cities of Kazakhstan</v>
      </c>
    </row>
    <row r="7360" ht="15.75" customHeight="1">
      <c r="A7360" s="1">
        <v>8043.0</v>
      </c>
      <c r="B7360" s="2" t="s">
        <v>6181</v>
      </c>
      <c r="C7360" s="2" t="s">
        <v>6185</v>
      </c>
      <c r="D7360" s="2" t="s">
        <v>6</v>
      </c>
      <c r="E7360" s="2" t="str">
        <f>IFERROR(__xludf.DUMMYFUNCTION("GOOGLETRANSLATE(B7360, ""auto"",""en"")"),"novelty")</f>
        <v>novelty</v>
      </c>
    </row>
    <row r="7361" ht="15.75" customHeight="1">
      <c r="A7361" s="1">
        <v>8044.0</v>
      </c>
      <c r="B7361" s="2" t="s">
        <v>6183</v>
      </c>
      <c r="C7361" s="2" t="s">
        <v>6185</v>
      </c>
      <c r="D7361" s="2" t="s">
        <v>6</v>
      </c>
      <c r="E7361" s="2" t="str">
        <f>IFERROR(__xludf.DUMMYFUNCTION("GOOGLETRANSLATE(B7361, ""auto"",""en"")"),"blue high Vance Old School dimensions 41 45 12000 tenge price store address almaty g st Zhandosova 34,106 ug Auezova mode 10 00 19 30 Reference daily phone 8707404 3469")</f>
        <v>blue high Vance Old School dimensions 41 45 12000 tenge price store address almaty g st Zhandosova 34,106 ug Auezova mode 10 00 19 30 Reference daily phone 8707404 3469</v>
      </c>
    </row>
    <row r="7362" ht="15.75" customHeight="1">
      <c r="A7362" s="1">
        <v>8045.0</v>
      </c>
      <c r="B7362" s="2" t="s">
        <v>6184</v>
      </c>
      <c r="C7362" s="2" t="s">
        <v>6185</v>
      </c>
      <c r="D7362" s="2" t="s">
        <v>6</v>
      </c>
      <c r="E7362" s="2" t="str">
        <f>IFERROR(__xludf.DUMMYFUNCTION("GOOGLETRANSLATE(B7362, ""auto"",""en"")"),"36 45")</f>
        <v>36 45</v>
      </c>
    </row>
    <row r="7363" ht="15.75" customHeight="1">
      <c r="A7363" s="1">
        <v>8046.0</v>
      </c>
      <c r="B7363" s="2" t="s">
        <v>6186</v>
      </c>
      <c r="C7363" s="2" t="s">
        <v>355</v>
      </c>
      <c r="D7363" s="2" t="s">
        <v>6</v>
      </c>
      <c r="E7363" s="2" t="str">
        <f>IFERROR(__xludf.DUMMYFUNCTION("GOOGLETRANSLATE(B7363, ""auto"",""en"")")," it's simple freedom is a coil of rope, and God wants you to hang themselves on it")</f>
        <v> it's simple freedom is a coil of rope, and God wants you to hang themselves on it</v>
      </c>
    </row>
    <row r="7364" ht="15.75" customHeight="1">
      <c r="A7364" s="1">
        <v>8047.0</v>
      </c>
      <c r="B7364" s="2" t="s">
        <v>6187</v>
      </c>
      <c r="C7364" s="2" t="s">
        <v>355</v>
      </c>
      <c r="D7364" s="2" t="s">
        <v>6</v>
      </c>
      <c r="E7364" s="2" t="str">
        <f>IFERROR(__xludf.DUMMYFUNCTION("GOOGLETRANSLATE(B7364, ""auto"",""en"")"),"previous post does not belong to those who do not vduplyaet with what I wrote Anna Leah, you are my cute little angels do not need me here nnaezzhat p s Janybek person you are in my phone contacts to know how to subscribe")</f>
        <v>previous post does not belong to those who do not vduplyaet with what I wrote Anna Leah, you are my cute little angels do not need me here nnaezzhat p s Janybek person you are in my phone contacts to know how to subscribe</v>
      </c>
    </row>
    <row r="7365" ht="15.75" customHeight="1">
      <c r="A7365" s="1">
        <v>8048.0</v>
      </c>
      <c r="B7365" s="2" t="s">
        <v>6188</v>
      </c>
      <c r="C7365" s="2" t="s">
        <v>355</v>
      </c>
      <c r="D7365" s="2" t="s">
        <v>6</v>
      </c>
      <c r="E7365" s="2" t="str">
        <f>IFERROR(__xludf.DUMMYFUNCTION("GOOGLETRANSLATE(B7365, ""auto"",""en"")"),"garbage your friendship")</f>
        <v>garbage your friendship</v>
      </c>
    </row>
    <row r="7366" ht="15.75" customHeight="1">
      <c r="A7366" s="1">
        <v>8049.0</v>
      </c>
      <c r="B7366" s="2" t="s">
        <v>6189</v>
      </c>
      <c r="C7366" s="2" t="s">
        <v>355</v>
      </c>
      <c r="D7366" s="2" t="s">
        <v>6</v>
      </c>
      <c r="E7366" s="2" t="str">
        <f>IFERROR(__xludf.DUMMYFUNCTION("GOOGLETRANSLATE(B7366, ""auto"",""en"")"),"Happiness is when she has to pair still have time to sleep but she gets up at 6 am to check if I'm late for study")</f>
        <v>Happiness is when she has to pair still have time to sleep but she gets up at 6 am to check if I'm late for study</v>
      </c>
    </row>
    <row r="7367" ht="15.75" customHeight="1">
      <c r="A7367" s="1">
        <v>8050.0</v>
      </c>
      <c r="B7367" s="2" t="s">
        <v>6190</v>
      </c>
      <c r="C7367" s="2" t="s">
        <v>355</v>
      </c>
      <c r="D7367" s="2" t="s">
        <v>6</v>
      </c>
      <c r="E7367" s="2" t="str">
        <f>IFERROR(__xludf.DUMMYFUNCTION("GOOGLETRANSLATE(B7367, ""auto"",""en"")"),"It was close to the late evening already slowly getting dark they normally lie on the unfolded sofa in the room talked about various things occasionally giggling and after each look in his eyes hugged each other and all of a sudden the guy thought about w"&amp;"hat she had told him a year ago and I still could not find strawberries in December, he said suddenly show completely")</f>
        <v>It was close to the late evening already slowly getting dark they normally lie on the unfolded sofa in the room talked about various things occasionally giggling and after each look in his eyes hugged each other and all of a sudden the guy thought about what she had told him a year ago and I still could not find strawberries in December, he said suddenly show completely</v>
      </c>
    </row>
    <row r="7368" ht="15.75" customHeight="1">
      <c r="A7368" s="1">
        <v>8051.0</v>
      </c>
      <c r="B7368" s="2" t="s">
        <v>6191</v>
      </c>
      <c r="C7368" s="2" t="s">
        <v>355</v>
      </c>
      <c r="D7368" s="2" t="s">
        <v>6</v>
      </c>
      <c r="E7368" s="2" t="str">
        <f>IFERROR(__xludf.DUMMYFUNCTION("GOOGLETRANSLATE(B7368, ""auto"",""en"")"),"you are beautiful and you are truthful you are unique you real live only on their own free will and you decree is only the soul completely show")</f>
        <v>you are beautiful and you are truthful you are unique you real live only on their own free will and you decree is only the soul completely show</v>
      </c>
    </row>
    <row r="7369" ht="15.75" customHeight="1">
      <c r="A7369" s="1">
        <v>8052.0</v>
      </c>
      <c r="B7369" s="2" t="s">
        <v>6192</v>
      </c>
      <c r="C7369" s="2" t="s">
        <v>355</v>
      </c>
      <c r="D7369" s="2" t="s">
        <v>6</v>
      </c>
      <c r="E7369" s="2" t="str">
        <f>IFERROR(__xludf.DUMMYFUNCTION("GOOGLETRANSLATE(B7369, ""auto"",""en"")"),"yesterday standing with friends in the park smoking and playing truth or action selection apps of the phone fell on me and gave something like choose your love symbol with a partner, I without thinking twice pulled out of his pocket lighter look at it and"&amp;" show your friends they're just laughed well kids type fire flame on my good character and they laughed again, and only one of my friends gave me his view show completely")</f>
        <v>yesterday standing with friends in the park smoking and playing truth or action selection apps of the phone fell on me and gave something like choose your love symbol with a partner, I without thinking twice pulled out of his pocket lighter look at it and show your friends they're just laughed well kids type fire flame on my good character and they laughed again, and only one of my friends gave me his view show completely</v>
      </c>
    </row>
    <row r="7370" ht="15.75" customHeight="1">
      <c r="A7370" s="1">
        <v>8053.0</v>
      </c>
      <c r="B7370" s="2" t="s">
        <v>6193</v>
      </c>
      <c r="C7370" s="2" t="s">
        <v>355</v>
      </c>
      <c r="D7370" s="2" t="s">
        <v>6</v>
      </c>
      <c r="E7370" s="2" t="str">
        <f>IFERROR(__xludf.DUMMYFUNCTION("GOOGLETRANSLATE(B7370, ""auto"",""en"")"),"lifelong dream of loneliness is not thinking about that now, it leads to strange thoughts about the meaning of life and the murder of the murder of their own and I do not have, I am not writing about suicide show completely")</f>
        <v>lifelong dream of loneliness is not thinking about that now, it leads to strange thoughts about the meaning of life and the murder of the murder of their own and I do not have, I am not writing about suicide show completely</v>
      </c>
    </row>
    <row r="7371" ht="15.75" customHeight="1">
      <c r="A7371" s="1">
        <v>8054.0</v>
      </c>
      <c r="B7371" s="2" t="s">
        <v>6194</v>
      </c>
      <c r="C7371" s="2" t="s">
        <v>355</v>
      </c>
      <c r="D7371" s="2" t="s">
        <v>6</v>
      </c>
      <c r="E7371" s="2" t="str">
        <f>IFERROR(__xludf.DUMMYFUNCTION("GOOGLETRANSLATE(B7371, ""auto"",""en"")"),"freedom on Mars and all ostalnymostanutsya prison")</f>
        <v>freedom on Mars and all ostalnymostanutsya prison</v>
      </c>
    </row>
    <row r="7372" ht="15.75" customHeight="1">
      <c r="A7372" s="1">
        <v>8055.0</v>
      </c>
      <c r="B7372" s="2" t="s">
        <v>6195</v>
      </c>
      <c r="C7372" s="2" t="s">
        <v>355</v>
      </c>
      <c r="D7372" s="2" t="s">
        <v>6</v>
      </c>
      <c r="E7372" s="2" t="str">
        <f>IFERROR(__xludf.DUMMYFUNCTION("GOOGLETRANSLATE(B7372, ""auto"",""en"")"),"uhh long time there was not")</f>
        <v>uhh long time there was not</v>
      </c>
    </row>
    <row r="7373" ht="15.75" customHeight="1">
      <c r="A7373" s="1">
        <v>8056.0</v>
      </c>
      <c r="B7373" s="2" t="s">
        <v>6186</v>
      </c>
      <c r="C7373" s="2" t="s">
        <v>355</v>
      </c>
      <c r="D7373" s="2" t="s">
        <v>6</v>
      </c>
      <c r="E7373" s="2" t="str">
        <f>IFERROR(__xludf.DUMMYFUNCTION("GOOGLETRANSLATE(B7373, ""auto"",""en"")")," it's simple freedom is a coil of rope, and God wants you to hang themselves on it")</f>
        <v> it's simple freedom is a coil of rope, and God wants you to hang themselves on it</v>
      </c>
    </row>
    <row r="7374" ht="15.75" customHeight="1">
      <c r="A7374" s="1">
        <v>8057.0</v>
      </c>
      <c r="B7374" s="2" t="s">
        <v>6187</v>
      </c>
      <c r="C7374" s="2" t="s">
        <v>355</v>
      </c>
      <c r="D7374" s="2" t="s">
        <v>6</v>
      </c>
      <c r="E7374" s="2" t="str">
        <f>IFERROR(__xludf.DUMMYFUNCTION("GOOGLETRANSLATE(B7374, ""auto"",""en"")"),"previous post does not belong to those who do not vduplyaet with what I wrote Anna Leah, you are my cute little angels do not need me here nnaezzhat p s Janybek person you are in my phone contacts to know how to subscribe")</f>
        <v>previous post does not belong to those who do not vduplyaet with what I wrote Anna Leah, you are my cute little angels do not need me here nnaezzhat p s Janybek person you are in my phone contacts to know how to subscribe</v>
      </c>
    </row>
    <row r="7375" ht="15.75" customHeight="1">
      <c r="A7375" s="1">
        <v>8058.0</v>
      </c>
      <c r="B7375" s="2" t="s">
        <v>6188</v>
      </c>
      <c r="C7375" s="2" t="s">
        <v>355</v>
      </c>
      <c r="D7375" s="2" t="s">
        <v>6</v>
      </c>
      <c r="E7375" s="2" t="str">
        <f>IFERROR(__xludf.DUMMYFUNCTION("GOOGLETRANSLATE(B7375, ""auto"",""en"")"),"garbage your friendship")</f>
        <v>garbage your friendship</v>
      </c>
    </row>
    <row r="7376" ht="15.75" customHeight="1">
      <c r="A7376" s="1">
        <v>8059.0</v>
      </c>
      <c r="B7376" s="2" t="s">
        <v>6189</v>
      </c>
      <c r="C7376" s="2" t="s">
        <v>355</v>
      </c>
      <c r="D7376" s="2" t="s">
        <v>6</v>
      </c>
      <c r="E7376" s="2" t="str">
        <f>IFERROR(__xludf.DUMMYFUNCTION("GOOGLETRANSLATE(B7376, ""auto"",""en"")"),"Happiness is when she has to pair still have time to sleep but she gets up at 6 am to check if I'm late for study")</f>
        <v>Happiness is when she has to pair still have time to sleep but she gets up at 6 am to check if I'm late for study</v>
      </c>
    </row>
    <row r="7377" ht="15.75" customHeight="1">
      <c r="A7377" s="1">
        <v>8060.0</v>
      </c>
      <c r="B7377" s="2" t="s">
        <v>6190</v>
      </c>
      <c r="C7377" s="2" t="s">
        <v>355</v>
      </c>
      <c r="D7377" s="2" t="s">
        <v>6</v>
      </c>
      <c r="E7377" s="2" t="str">
        <f>IFERROR(__xludf.DUMMYFUNCTION("GOOGLETRANSLATE(B7377, ""auto"",""en"")"),"It was close to the late evening already slowly getting dark they normally lie on the unfolded sofa in the room talked about various things occasionally giggling and after each look in his eyes hugged each other and all of a sudden the guy thought about w"&amp;"hat she had told him a year ago and I still could not find strawberries in December, he said suddenly show completely")</f>
        <v>It was close to the late evening already slowly getting dark they normally lie on the unfolded sofa in the room talked about various things occasionally giggling and after each look in his eyes hugged each other and all of a sudden the guy thought about what she had told him a year ago and I still could not find strawberries in December, he said suddenly show completely</v>
      </c>
    </row>
    <row r="7378" ht="15.75" customHeight="1">
      <c r="A7378" s="1">
        <v>8061.0</v>
      </c>
      <c r="B7378" s="2" t="s">
        <v>6191</v>
      </c>
      <c r="C7378" s="2" t="s">
        <v>355</v>
      </c>
      <c r="D7378" s="2" t="s">
        <v>6</v>
      </c>
      <c r="E7378" s="2" t="str">
        <f>IFERROR(__xludf.DUMMYFUNCTION("GOOGLETRANSLATE(B7378, ""auto"",""en"")"),"you are beautiful and you are truthful you are unique you real live only on their own free will and you decree is only the soul completely show")</f>
        <v>you are beautiful and you are truthful you are unique you real live only on their own free will and you decree is only the soul completely show</v>
      </c>
    </row>
    <row r="7379" ht="15.75" customHeight="1">
      <c r="A7379" s="1">
        <v>8062.0</v>
      </c>
      <c r="B7379" s="2" t="s">
        <v>6192</v>
      </c>
      <c r="C7379" s="2" t="s">
        <v>355</v>
      </c>
      <c r="D7379" s="2" t="s">
        <v>6</v>
      </c>
      <c r="E7379" s="2" t="str">
        <f>IFERROR(__xludf.DUMMYFUNCTION("GOOGLETRANSLATE(B7379, ""auto"",""en"")"),"yesterday standing with friends in the park smoking and playing truth or action selection apps of the phone fell on me and gave something like choose your love symbol with a partner, I without thinking twice pulled out of his pocket lighter look at it and"&amp;" show your friends they're just laughed well kids type fire flame on my good character and they laughed again, and only one of my friends gave me his view show completely")</f>
        <v>yesterday standing with friends in the park smoking and playing truth or action selection apps of the phone fell on me and gave something like choose your love symbol with a partner, I without thinking twice pulled out of his pocket lighter look at it and show your friends they're just laughed well kids type fire flame on my good character and they laughed again, and only one of my friends gave me his view show completely</v>
      </c>
    </row>
    <row r="7380" ht="15.75" customHeight="1">
      <c r="A7380" s="1">
        <v>8063.0</v>
      </c>
      <c r="B7380" s="2" t="s">
        <v>6193</v>
      </c>
      <c r="C7380" s="2" t="s">
        <v>355</v>
      </c>
      <c r="D7380" s="2" t="s">
        <v>6</v>
      </c>
      <c r="E7380" s="2" t="str">
        <f>IFERROR(__xludf.DUMMYFUNCTION("GOOGLETRANSLATE(B7380, ""auto"",""en"")"),"lifelong dream of loneliness is not thinking about that now, it leads to strange thoughts about the meaning of life and the murder of the murder of their own and I do not have, I am not writing about suicide show completely")</f>
        <v>lifelong dream of loneliness is not thinking about that now, it leads to strange thoughts about the meaning of life and the murder of the murder of their own and I do not have, I am not writing about suicide show completely</v>
      </c>
    </row>
    <row r="7381" ht="15.75" customHeight="1">
      <c r="A7381" s="1">
        <v>8064.0</v>
      </c>
      <c r="B7381" s="2" t="s">
        <v>6194</v>
      </c>
      <c r="C7381" s="2" t="s">
        <v>355</v>
      </c>
      <c r="D7381" s="2" t="s">
        <v>6</v>
      </c>
      <c r="E7381" s="2" t="str">
        <f>IFERROR(__xludf.DUMMYFUNCTION("GOOGLETRANSLATE(B7381, ""auto"",""en"")"),"freedom on Mars and all ostalnymostanutsya prison")</f>
        <v>freedom on Mars and all ostalnymostanutsya prison</v>
      </c>
    </row>
    <row r="7382" ht="15.75" customHeight="1">
      <c r="A7382" s="1">
        <v>8065.0</v>
      </c>
      <c r="B7382" s="2" t="s">
        <v>6195</v>
      </c>
      <c r="C7382" s="2" t="s">
        <v>355</v>
      </c>
      <c r="D7382" s="2" t="s">
        <v>6</v>
      </c>
      <c r="E7382" s="2" t="str">
        <f>IFERROR(__xludf.DUMMYFUNCTION("GOOGLETRANSLATE(B7382, ""auto"",""en"")"),"uhh long time there was not")</f>
        <v>uhh long time there was not</v>
      </c>
    </row>
    <row r="7383" ht="15.75" customHeight="1">
      <c r="A7383" s="1">
        <v>8066.0</v>
      </c>
      <c r="B7383" s="2" t="s">
        <v>6186</v>
      </c>
      <c r="C7383" s="2" t="s">
        <v>355</v>
      </c>
      <c r="D7383" s="2" t="s">
        <v>6</v>
      </c>
      <c r="E7383" s="2" t="str">
        <f>IFERROR(__xludf.DUMMYFUNCTION("GOOGLETRANSLATE(B7383, ""auto"",""en"")")," it's simple freedom is a coil of rope, and God wants you to hang themselves on it")</f>
        <v> it's simple freedom is a coil of rope, and God wants you to hang themselves on it</v>
      </c>
    </row>
    <row r="7384" ht="15.75" customHeight="1">
      <c r="A7384" s="1">
        <v>8067.0</v>
      </c>
      <c r="B7384" s="2" t="s">
        <v>6187</v>
      </c>
      <c r="C7384" s="2" t="s">
        <v>355</v>
      </c>
      <c r="D7384" s="2" t="s">
        <v>6</v>
      </c>
      <c r="E7384" s="2" t="str">
        <f>IFERROR(__xludf.DUMMYFUNCTION("GOOGLETRANSLATE(B7384, ""auto"",""en"")"),"previous post does not belong to those who do not vduplyaet with what I wrote Anna Leah, you are my cute little angels do not need me here nnaezzhat p s Janybek person you are in my phone contacts to know how to subscribe")</f>
        <v>previous post does not belong to those who do not vduplyaet with what I wrote Anna Leah, you are my cute little angels do not need me here nnaezzhat p s Janybek person you are in my phone contacts to know how to subscribe</v>
      </c>
    </row>
    <row r="7385" ht="15.75" customHeight="1">
      <c r="A7385" s="1">
        <v>8068.0</v>
      </c>
      <c r="B7385" s="2" t="s">
        <v>6188</v>
      </c>
      <c r="C7385" s="2" t="s">
        <v>355</v>
      </c>
      <c r="D7385" s="2" t="s">
        <v>6</v>
      </c>
      <c r="E7385" s="2" t="str">
        <f>IFERROR(__xludf.DUMMYFUNCTION("GOOGLETRANSLATE(B7385, ""auto"",""en"")"),"garbage your friendship")</f>
        <v>garbage your friendship</v>
      </c>
    </row>
    <row r="7386" ht="15.75" customHeight="1">
      <c r="A7386" s="1">
        <v>8069.0</v>
      </c>
      <c r="B7386" s="2" t="s">
        <v>6189</v>
      </c>
      <c r="C7386" s="2" t="s">
        <v>355</v>
      </c>
      <c r="D7386" s="2" t="s">
        <v>6</v>
      </c>
      <c r="E7386" s="2" t="str">
        <f>IFERROR(__xludf.DUMMYFUNCTION("GOOGLETRANSLATE(B7386, ""auto"",""en"")"),"Happiness is when she has to pair still have time to sleep but she gets up at 6 am to check if I'm late for study")</f>
        <v>Happiness is when she has to pair still have time to sleep but she gets up at 6 am to check if I'm late for study</v>
      </c>
    </row>
    <row r="7387" ht="15.75" customHeight="1">
      <c r="A7387" s="1">
        <v>8070.0</v>
      </c>
      <c r="B7387" s="2" t="s">
        <v>6190</v>
      </c>
      <c r="C7387" s="2" t="s">
        <v>355</v>
      </c>
      <c r="D7387" s="2" t="s">
        <v>6</v>
      </c>
      <c r="E7387" s="2" t="str">
        <f>IFERROR(__xludf.DUMMYFUNCTION("GOOGLETRANSLATE(B7387, ""auto"",""en"")"),"It was close to the late evening already slowly getting dark they normally lie on the unfolded sofa in the room talked about various things occasionally giggling and after each look in his eyes hugged each other and all of a sudden the guy thought about w"&amp;"hat she had told him a year ago and I still could not find strawberries in December, he said suddenly show completely")</f>
        <v>It was close to the late evening already slowly getting dark they normally lie on the unfolded sofa in the room talked about various things occasionally giggling and after each look in his eyes hugged each other and all of a sudden the guy thought about what she had told him a year ago and I still could not find strawberries in December, he said suddenly show completely</v>
      </c>
    </row>
    <row r="7388" ht="15.75" customHeight="1">
      <c r="A7388" s="1">
        <v>8071.0</v>
      </c>
      <c r="B7388" s="2" t="s">
        <v>6191</v>
      </c>
      <c r="C7388" s="2" t="s">
        <v>355</v>
      </c>
      <c r="D7388" s="2" t="s">
        <v>6</v>
      </c>
      <c r="E7388" s="2" t="str">
        <f>IFERROR(__xludf.DUMMYFUNCTION("GOOGLETRANSLATE(B7388, ""auto"",""en"")"),"you are beautiful and you are truthful you are unique you real live only on their own free will and you decree is only the soul completely show")</f>
        <v>you are beautiful and you are truthful you are unique you real live only on their own free will and you decree is only the soul completely show</v>
      </c>
    </row>
    <row r="7389" ht="15.75" customHeight="1">
      <c r="A7389" s="1">
        <v>8072.0</v>
      </c>
      <c r="B7389" s="2" t="s">
        <v>6192</v>
      </c>
      <c r="C7389" s="2" t="s">
        <v>355</v>
      </c>
      <c r="D7389" s="2" t="s">
        <v>6</v>
      </c>
      <c r="E7389" s="2" t="str">
        <f>IFERROR(__xludf.DUMMYFUNCTION("GOOGLETRANSLATE(B7389, ""auto"",""en"")"),"yesterday standing with friends in the park smoking and playing truth or action selection apps of the phone fell on me and gave something like choose your love symbol with a partner, I without thinking twice pulled out of his pocket lighter look at it and"&amp;" show your friends they're just laughed well kids type fire flame on my good character and they laughed again, and only one of my friends gave me his view show completely")</f>
        <v>yesterday standing with friends in the park smoking and playing truth or action selection apps of the phone fell on me and gave something like choose your love symbol with a partner, I without thinking twice pulled out of his pocket lighter look at it and show your friends they're just laughed well kids type fire flame on my good character and they laughed again, and only one of my friends gave me his view show completely</v>
      </c>
    </row>
    <row r="7390" ht="15.75" customHeight="1">
      <c r="A7390" s="1">
        <v>8073.0</v>
      </c>
      <c r="B7390" s="2" t="s">
        <v>6193</v>
      </c>
      <c r="C7390" s="2" t="s">
        <v>355</v>
      </c>
      <c r="D7390" s="2" t="s">
        <v>6</v>
      </c>
      <c r="E7390" s="2" t="str">
        <f>IFERROR(__xludf.DUMMYFUNCTION("GOOGLETRANSLATE(B7390, ""auto"",""en"")"),"lifelong dream of loneliness is not thinking about that now, it leads to strange thoughts about the meaning of life and the murder of the murder of their own and I do not have, I am not writing about suicide show completely")</f>
        <v>lifelong dream of loneliness is not thinking about that now, it leads to strange thoughts about the meaning of life and the murder of the murder of their own and I do not have, I am not writing about suicide show completely</v>
      </c>
    </row>
    <row r="7391" ht="15.75" customHeight="1">
      <c r="A7391" s="1">
        <v>8074.0</v>
      </c>
      <c r="B7391" s="2" t="s">
        <v>6194</v>
      </c>
      <c r="C7391" s="2" t="s">
        <v>355</v>
      </c>
      <c r="D7391" s="2" t="s">
        <v>6</v>
      </c>
      <c r="E7391" s="2" t="str">
        <f>IFERROR(__xludf.DUMMYFUNCTION("GOOGLETRANSLATE(B7391, ""auto"",""en"")"),"freedom on Mars and all ostalnymostanutsya prison")</f>
        <v>freedom on Mars and all ostalnymostanutsya prison</v>
      </c>
    </row>
    <row r="7392" ht="15.75" customHeight="1">
      <c r="A7392" s="1">
        <v>8075.0</v>
      </c>
      <c r="B7392" s="2" t="s">
        <v>6195</v>
      </c>
      <c r="C7392" s="2" t="s">
        <v>355</v>
      </c>
      <c r="D7392" s="2" t="s">
        <v>6</v>
      </c>
      <c r="E7392" s="2" t="str">
        <f>IFERROR(__xludf.DUMMYFUNCTION("GOOGLETRANSLATE(B7392, ""auto"",""en"")"),"uhh long time there was not")</f>
        <v>uhh long time there was not</v>
      </c>
    </row>
    <row r="7393" ht="15.75" customHeight="1">
      <c r="A7393" s="1">
        <v>8077.0</v>
      </c>
      <c r="B7393" s="2" t="s">
        <v>6196</v>
      </c>
      <c r="C7393" s="2" t="s">
        <v>6197</v>
      </c>
      <c r="D7393" s="2" t="s">
        <v>6</v>
      </c>
      <c r="E7393" s="2" t="str">
        <f>IFERROR(__xludf.DUMMYFUNCTION("GOOGLETRANSLATE(B7393, ""auto"",""en"")"),"You know in this life, I should not be anything to anyone, and I believe that no one should")</f>
        <v>You know in this life, I should not be anything to anyone, and I believe that no one should</v>
      </c>
    </row>
    <row r="7394" ht="15.75" customHeight="1">
      <c r="A7394" s="1">
        <v>8079.0</v>
      </c>
      <c r="B7394" s="2" t="s">
        <v>6198</v>
      </c>
      <c r="C7394" s="2" t="s">
        <v>6197</v>
      </c>
      <c r="D7394" s="2" t="s">
        <v>6</v>
      </c>
      <c r="E7394" s="2" t="str">
        <f>IFERROR(__xludf.DUMMYFUNCTION("GOOGLETRANSLATE(B7394, ""auto"",""en"")"),"the most beautiful people, beautiful girls")</f>
        <v>the most beautiful people, beautiful girls</v>
      </c>
    </row>
    <row r="7395" ht="15.75" customHeight="1">
      <c r="A7395" s="1">
        <v>8082.0</v>
      </c>
      <c r="B7395" s="2" t="s">
        <v>6196</v>
      </c>
      <c r="C7395" s="2" t="s">
        <v>6199</v>
      </c>
      <c r="D7395" s="2" t="s">
        <v>6</v>
      </c>
      <c r="E7395" s="2" t="str">
        <f>IFERROR(__xludf.DUMMYFUNCTION("GOOGLETRANSLATE(B7395, ""auto"",""en"")"),"You know in this life, I should not be anything to anyone, and I believe that no one should")</f>
        <v>You know in this life, I should not be anything to anyone, and I believe that no one should</v>
      </c>
    </row>
    <row r="7396" ht="15.75" customHeight="1">
      <c r="A7396" s="1">
        <v>8084.0</v>
      </c>
      <c r="B7396" s="2" t="s">
        <v>6198</v>
      </c>
      <c r="C7396" s="2" t="s">
        <v>6199</v>
      </c>
      <c r="D7396" s="2" t="s">
        <v>6</v>
      </c>
      <c r="E7396" s="2" t="str">
        <f>IFERROR(__xludf.DUMMYFUNCTION("GOOGLETRANSLATE(B7396, ""auto"",""en"")"),"the most beautiful people, beautiful girls")</f>
        <v>the most beautiful people, beautiful girls</v>
      </c>
    </row>
    <row r="7397" ht="15.75" customHeight="1">
      <c r="A7397" s="1">
        <v>8087.0</v>
      </c>
      <c r="B7397" s="2" t="s">
        <v>6196</v>
      </c>
      <c r="C7397" s="2" t="s">
        <v>6197</v>
      </c>
      <c r="D7397" s="2" t="s">
        <v>6</v>
      </c>
      <c r="E7397" s="2" t="str">
        <f>IFERROR(__xludf.DUMMYFUNCTION("GOOGLETRANSLATE(B7397, ""auto"",""en"")"),"You know in this life, I should not be anything to anyone, and I believe that no one should")</f>
        <v>You know in this life, I should not be anything to anyone, and I believe that no one should</v>
      </c>
    </row>
    <row r="7398" ht="15.75" customHeight="1">
      <c r="A7398" s="1">
        <v>8089.0</v>
      </c>
      <c r="B7398" s="2" t="s">
        <v>6198</v>
      </c>
      <c r="C7398" s="2" t="s">
        <v>6197</v>
      </c>
      <c r="D7398" s="2" t="s">
        <v>6</v>
      </c>
      <c r="E7398" s="2" t="str">
        <f>IFERROR(__xludf.DUMMYFUNCTION("GOOGLETRANSLATE(B7398, ""auto"",""en"")"),"the most beautiful people, beautiful girls")</f>
        <v>the most beautiful people, beautiful girls</v>
      </c>
    </row>
    <row r="7399" ht="15.75" customHeight="1">
      <c r="A7399" s="1">
        <v>8091.0</v>
      </c>
      <c r="B7399" s="2" t="s">
        <v>6200</v>
      </c>
      <c r="C7399" s="2" t="s">
        <v>6201</v>
      </c>
      <c r="D7399" s="2" t="s">
        <v>6</v>
      </c>
      <c r="E7399" s="2" t="str">
        <f>IFERROR(__xludf.DUMMYFUNCTION("GOOGLETRANSLATE(B7399, ""auto"",""en"")"),"Envy, which produced 100 daughters nadoelıñdı ırbañday drink your blood, which remains burtïıp be one qırsığıñ")</f>
        <v>Envy, which produced 100 daughters nadoelıñdı ırbañday drink your blood, which remains burtïıp be one qırsığıñ</v>
      </c>
    </row>
    <row r="7400" ht="15.75" customHeight="1">
      <c r="A7400" s="1">
        <v>8092.0</v>
      </c>
      <c r="B7400" s="2" t="s">
        <v>6202</v>
      </c>
      <c r="C7400" s="2" t="s">
        <v>6201</v>
      </c>
      <c r="D7400" s="2" t="s">
        <v>6</v>
      </c>
      <c r="E7400" s="2" t="str">
        <f>IFERROR(__xludf.DUMMYFUNCTION("GOOGLETRANSLATE(B7400, ""auto"",""en"")")," I do not believe anyone, and no one was waiting for")</f>
        <v> I do not believe anyone, and no one was waiting for</v>
      </c>
    </row>
    <row r="7401" ht="15.75" customHeight="1">
      <c r="A7401" s="1">
        <v>8093.0</v>
      </c>
      <c r="B7401" s="2" t="s">
        <v>6203</v>
      </c>
      <c r="C7401" s="2" t="s">
        <v>6201</v>
      </c>
      <c r="D7401" s="2" t="s">
        <v>6</v>
      </c>
      <c r="E7401" s="2" t="str">
        <f>IFERROR(__xludf.DUMMYFUNCTION("GOOGLETRANSLATE(B7401, ""auto"",""en"")"),"odnim a person for life this is what I hochu")</f>
        <v>odnim a person for life this is what I hochu</v>
      </c>
    </row>
    <row r="7402" ht="15.75" customHeight="1">
      <c r="A7402" s="1">
        <v>8094.0</v>
      </c>
      <c r="B7402" s="2" t="s">
        <v>6200</v>
      </c>
      <c r="C7402" s="2" t="s">
        <v>6201</v>
      </c>
      <c r="D7402" s="2" t="s">
        <v>6</v>
      </c>
      <c r="E7402" s="2" t="str">
        <f>IFERROR(__xludf.DUMMYFUNCTION("GOOGLETRANSLATE(B7402, ""auto"",""en"")"),"Envy, which produced 100 daughters nadoelıñdı ırbañday drink your blood, which remains burtïıp be one qırsığıñ")</f>
        <v>Envy, which produced 100 daughters nadoelıñdı ırbañday drink your blood, which remains burtïıp be one qırsığıñ</v>
      </c>
    </row>
    <row r="7403" ht="15.75" customHeight="1">
      <c r="A7403" s="1">
        <v>8095.0</v>
      </c>
      <c r="B7403" s="2" t="s">
        <v>6202</v>
      </c>
      <c r="C7403" s="2" t="s">
        <v>6201</v>
      </c>
      <c r="D7403" s="2" t="s">
        <v>6</v>
      </c>
      <c r="E7403" s="2" t="str">
        <f>IFERROR(__xludf.DUMMYFUNCTION("GOOGLETRANSLATE(B7403, ""auto"",""en"")")," I do not believe anyone, and no one was waiting for")</f>
        <v> I do not believe anyone, and no one was waiting for</v>
      </c>
    </row>
    <row r="7404" ht="15.75" customHeight="1">
      <c r="A7404" s="1">
        <v>8096.0</v>
      </c>
      <c r="B7404" s="2" t="s">
        <v>6203</v>
      </c>
      <c r="C7404" s="2" t="s">
        <v>6201</v>
      </c>
      <c r="D7404" s="2" t="s">
        <v>6</v>
      </c>
      <c r="E7404" s="2" t="str">
        <f>IFERROR(__xludf.DUMMYFUNCTION("GOOGLETRANSLATE(B7404, ""auto"",""en"")"),"odnim a person for life this is what I hochu")</f>
        <v>odnim a person for life this is what I hochu</v>
      </c>
    </row>
    <row r="7405" ht="15.75" customHeight="1">
      <c r="A7405" s="1">
        <v>8097.0</v>
      </c>
      <c r="B7405" s="2" t="s">
        <v>6200</v>
      </c>
      <c r="C7405" s="2" t="s">
        <v>6201</v>
      </c>
      <c r="D7405" s="2" t="s">
        <v>6</v>
      </c>
      <c r="E7405" s="2" t="str">
        <f>IFERROR(__xludf.DUMMYFUNCTION("GOOGLETRANSLATE(B7405, ""auto"",""en"")"),"Envy, which produced 100 daughters nadoelıñdı ırbañday drink your blood, which remains burtïıp be one qırsığıñ")</f>
        <v>Envy, which produced 100 daughters nadoelıñdı ırbañday drink your blood, which remains burtïıp be one qırsığıñ</v>
      </c>
    </row>
    <row r="7406" ht="15.75" customHeight="1">
      <c r="A7406" s="1">
        <v>8098.0</v>
      </c>
      <c r="B7406" s="2" t="s">
        <v>6202</v>
      </c>
      <c r="C7406" s="2" t="s">
        <v>6201</v>
      </c>
      <c r="D7406" s="2" t="s">
        <v>6</v>
      </c>
      <c r="E7406" s="2" t="str">
        <f>IFERROR(__xludf.DUMMYFUNCTION("GOOGLETRANSLATE(B7406, ""auto"",""en"")")," I do not believe anyone, and no one was waiting for")</f>
        <v> I do not believe anyone, and no one was waiting for</v>
      </c>
    </row>
    <row r="7407" ht="15.75" customHeight="1">
      <c r="A7407" s="1">
        <v>8099.0</v>
      </c>
      <c r="B7407" s="2" t="s">
        <v>6203</v>
      </c>
      <c r="C7407" s="2" t="s">
        <v>6201</v>
      </c>
      <c r="D7407" s="2" t="s">
        <v>6</v>
      </c>
      <c r="E7407" s="2" t="str">
        <f>IFERROR(__xludf.DUMMYFUNCTION("GOOGLETRANSLATE(B7407, ""auto"",""en"")"),"odnim a person for life this is what I hochu")</f>
        <v>odnim a person for life this is what I hochu</v>
      </c>
    </row>
    <row r="7408" ht="15.75" customHeight="1">
      <c r="A7408" s="1">
        <v>8100.0</v>
      </c>
      <c r="B7408" s="2" t="s">
        <v>6204</v>
      </c>
      <c r="C7408" s="2" t="s">
        <v>6205</v>
      </c>
      <c r="D7408" s="2" t="s">
        <v>6</v>
      </c>
      <c r="E7408" s="2" t="str">
        <f>IFERROR(__xludf.DUMMYFUNCTION("GOOGLETRANSLATE(B7408, ""auto"",""en"")"),"age 18 from evening till dawn on June 1, 2014, a full 10 Russian sections of Part 5 of 6 will run only a few geckos Mexican brothers in search of robbery, but they will face a sudden bar in the wilderness but it was the capital of the bloodsucking vampire")</f>
        <v>age 18 from evening till dawn on June 1, 2014, a full 10 Russian sections of Part 5 of 6 will run only a few geckos Mexican brothers in search of robbery, but they will face a sudden bar in the wilderness but it was the capital of the bloodsucking vampire</v>
      </c>
    </row>
    <row r="7409" ht="15.75" customHeight="1">
      <c r="A7409" s="1">
        <v>8101.0</v>
      </c>
      <c r="B7409" s="2" t="s">
        <v>6204</v>
      </c>
      <c r="C7409" s="2" t="s">
        <v>6205</v>
      </c>
      <c r="D7409" s="2" t="s">
        <v>6</v>
      </c>
      <c r="E7409" s="2" t="str">
        <f>IFERROR(__xludf.DUMMYFUNCTION("GOOGLETRANSLATE(B7409, ""auto"",""en"")"),"age 18 from evening till dawn on June 1, 2014, a full 10 Russian sections of Part 5 of 6 will run only a few geckos Mexican brothers in search of robbery, but they will face a sudden bar in the wilderness but it was the capital of the bloodsucking vampire")</f>
        <v>age 18 from evening till dawn on June 1, 2014, a full 10 Russian sections of Part 5 of 6 will run only a few geckos Mexican brothers in search of robbery, but they will face a sudden bar in the wilderness but it was the capital of the bloodsucking vampire</v>
      </c>
    </row>
    <row r="7410" ht="15.75" customHeight="1">
      <c r="A7410" s="1">
        <v>8102.0</v>
      </c>
      <c r="B7410" s="2" t="s">
        <v>6204</v>
      </c>
      <c r="C7410" s="2" t="s">
        <v>6206</v>
      </c>
      <c r="D7410" s="2" t="s">
        <v>6</v>
      </c>
      <c r="E7410" s="2" t="str">
        <f>IFERROR(__xludf.DUMMYFUNCTION("GOOGLETRANSLATE(B7410, ""auto"",""en"")"),"age 18 from evening till dawn on June 1, 2014, a full 10 Russian sections of Part 5 of 6 will run only a few geckos Mexican brothers in search of robbery, but they will face a sudden bar in the wilderness but it was the capital of the bloodsucking vampire")</f>
        <v>age 18 from evening till dawn on June 1, 2014, a full 10 Russian sections of Part 5 of 6 will run only a few geckos Mexican brothers in search of robbery, but they will face a sudden bar in the wilderness but it was the capital of the bloodsucking vampire</v>
      </c>
    </row>
    <row r="7411" ht="15.75" customHeight="1">
      <c r="A7411" s="1">
        <v>8103.0</v>
      </c>
      <c r="B7411" s="2" t="s">
        <v>6207</v>
      </c>
      <c r="C7411" s="2" t="s">
        <v>6208</v>
      </c>
      <c r="D7411" s="2" t="s">
        <v>6</v>
      </c>
      <c r="E7411" s="2" t="str">
        <f>IFERROR(__xludf.DUMMYFUNCTION("GOOGLETRANSLATE(B7411, ""auto"",""en"")"),"unto me ochen like kogda people tell o sebe Eto mozhet be chto verily neznachitelnoe naprimer they are normally chto eli for breakfast and how proveli svoy den Eto mozhet be nebolshaya istoriya o smeshnom sluchae proizoshedshem them mozhet be naoborot cht"&amp;"o verily grustnoe I love to learn lyudey posredstvom melochey kotorymi they are normally delyatsya CO mnoy IT'S pohozhe on sobiranie pazlov faktov in odnu greater rigor and prekrasnuyu picture so chto unto me telling you o chem ne verily think razdrazhaes"&amp;"h chto menya chto unto me and ne interesno I love istorii unto me deystvitelno like IT'S")</f>
        <v>unto me ochen like kogda people tell o sebe Eto mozhet be chto verily neznachitelnoe naprimer they are normally chto eli for breakfast and how proveli svoy den Eto mozhet be nebolshaya istoriya o smeshnom sluchae proizoshedshem them mozhet be naoborot chto verily grustnoe I love to learn lyudey posredstvom melochey kotorymi they are normally delyatsya CO mnoy IT'S pohozhe on sobiranie pazlov faktov in odnu greater rigor and prekrasnuyu picture so chto unto me telling you o chem ne verily think razdrazhaesh chto menya chto unto me and ne interesno I love istorii unto me deystvitelno like IT'S</v>
      </c>
    </row>
    <row r="7412" ht="15.75" customHeight="1">
      <c r="A7412" s="1">
        <v>8104.0</v>
      </c>
      <c r="B7412" s="2" t="s">
        <v>6209</v>
      </c>
      <c r="C7412" s="2" t="s">
        <v>6208</v>
      </c>
      <c r="D7412" s="2" t="s">
        <v>6</v>
      </c>
      <c r="E7412" s="2" t="str">
        <f>IFERROR(__xludf.DUMMYFUNCTION("GOOGLETRANSLATE(B7412, ""auto"",""en"")"),"Do not expect that stanet easier simpler is better not stanet difficulties will always learn to be happy right now inache not have time to January 1st 2011 untouchables")</f>
        <v>Do not expect that stanet easier simpler is better not stanet difficulties will always learn to be happy right now inache not have time to January 1st 2011 untouchables</v>
      </c>
    </row>
    <row r="7413" ht="15.75" customHeight="1">
      <c r="A7413" s="1">
        <v>8105.0</v>
      </c>
      <c r="B7413" s="2" t="s">
        <v>6210</v>
      </c>
      <c r="C7413" s="2" t="s">
        <v>6208</v>
      </c>
      <c r="D7413" s="2" t="s">
        <v>6</v>
      </c>
      <c r="E7413" s="2" t="str">
        <f>IFERROR(__xludf.DUMMYFUNCTION("GOOGLETRANSLATE(B7413, ""auto"",""en"")"),"zakrepite on cteny and read kogda will plohoe nastroenie")</f>
        <v>zakrepite on cteny and read kogda will plohoe nastroenie</v>
      </c>
    </row>
    <row r="7414" ht="15.75" customHeight="1">
      <c r="A7414" s="1">
        <v>8106.0</v>
      </c>
      <c r="B7414" s="2" t="s">
        <v>6211</v>
      </c>
      <c r="C7414" s="2" t="s">
        <v>6208</v>
      </c>
      <c r="D7414" s="2" t="s">
        <v>6</v>
      </c>
      <c r="E7414" s="2" t="str">
        <f>IFERROR(__xludf.DUMMYFUNCTION("GOOGLETRANSLATE(B7414, ""auto"",""en"")")," notice how byctro we povzrocleli how otnosheniya perectali be the first to like telefony zapolnilic false names as mums perectali blame kogda dolgo you walk but as a joke not kracneya learned chto takoe cmert chto takoe lose forget vybracyvat octavlyat p"&amp;"ozadi and lock the door vkontakte in vceh longer vco clozhno longer closed friends prishloc vco recognize chto libo libo procto way and nechego izobrazhat drama is now nuzhno otvechat for cvoi poctupki and decide telefonnyh zvonkov expect all thumbnails r"&amp;"arely switch off telefon vco razocharovyvatcya often in people accustomed to those vco Eph y kogo verily already cvoi kids radovatcya colntsu vco clozhnee and hate dozhd easier because OH vco portit stain leto IT'S not nikakoy study and rodnye edge Hory m"&amp;"ore poyaviloc ctolko novyh clov rabota avanc ipoteka ctrecc diet icpolzovat forget Nr they are normally so byctro nadoeli ickrennoct where verily poteryalac not noticed not noticed nikto")</f>
        <v> notice how byctro we povzrocleli how otnosheniya perectali be the first to like telefony zapolnilic false names as mums perectali blame kogda dolgo you walk but as a joke not kracneya learned chto takoe cmert chto takoe lose forget vybracyvat octavlyat pozadi and lock the door vkontakte in vceh longer vco clozhno longer closed friends prishloc vco recognize chto libo libo procto way and nechego izobrazhat drama is now nuzhno otvechat for cvoi poctupki and decide telefonnyh zvonkov expect all thumbnails rarely switch off telefon vco razocharovyvatcya often in people accustomed to those vco Eph y kogo verily already cvoi kids radovatcya colntsu vco clozhnee and hate dozhd easier because OH vco portit stain leto IT'S not nikakoy study and rodnye edge Hory more poyaviloc ctolko novyh clov rabota avanc ipoteka ctrecc diet icpolzovat forget Nr they are normally so byctro nadoeli ickrennoct where verily poteryalac not noticed not noticed nikto</v>
      </c>
    </row>
    <row r="7415" ht="15.75" customHeight="1">
      <c r="A7415" s="1">
        <v>8107.0</v>
      </c>
      <c r="B7415" s="2" t="s">
        <v>6212</v>
      </c>
      <c r="C7415" s="2" t="s">
        <v>6213</v>
      </c>
      <c r="D7415" s="2" t="s">
        <v>6</v>
      </c>
      <c r="E7415" s="2" t="str">
        <f>IFERROR(__xludf.DUMMYFUNCTION("GOOGLETRANSLATE(B7415, ""auto"",""en"")"),"naslazhdayya classical moba on a mobile play with top players around the world")</f>
        <v>naslazhdayya classical moba on a mobile play with top players around the world</v>
      </c>
    </row>
    <row r="7416" ht="15.75" customHeight="1">
      <c r="A7416" s="1">
        <v>8108.0</v>
      </c>
      <c r="B7416" s="2" t="s">
        <v>6212</v>
      </c>
      <c r="C7416" s="2" t="s">
        <v>6213</v>
      </c>
      <c r="D7416" s="2" t="s">
        <v>6</v>
      </c>
      <c r="E7416" s="2" t="str">
        <f>IFERROR(__xludf.DUMMYFUNCTION("GOOGLETRANSLATE(B7416, ""auto"",""en"")"),"naslazhdayya classical moba on a mobile play with top players around the world")</f>
        <v>naslazhdayya classical moba on a mobile play with top players around the world</v>
      </c>
    </row>
    <row r="7417" ht="15.75" customHeight="1">
      <c r="A7417" s="1">
        <v>8109.0</v>
      </c>
      <c r="B7417" s="2" t="s">
        <v>6212</v>
      </c>
      <c r="C7417" s="2" t="s">
        <v>6213</v>
      </c>
      <c r="D7417" s="2" t="s">
        <v>6</v>
      </c>
      <c r="E7417" s="2" t="str">
        <f>IFERROR(__xludf.DUMMYFUNCTION("GOOGLETRANSLATE(B7417, ""auto"",""en"")"),"naslazhdayya classical moba on a mobile play with top players around the world")</f>
        <v>naslazhdayya classical moba on a mobile play with top players around the world</v>
      </c>
    </row>
    <row r="7418" ht="15.75" customHeight="1">
      <c r="A7418" s="1">
        <v>8110.0</v>
      </c>
      <c r="B7418" s="2" t="s">
        <v>6214</v>
      </c>
      <c r="C7418" s="2" t="s">
        <v>6213</v>
      </c>
      <c r="D7418" s="2" t="s">
        <v>6</v>
      </c>
      <c r="E7418" s="2" t="str">
        <f>IFERROR(__xludf.DUMMYFUNCTION("GOOGLETRANSLATE(B7418, ""auto"",""en"")"),"Useful tables add yourself to avoid losing")</f>
        <v>Useful tables add yourself to avoid losing</v>
      </c>
    </row>
    <row r="7419" ht="15.75" customHeight="1">
      <c r="A7419" s="1">
        <v>8111.0</v>
      </c>
      <c r="B7419" s="2" t="s">
        <v>6215</v>
      </c>
      <c r="C7419" s="2" t="s">
        <v>6213</v>
      </c>
      <c r="D7419" s="2" t="s">
        <v>6</v>
      </c>
      <c r="E7419" s="2" t="str">
        <f>IFERROR(__xludf.DUMMYFUNCTION("GOOGLETRANSLATE(B7419, ""auto"",""en"")"),"values ​​icons on the dashboard one front fog lamps 2 fault assisted steering rear fog lamps 3 show completely")</f>
        <v>values ​​icons on the dashboard one front fog lamps 2 fault assisted steering rear fog lamps 3 show completely</v>
      </c>
    </row>
    <row r="7420" ht="15.75" customHeight="1">
      <c r="A7420" s="1">
        <v>8112.0</v>
      </c>
      <c r="B7420" s="2" t="s">
        <v>6216</v>
      </c>
      <c r="C7420" s="2" t="s">
        <v>6213</v>
      </c>
      <c r="D7420" s="2" t="s">
        <v>6</v>
      </c>
      <c r="E7420" s="2" t="str">
        <f>IFERROR(__xludf.DUMMYFUNCTION("GOOGLETRANSLATE(B7420, ""auto"",""en"")"),"Sample of the dead prayer prayer between the country the most common model is the first Surah Fatiha prayer and then read 3 times Surah desire is to learn as well as other surahs read Fatiha Sura will set Europe")</f>
        <v>Sample of the dead prayer prayer between the country the most common model is the first Surah Fatiha prayer and then read 3 times Surah desire is to learn as well as other surahs read Fatiha Sura will set Europe</v>
      </c>
    </row>
    <row r="7421" ht="15.75" customHeight="1">
      <c r="A7421" s="1">
        <v>8113.0</v>
      </c>
      <c r="B7421" s="2" t="s">
        <v>6217</v>
      </c>
      <c r="C7421" s="2" t="s">
        <v>6213</v>
      </c>
      <c r="D7421" s="2" t="s">
        <v>6</v>
      </c>
      <c r="E7421" s="2" t="str">
        <f>IFERROR(__xludf.DUMMYFUNCTION("GOOGLETRANSLATE(B7421, ""auto"",""en"")"),"9 for barbecue sauces preserve order not to lose the sauce prepared with their own hands to make skewers even more juicy and flavorful nine options offer fast preparation of sauces for barbecue meat chicken or fish show completely")</f>
        <v>9 for barbecue sauces preserve order not to lose the sauce prepared with their own hands to make skewers even more juicy and flavorful nine options offer fast preparation of sauces for barbecue meat chicken or fish show completely</v>
      </c>
    </row>
    <row r="7422" ht="15.75" customHeight="1">
      <c r="A7422" s="1">
        <v>8114.0</v>
      </c>
      <c r="B7422" s="2" t="s">
        <v>6218</v>
      </c>
      <c r="C7422" s="2" t="s">
        <v>6213</v>
      </c>
      <c r="D7422" s="2" t="s">
        <v>6</v>
      </c>
      <c r="E7422" s="2" t="str">
        <f>IFERROR(__xludf.DUMMYFUNCTION("GOOGLETRANSLATE(B7422, ""auto"",""en"")"),"Free program for repair of flash drives")</f>
        <v>Free program for repair of flash drives</v>
      </c>
    </row>
    <row r="7423" ht="15.75" customHeight="1">
      <c r="A7423" s="1">
        <v>8115.0</v>
      </c>
      <c r="B7423" s="2" t="s">
        <v>6219</v>
      </c>
      <c r="C7423" s="2" t="s">
        <v>6213</v>
      </c>
      <c r="D7423" s="2" t="s">
        <v>6</v>
      </c>
      <c r="E7423" s="2" t="str">
        <f>IFERROR(__xludf.DUMMYFUNCTION("GOOGLETRANSLATE(B7423, ""auto"",""en"")"),"sharp visors 2013 all series 16 series kinomania drama kinomania crime kinomania British series about the criminal world of Birmingham 20 years of the last century, in which the populous family Shelby was one of the most brutal and powerful gangster gangs"&amp;" postwar trademark groups hunted robbery and gambling became sewn into blade visors")</f>
        <v>sharp visors 2013 all series 16 series kinomania drama kinomania crime kinomania British series about the criminal world of Birmingham 20 years of the last century, in which the populous family Shelby was one of the most brutal and powerful gangster gangs postwar trademark groups hunted robbery and gambling became sewn into blade visors</v>
      </c>
    </row>
    <row r="7424" ht="15.75" customHeight="1">
      <c r="A7424" s="1">
        <v>8116.0</v>
      </c>
      <c r="B7424" s="2" t="s">
        <v>6220</v>
      </c>
      <c r="C7424" s="2" t="s">
        <v>6213</v>
      </c>
      <c r="D7424" s="2" t="s">
        <v>6</v>
      </c>
      <c r="E7424" s="2" t="str">
        <f>IFERROR(__xludf.DUMMYFUNCTION("GOOGLETRANSLATE(B7424, ""auto"",""en"")"),"Keep f is not difficult to keep visiting friends and learn Let ξ says there kuranda 1 114 6666 77449 ​​333015 2 kurandağı letters of the longest sura Baqarah 286ayat süresi and by the shortest sura he says Kausar 3 süreci set Europe")</f>
        <v>Keep f is not difficult to keep visiting friends and learn Let ξ says there kuranda 1 114 6666 77449 ​​333015 2 kurandağı letters of the longest sura Baqarah 286ayat süresi and by the shortest sura he says Kausar 3 süreci set Europe</v>
      </c>
    </row>
    <row r="7425" ht="15.75" customHeight="1">
      <c r="A7425" s="1">
        <v>8117.0</v>
      </c>
      <c r="B7425" s="2" t="s">
        <v>6212</v>
      </c>
      <c r="C7425" s="2" t="s">
        <v>6213</v>
      </c>
      <c r="D7425" s="2" t="s">
        <v>6</v>
      </c>
      <c r="E7425" s="2" t="str">
        <f>IFERROR(__xludf.DUMMYFUNCTION("GOOGLETRANSLATE(B7425, ""auto"",""en"")"),"naslazhdayya classical moba on a mobile play with top players around the world")</f>
        <v>naslazhdayya classical moba on a mobile play with top players around the world</v>
      </c>
    </row>
    <row r="7426" ht="15.75" customHeight="1">
      <c r="A7426" s="1">
        <v>8118.0</v>
      </c>
      <c r="B7426" s="2" t="s">
        <v>6212</v>
      </c>
      <c r="C7426" s="2" t="s">
        <v>6213</v>
      </c>
      <c r="D7426" s="2" t="s">
        <v>6</v>
      </c>
      <c r="E7426" s="2" t="str">
        <f>IFERROR(__xludf.DUMMYFUNCTION("GOOGLETRANSLATE(B7426, ""auto"",""en"")"),"naslazhdayya classical moba on a mobile play with top players around the world")</f>
        <v>naslazhdayya classical moba on a mobile play with top players around the world</v>
      </c>
    </row>
    <row r="7427" ht="15.75" customHeight="1">
      <c r="A7427" s="1">
        <v>8119.0</v>
      </c>
      <c r="B7427" s="2" t="s">
        <v>6212</v>
      </c>
      <c r="C7427" s="2" t="s">
        <v>6213</v>
      </c>
      <c r="D7427" s="2" t="s">
        <v>6</v>
      </c>
      <c r="E7427" s="2" t="str">
        <f>IFERROR(__xludf.DUMMYFUNCTION("GOOGLETRANSLATE(B7427, ""auto"",""en"")"),"naslazhdayya classical moba on a mobile play with top players around the world")</f>
        <v>naslazhdayya classical moba on a mobile play with top players around the world</v>
      </c>
    </row>
    <row r="7428" ht="15.75" customHeight="1">
      <c r="A7428" s="1">
        <v>8120.0</v>
      </c>
      <c r="B7428" s="2" t="s">
        <v>6214</v>
      </c>
      <c r="C7428" s="2" t="s">
        <v>6213</v>
      </c>
      <c r="D7428" s="2" t="s">
        <v>6</v>
      </c>
      <c r="E7428" s="2" t="str">
        <f>IFERROR(__xludf.DUMMYFUNCTION("GOOGLETRANSLATE(B7428, ""auto"",""en"")"),"Useful tables add yourself to avoid losing")</f>
        <v>Useful tables add yourself to avoid losing</v>
      </c>
    </row>
    <row r="7429" ht="15.75" customHeight="1">
      <c r="A7429" s="1">
        <v>8121.0</v>
      </c>
      <c r="B7429" s="2" t="s">
        <v>6215</v>
      </c>
      <c r="C7429" s="2" t="s">
        <v>6213</v>
      </c>
      <c r="D7429" s="2" t="s">
        <v>6</v>
      </c>
      <c r="E7429" s="2" t="str">
        <f>IFERROR(__xludf.DUMMYFUNCTION("GOOGLETRANSLATE(B7429, ""auto"",""en"")"),"values ​​icons on the dashboard one front fog lamps 2 fault assisted steering rear fog lamps 3 show completely")</f>
        <v>values ​​icons on the dashboard one front fog lamps 2 fault assisted steering rear fog lamps 3 show completely</v>
      </c>
    </row>
    <row r="7430" ht="15.75" customHeight="1">
      <c r="A7430" s="1">
        <v>8122.0</v>
      </c>
      <c r="B7430" s="2" t="s">
        <v>6216</v>
      </c>
      <c r="C7430" s="2" t="s">
        <v>6213</v>
      </c>
      <c r="D7430" s="2" t="s">
        <v>6</v>
      </c>
      <c r="E7430" s="2" t="str">
        <f>IFERROR(__xludf.DUMMYFUNCTION("GOOGLETRANSLATE(B7430, ""auto"",""en"")"),"Sample of the dead prayer prayer between the country the most common model is the first Surah Fatiha prayer and then read 3 times Surah desire is to learn as well as other surahs read Fatiha Sura will set Europe")</f>
        <v>Sample of the dead prayer prayer between the country the most common model is the first Surah Fatiha prayer and then read 3 times Surah desire is to learn as well as other surahs read Fatiha Sura will set Europe</v>
      </c>
    </row>
    <row r="7431" ht="15.75" customHeight="1">
      <c r="A7431" s="1">
        <v>8123.0</v>
      </c>
      <c r="B7431" s="2" t="s">
        <v>6217</v>
      </c>
      <c r="C7431" s="2" t="s">
        <v>6213</v>
      </c>
      <c r="D7431" s="2" t="s">
        <v>6</v>
      </c>
      <c r="E7431" s="2" t="str">
        <f>IFERROR(__xludf.DUMMYFUNCTION("GOOGLETRANSLATE(B7431, ""auto"",""en"")"),"9 for barbecue sauces preserve order not to lose the sauce prepared with their own hands to make skewers even more juicy and flavorful nine options offer fast preparation of sauces for barbecue meat chicken or fish show completely")</f>
        <v>9 for barbecue sauces preserve order not to lose the sauce prepared with their own hands to make skewers even more juicy and flavorful nine options offer fast preparation of sauces for barbecue meat chicken or fish show completely</v>
      </c>
    </row>
    <row r="7432" ht="15.75" customHeight="1">
      <c r="A7432" s="1">
        <v>8124.0</v>
      </c>
      <c r="B7432" s="2" t="s">
        <v>6218</v>
      </c>
      <c r="C7432" s="2" t="s">
        <v>6213</v>
      </c>
      <c r="D7432" s="2" t="s">
        <v>6</v>
      </c>
      <c r="E7432" s="2" t="str">
        <f>IFERROR(__xludf.DUMMYFUNCTION("GOOGLETRANSLATE(B7432, ""auto"",""en"")"),"Free program for repair of flash drives")</f>
        <v>Free program for repair of flash drives</v>
      </c>
    </row>
    <row r="7433" ht="15.75" customHeight="1">
      <c r="A7433" s="1">
        <v>8125.0</v>
      </c>
      <c r="B7433" s="2" t="s">
        <v>6219</v>
      </c>
      <c r="C7433" s="2" t="s">
        <v>6213</v>
      </c>
      <c r="D7433" s="2" t="s">
        <v>6</v>
      </c>
      <c r="E7433" s="2" t="str">
        <f>IFERROR(__xludf.DUMMYFUNCTION("GOOGLETRANSLATE(B7433, ""auto"",""en"")"),"sharp visors 2013 all series 16 series kinomania drama kinomania crime kinomania British series about the criminal world of Birmingham 20 years of the last century, in which the populous family Shelby was one of the most brutal and powerful gangster gangs"&amp;" postwar trademark groups hunted robbery and gambling became sewn into blade visors")</f>
        <v>sharp visors 2013 all series 16 series kinomania drama kinomania crime kinomania British series about the criminal world of Birmingham 20 years of the last century, in which the populous family Shelby was one of the most brutal and powerful gangster gangs postwar trademark groups hunted robbery and gambling became sewn into blade visors</v>
      </c>
    </row>
    <row r="7434" ht="15.75" customHeight="1">
      <c r="A7434" s="1">
        <v>8126.0</v>
      </c>
      <c r="B7434" s="2" t="s">
        <v>6220</v>
      </c>
      <c r="C7434" s="2" t="s">
        <v>6213</v>
      </c>
      <c r="D7434" s="2" t="s">
        <v>6</v>
      </c>
      <c r="E7434" s="2" t="str">
        <f>IFERROR(__xludf.DUMMYFUNCTION("GOOGLETRANSLATE(B7434, ""auto"",""en"")"),"Keep f is not difficult to keep visiting friends and learn Let ξ says there kuranda 1 114 6666 77449 ​​333015 2 kurandağı letters of the longest sura Baqarah 286ayat süresi and by the shortest sura he says Kausar 3 süreci set Europe")</f>
        <v>Keep f is not difficult to keep visiting friends and learn Let ξ says there kuranda 1 114 6666 77449 ​​333015 2 kurandağı letters of the longest sura Baqarah 286ayat süresi and by the shortest sura he says Kausar 3 süreci set Europe</v>
      </c>
    </row>
    <row r="7435" ht="15.75" customHeight="1">
      <c r="A7435" s="1">
        <v>8127.0</v>
      </c>
      <c r="B7435" s="2" t="s">
        <v>6212</v>
      </c>
      <c r="C7435" s="2" t="s">
        <v>6221</v>
      </c>
      <c r="D7435" s="2" t="s">
        <v>6</v>
      </c>
      <c r="E7435" s="2" t="str">
        <f>IFERROR(__xludf.DUMMYFUNCTION("GOOGLETRANSLATE(B7435, ""auto"",""en"")"),"naslazhdayya classical moba on a mobile play with top players around the world")</f>
        <v>naslazhdayya classical moba on a mobile play with top players around the world</v>
      </c>
    </row>
    <row r="7436" ht="15.75" customHeight="1">
      <c r="A7436" s="1">
        <v>8128.0</v>
      </c>
      <c r="B7436" s="2" t="s">
        <v>6212</v>
      </c>
      <c r="C7436" s="2" t="s">
        <v>6221</v>
      </c>
      <c r="D7436" s="2" t="s">
        <v>6</v>
      </c>
      <c r="E7436" s="2" t="str">
        <f>IFERROR(__xludf.DUMMYFUNCTION("GOOGLETRANSLATE(B7436, ""auto"",""en"")"),"naslazhdayya classical moba on a mobile play with top players around the world")</f>
        <v>naslazhdayya classical moba on a mobile play with top players around the world</v>
      </c>
    </row>
    <row r="7437" ht="15.75" customHeight="1">
      <c r="A7437" s="1">
        <v>8129.0</v>
      </c>
      <c r="B7437" s="2" t="s">
        <v>6212</v>
      </c>
      <c r="C7437" s="2" t="s">
        <v>6221</v>
      </c>
      <c r="D7437" s="2" t="s">
        <v>6</v>
      </c>
      <c r="E7437" s="2" t="str">
        <f>IFERROR(__xludf.DUMMYFUNCTION("GOOGLETRANSLATE(B7437, ""auto"",""en"")"),"naslazhdayya classical moba on a mobile play with top players around the world")</f>
        <v>naslazhdayya classical moba on a mobile play with top players around the world</v>
      </c>
    </row>
    <row r="7438" ht="15.75" customHeight="1">
      <c r="A7438" s="1">
        <v>8130.0</v>
      </c>
      <c r="B7438" s="2" t="s">
        <v>6214</v>
      </c>
      <c r="C7438" s="2" t="s">
        <v>6221</v>
      </c>
      <c r="D7438" s="2" t="s">
        <v>6</v>
      </c>
      <c r="E7438" s="2" t="str">
        <f>IFERROR(__xludf.DUMMYFUNCTION("GOOGLETRANSLATE(B7438, ""auto"",""en"")"),"Useful tables add yourself to avoid losing")</f>
        <v>Useful tables add yourself to avoid losing</v>
      </c>
    </row>
    <row r="7439" ht="15.75" customHeight="1">
      <c r="A7439" s="1">
        <v>8131.0</v>
      </c>
      <c r="B7439" s="2" t="s">
        <v>6215</v>
      </c>
      <c r="C7439" s="2" t="s">
        <v>6221</v>
      </c>
      <c r="D7439" s="2" t="s">
        <v>6</v>
      </c>
      <c r="E7439" s="2" t="str">
        <f>IFERROR(__xludf.DUMMYFUNCTION("GOOGLETRANSLATE(B7439, ""auto"",""en"")"),"values ​​icons on the dashboard one front fog lamps 2 fault assisted steering rear fog lamps 3 show completely")</f>
        <v>values ​​icons on the dashboard one front fog lamps 2 fault assisted steering rear fog lamps 3 show completely</v>
      </c>
    </row>
    <row r="7440" ht="15.75" customHeight="1">
      <c r="A7440" s="1">
        <v>8132.0</v>
      </c>
      <c r="B7440" s="2" t="s">
        <v>6216</v>
      </c>
      <c r="C7440" s="2" t="s">
        <v>6221</v>
      </c>
      <c r="D7440" s="2" t="s">
        <v>6</v>
      </c>
      <c r="E7440" s="2" t="str">
        <f>IFERROR(__xludf.DUMMYFUNCTION("GOOGLETRANSLATE(B7440, ""auto"",""en"")"),"Sample of the dead prayer prayer between the country the most common model is the first Surah Fatiha prayer and then read 3 times Surah desire is to learn as well as other surahs read Fatiha Sura will set Europe")</f>
        <v>Sample of the dead prayer prayer between the country the most common model is the first Surah Fatiha prayer and then read 3 times Surah desire is to learn as well as other surahs read Fatiha Sura will set Europe</v>
      </c>
    </row>
    <row r="7441" ht="15.75" customHeight="1">
      <c r="A7441" s="1">
        <v>8133.0</v>
      </c>
      <c r="B7441" s="2" t="s">
        <v>6217</v>
      </c>
      <c r="C7441" s="2" t="s">
        <v>6221</v>
      </c>
      <c r="D7441" s="2" t="s">
        <v>6</v>
      </c>
      <c r="E7441" s="2" t="str">
        <f>IFERROR(__xludf.DUMMYFUNCTION("GOOGLETRANSLATE(B7441, ""auto"",""en"")"),"9 for barbecue sauces preserve order not to lose the sauce prepared with their own hands to make skewers even more juicy and flavorful nine options offer fast preparation of sauces for barbecue meat chicken or fish show completely")</f>
        <v>9 for barbecue sauces preserve order not to lose the sauce prepared with their own hands to make skewers even more juicy and flavorful nine options offer fast preparation of sauces for barbecue meat chicken or fish show completely</v>
      </c>
    </row>
    <row r="7442" ht="15.75" customHeight="1">
      <c r="A7442" s="1">
        <v>8134.0</v>
      </c>
      <c r="B7442" s="2" t="s">
        <v>6218</v>
      </c>
      <c r="C7442" s="2" t="s">
        <v>6221</v>
      </c>
      <c r="D7442" s="2" t="s">
        <v>6</v>
      </c>
      <c r="E7442" s="2" t="str">
        <f>IFERROR(__xludf.DUMMYFUNCTION("GOOGLETRANSLATE(B7442, ""auto"",""en"")"),"Free program for repair of flash drives")</f>
        <v>Free program for repair of flash drives</v>
      </c>
    </row>
    <row r="7443" ht="15.75" customHeight="1">
      <c r="A7443" s="1">
        <v>8135.0</v>
      </c>
      <c r="B7443" s="2" t="s">
        <v>6219</v>
      </c>
      <c r="C7443" s="2" t="s">
        <v>6221</v>
      </c>
      <c r="D7443" s="2" t="s">
        <v>6</v>
      </c>
      <c r="E7443" s="2" t="str">
        <f>IFERROR(__xludf.DUMMYFUNCTION("GOOGLETRANSLATE(B7443, ""auto"",""en"")"),"sharp visors 2013 all series 16 series kinomania drama kinomania crime kinomania British series about the criminal world of Birmingham 20 years of the last century, in which the populous family Shelby was one of the most brutal and powerful gangster gangs"&amp;" postwar trademark groups hunted robbery and gambling became sewn into blade visors")</f>
        <v>sharp visors 2013 all series 16 series kinomania drama kinomania crime kinomania British series about the criminal world of Birmingham 20 years of the last century, in which the populous family Shelby was one of the most brutal and powerful gangster gangs postwar trademark groups hunted robbery and gambling became sewn into blade visors</v>
      </c>
    </row>
    <row r="7444" ht="15.75" customHeight="1">
      <c r="A7444" s="1">
        <v>8136.0</v>
      </c>
      <c r="B7444" s="2" t="s">
        <v>6220</v>
      </c>
      <c r="C7444" s="2" t="s">
        <v>6221</v>
      </c>
      <c r="D7444" s="2" t="s">
        <v>6</v>
      </c>
      <c r="E7444" s="2" t="str">
        <f>IFERROR(__xludf.DUMMYFUNCTION("GOOGLETRANSLATE(B7444, ""auto"",""en"")"),"Keep f is not difficult to keep visiting friends and learn Let ξ says there kuranda 1 114 6666 77449 ​​333015 2 kurandağı letters of the longest sura Baqarah 286ayat süresi and by the shortest sura he says Kausar 3 süreci set Europe")</f>
        <v>Keep f is not difficult to keep visiting friends and learn Let ξ says there kuranda 1 114 6666 77449 ​​333015 2 kurandağı letters of the longest sura Baqarah 286ayat süresi and by the shortest sura he says Kausar 3 süreci set Europe</v>
      </c>
    </row>
    <row r="7445" ht="15.75" customHeight="1">
      <c r="A7445" s="1">
        <v>8137.0</v>
      </c>
      <c r="B7445" s="2" t="s">
        <v>6222</v>
      </c>
      <c r="C7445" s="2" t="s">
        <v>6223</v>
      </c>
      <c r="D7445" s="2" t="s">
        <v>6</v>
      </c>
      <c r="E7445" s="2" t="str">
        <f>IFERROR(__xludf.DUMMYFUNCTION("GOOGLETRANSLATE(B7445, ""auto"",""en"")"),"to taste the beauties of the world the image of my mother laughing")</f>
        <v>to taste the beauties of the world the image of my mother laughing</v>
      </c>
    </row>
    <row r="7446" ht="15.75" customHeight="1">
      <c r="A7446" s="1">
        <v>8138.0</v>
      </c>
      <c r="B7446" s="2" t="s">
        <v>6224</v>
      </c>
      <c r="C7446" s="2" t="s">
        <v>6223</v>
      </c>
      <c r="D7446" s="2" t="s">
        <v>6</v>
      </c>
      <c r="E7446" s="2" t="str">
        <f>IFERROR(__xludf.DUMMYFUNCTION("GOOGLETRANSLATE(B7446, ""auto"",""en"")")," son want but rano yet")</f>
        <v> son want but rano yet</v>
      </c>
    </row>
    <row r="7447" ht="15.75" customHeight="1">
      <c r="A7447" s="1">
        <v>8140.0</v>
      </c>
      <c r="B7447" s="2" t="s">
        <v>6225</v>
      </c>
      <c r="C7447" s="2" t="s">
        <v>6226</v>
      </c>
      <c r="D7447" s="2" t="s">
        <v>6</v>
      </c>
      <c r="E7447" s="2" t="str">
        <f>IFERROR(__xludf.DUMMYFUNCTION("GOOGLETRANSLATE(B7447, ""auto"",""en"")"),"Share your opinion in this regard")</f>
        <v>Share your opinion in this regard</v>
      </c>
    </row>
    <row r="7448" ht="15.75" customHeight="1">
      <c r="A7448" s="1">
        <v>8141.0</v>
      </c>
      <c r="B7448" s="2" t="s">
        <v>6227</v>
      </c>
      <c r="C7448" s="2" t="s">
        <v>6226</v>
      </c>
      <c r="D7448" s="2" t="s">
        <v>6</v>
      </c>
      <c r="E7448" s="2" t="str">
        <f>IFERROR(__xludf.DUMMYFUNCTION("GOOGLETRANSLATE(B7448, ""auto"",""en"")"),"What is the best Tursynbek Kabatov in three languages")</f>
        <v>What is the best Tursynbek Kabatov in three languages</v>
      </c>
    </row>
    <row r="7449" ht="15.75" customHeight="1">
      <c r="A7449" s="1">
        <v>8143.0</v>
      </c>
      <c r="B7449" s="2" t="s">
        <v>6228</v>
      </c>
      <c r="C7449" s="2" t="s">
        <v>6226</v>
      </c>
      <c r="D7449" s="2" t="s">
        <v>6</v>
      </c>
      <c r="E7449" s="2" t="str">
        <f>IFERROR(__xludf.DUMMYFUNCTION("GOOGLETRANSLATE(B7449, ""auto"",""en"")"),"I am for doing words mean nothing")</f>
        <v>I am for doing words mean nothing</v>
      </c>
    </row>
    <row r="7450" ht="15.75" customHeight="1">
      <c r="A7450" s="1">
        <v>8144.0</v>
      </c>
      <c r="B7450" s="2" t="s">
        <v>6229</v>
      </c>
      <c r="C7450" s="2" t="s">
        <v>428</v>
      </c>
      <c r="D7450" s="2" t="s">
        <v>6</v>
      </c>
      <c r="E7450" s="2" t="str">
        <f>IFERROR(__xludf.DUMMYFUNCTION("GOOGLETRANSLATE(B7450, ""auto"",""en"")"),"You do not have to wear a towel wearing a long dress educational")</f>
        <v>You do not have to wear a towel wearing a long dress educational</v>
      </c>
    </row>
    <row r="7451" ht="15.75" customHeight="1">
      <c r="A7451" s="1">
        <v>8145.0</v>
      </c>
      <c r="B7451" s="2" t="s">
        <v>6230</v>
      </c>
      <c r="C7451" s="2" t="s">
        <v>428</v>
      </c>
      <c r="D7451" s="2" t="s">
        <v>6</v>
      </c>
      <c r="E7451" s="2" t="str">
        <f>IFERROR(__xludf.DUMMYFUNCTION("GOOGLETRANSLATE(B7451, ""auto"",""en"")"),"Can dear..Ilove")</f>
        <v>Can dear..Ilove</v>
      </c>
    </row>
    <row r="7452" ht="15.75" customHeight="1">
      <c r="A7452" s="1">
        <v>8147.0</v>
      </c>
      <c r="B7452" s="2" t="s">
        <v>6231</v>
      </c>
      <c r="C7452" s="2" t="s">
        <v>428</v>
      </c>
      <c r="D7452" s="2" t="s">
        <v>6</v>
      </c>
      <c r="E7452" s="2" t="str">
        <f>IFERROR(__xludf.DUMMYFUNCTION("GOOGLETRANSLATE(B7452, ""auto"",""en"")"),"enjoyable evening with nice people")</f>
        <v>enjoyable evening with nice people</v>
      </c>
    </row>
    <row r="7453" ht="15.75" customHeight="1">
      <c r="A7453" s="1">
        <v>8148.0</v>
      </c>
      <c r="B7453" s="2" t="s">
        <v>6232</v>
      </c>
      <c r="C7453" s="2" t="s">
        <v>428</v>
      </c>
      <c r="D7453" s="2" t="s">
        <v>6</v>
      </c>
      <c r="E7453" s="2" t="str">
        <f>IFERROR(__xludf.DUMMYFUNCTION("GOOGLETRANSLATE(B7453, ""auto"",""en"")"),"happy Birthday to me")</f>
        <v>happy Birthday to me</v>
      </c>
    </row>
    <row r="7454" ht="15.75" customHeight="1">
      <c r="A7454" s="1">
        <v>8150.0</v>
      </c>
      <c r="B7454" s="2" t="s">
        <v>6233</v>
      </c>
      <c r="C7454" s="2" t="s">
        <v>428</v>
      </c>
      <c r="D7454" s="2" t="s">
        <v>6</v>
      </c>
      <c r="E7454" s="2" t="str">
        <f>IFERROR(__xludf.DUMMYFUNCTION("GOOGLETRANSLATE(B7454, ""auto"",""en"")"),"I will miss you my sun")</f>
        <v>I will miss you my sun</v>
      </c>
    </row>
    <row r="7455" ht="15.75" customHeight="1">
      <c r="A7455" s="1">
        <v>8151.0</v>
      </c>
      <c r="B7455" s="2" t="s">
        <v>6229</v>
      </c>
      <c r="C7455" s="2" t="s">
        <v>428</v>
      </c>
      <c r="D7455" s="2" t="s">
        <v>6</v>
      </c>
      <c r="E7455" s="2" t="str">
        <f>IFERROR(__xludf.DUMMYFUNCTION("GOOGLETRANSLATE(B7455, ""auto"",""en"")"),"You do not have to wear a towel wearing a long dress educational")</f>
        <v>You do not have to wear a towel wearing a long dress educational</v>
      </c>
    </row>
    <row r="7456" ht="15.75" customHeight="1">
      <c r="A7456" s="1">
        <v>8152.0</v>
      </c>
      <c r="B7456" s="2" t="s">
        <v>6230</v>
      </c>
      <c r="C7456" s="2" t="s">
        <v>428</v>
      </c>
      <c r="D7456" s="2" t="s">
        <v>6</v>
      </c>
      <c r="E7456" s="2" t="str">
        <f>IFERROR(__xludf.DUMMYFUNCTION("GOOGLETRANSLATE(B7456, ""auto"",""en"")"),"Can dear..Ilove")</f>
        <v>Can dear..Ilove</v>
      </c>
    </row>
    <row r="7457" ht="15.75" customHeight="1">
      <c r="A7457" s="1">
        <v>8154.0</v>
      </c>
      <c r="B7457" s="2" t="s">
        <v>6231</v>
      </c>
      <c r="C7457" s="2" t="s">
        <v>428</v>
      </c>
      <c r="D7457" s="2" t="s">
        <v>6</v>
      </c>
      <c r="E7457" s="2" t="str">
        <f>IFERROR(__xludf.DUMMYFUNCTION("GOOGLETRANSLATE(B7457, ""auto"",""en"")"),"enjoyable evening with nice people")</f>
        <v>enjoyable evening with nice people</v>
      </c>
    </row>
    <row r="7458" ht="15.75" customHeight="1">
      <c r="A7458" s="1">
        <v>8155.0</v>
      </c>
      <c r="B7458" s="2" t="s">
        <v>6232</v>
      </c>
      <c r="C7458" s="2" t="s">
        <v>428</v>
      </c>
      <c r="D7458" s="2" t="s">
        <v>6</v>
      </c>
      <c r="E7458" s="2" t="str">
        <f>IFERROR(__xludf.DUMMYFUNCTION("GOOGLETRANSLATE(B7458, ""auto"",""en"")"),"happy Birthday to me")</f>
        <v>happy Birthday to me</v>
      </c>
    </row>
    <row r="7459" ht="15.75" customHeight="1">
      <c r="A7459" s="1">
        <v>8157.0</v>
      </c>
      <c r="B7459" s="2" t="s">
        <v>6233</v>
      </c>
      <c r="C7459" s="2" t="s">
        <v>428</v>
      </c>
      <c r="D7459" s="2" t="s">
        <v>6</v>
      </c>
      <c r="E7459" s="2" t="str">
        <f>IFERROR(__xludf.DUMMYFUNCTION("GOOGLETRANSLATE(B7459, ""auto"",""en"")"),"I will miss you my sun")</f>
        <v>I will miss you my sun</v>
      </c>
    </row>
    <row r="7460" ht="15.75" customHeight="1">
      <c r="A7460" s="1">
        <v>8158.0</v>
      </c>
      <c r="B7460" s="2" t="s">
        <v>6234</v>
      </c>
      <c r="C7460" s="2" t="s">
        <v>6235</v>
      </c>
      <c r="D7460" s="2" t="s">
        <v>6</v>
      </c>
      <c r="E7460" s="2" t="str">
        <f>IFERROR(__xludf.DUMMYFUNCTION("GOOGLETRANSLATE(B7460, ""auto"",""en"")"),"the sky will throw me back through the strange planet for you")</f>
        <v>the sky will throw me back through the strange planet for you</v>
      </c>
    </row>
    <row r="7461" ht="15.75" customHeight="1">
      <c r="A7461" s="1">
        <v>8159.0</v>
      </c>
      <c r="B7461" s="2" t="s">
        <v>6236</v>
      </c>
      <c r="C7461" s="2" t="s">
        <v>6235</v>
      </c>
      <c r="D7461" s="2" t="s">
        <v>6</v>
      </c>
      <c r="E7461" s="2" t="str">
        <f>IFERROR(__xludf.DUMMYFUNCTION("GOOGLETRANSLATE(B7461, ""auto"",""en"")"),"which brings us rock events")</f>
        <v>which brings us rock events</v>
      </c>
    </row>
    <row r="7462" ht="15.75" customHeight="1">
      <c r="A7462" s="1">
        <v>8160.0</v>
      </c>
      <c r="B7462" s="2" t="s">
        <v>6237</v>
      </c>
      <c r="C7462" s="2" t="s">
        <v>6235</v>
      </c>
      <c r="D7462" s="2" t="s">
        <v>6</v>
      </c>
      <c r="E7462" s="2" t="str">
        <f>IFERROR(__xludf.DUMMYFUNCTION("GOOGLETRANSLATE(B7462, ""auto"",""en"")"),"wc")</f>
        <v>wc</v>
      </c>
    </row>
    <row r="7463" ht="15.75" customHeight="1">
      <c r="A7463" s="1">
        <v>8161.0</v>
      </c>
      <c r="B7463" s="2" t="s">
        <v>6238</v>
      </c>
      <c r="C7463" s="2" t="s">
        <v>6235</v>
      </c>
      <c r="D7463" s="2" t="s">
        <v>6</v>
      </c>
      <c r="E7463" s="2" t="str">
        <f>IFERROR(__xludf.DUMMYFUNCTION("GOOGLETRANSLATE(B7463, ""auto"",""en"")"),"something like hammali navai")</f>
        <v>something like hammali navai</v>
      </c>
    </row>
    <row r="7464" ht="15.75" customHeight="1">
      <c r="A7464" s="1">
        <v>8163.0</v>
      </c>
      <c r="B7464" s="2" t="s">
        <v>6234</v>
      </c>
      <c r="C7464" s="2" t="s">
        <v>6235</v>
      </c>
      <c r="D7464" s="2" t="s">
        <v>6</v>
      </c>
      <c r="E7464" s="2" t="str">
        <f>IFERROR(__xludf.DUMMYFUNCTION("GOOGLETRANSLATE(B7464, ""auto"",""en"")"),"the sky will throw me back through the strange planet for you")</f>
        <v>the sky will throw me back through the strange planet for you</v>
      </c>
    </row>
    <row r="7465" ht="15.75" customHeight="1">
      <c r="A7465" s="1">
        <v>8164.0</v>
      </c>
      <c r="B7465" s="2" t="s">
        <v>6236</v>
      </c>
      <c r="C7465" s="2" t="s">
        <v>6235</v>
      </c>
      <c r="D7465" s="2" t="s">
        <v>6</v>
      </c>
      <c r="E7465" s="2" t="str">
        <f>IFERROR(__xludf.DUMMYFUNCTION("GOOGLETRANSLATE(B7465, ""auto"",""en"")"),"which brings us rock events")</f>
        <v>which brings us rock events</v>
      </c>
    </row>
    <row r="7466" ht="15.75" customHeight="1">
      <c r="A7466" s="1">
        <v>8165.0</v>
      </c>
      <c r="B7466" s="2" t="s">
        <v>6237</v>
      </c>
      <c r="C7466" s="2" t="s">
        <v>6235</v>
      </c>
      <c r="D7466" s="2" t="s">
        <v>6</v>
      </c>
      <c r="E7466" s="2" t="str">
        <f>IFERROR(__xludf.DUMMYFUNCTION("GOOGLETRANSLATE(B7466, ""auto"",""en"")"),"wc")</f>
        <v>wc</v>
      </c>
    </row>
    <row r="7467" ht="15.75" customHeight="1">
      <c r="A7467" s="1">
        <v>8166.0</v>
      </c>
      <c r="B7467" s="2" t="s">
        <v>6238</v>
      </c>
      <c r="C7467" s="2" t="s">
        <v>6235</v>
      </c>
      <c r="D7467" s="2" t="s">
        <v>6</v>
      </c>
      <c r="E7467" s="2" t="str">
        <f>IFERROR(__xludf.DUMMYFUNCTION("GOOGLETRANSLATE(B7467, ""auto"",""en"")"),"something like hammali navai")</f>
        <v>something like hammali navai</v>
      </c>
    </row>
    <row r="7468" ht="15.75" customHeight="1">
      <c r="A7468" s="1">
        <v>8168.0</v>
      </c>
      <c r="B7468" s="2" t="s">
        <v>6236</v>
      </c>
      <c r="C7468" s="2" t="s">
        <v>6239</v>
      </c>
      <c r="D7468" s="2" t="s">
        <v>6</v>
      </c>
      <c r="E7468" s="2" t="str">
        <f>IFERROR(__xludf.DUMMYFUNCTION("GOOGLETRANSLATE(B7468, ""auto"",""en"")"),"which brings us rock events")</f>
        <v>which brings us rock events</v>
      </c>
    </row>
    <row r="7469" ht="15.75" customHeight="1">
      <c r="A7469" s="1">
        <v>8169.0</v>
      </c>
      <c r="B7469" s="2" t="s">
        <v>6237</v>
      </c>
      <c r="C7469" s="2" t="s">
        <v>6239</v>
      </c>
      <c r="D7469" s="2" t="s">
        <v>6</v>
      </c>
      <c r="E7469" s="2" t="str">
        <f>IFERROR(__xludf.DUMMYFUNCTION("GOOGLETRANSLATE(B7469, ""auto"",""en"")"),"wc")</f>
        <v>wc</v>
      </c>
    </row>
    <row r="7470" ht="15.75" customHeight="1">
      <c r="A7470" s="1">
        <v>8170.0</v>
      </c>
      <c r="B7470" s="2" t="s">
        <v>6238</v>
      </c>
      <c r="C7470" s="2" t="s">
        <v>6239</v>
      </c>
      <c r="D7470" s="2" t="s">
        <v>6</v>
      </c>
      <c r="E7470" s="2" t="str">
        <f>IFERROR(__xludf.DUMMYFUNCTION("GOOGLETRANSLATE(B7470, ""auto"",""en"")"),"something like hammali navai")</f>
        <v>something like hammali navai</v>
      </c>
    </row>
    <row r="7471" ht="15.75" customHeight="1">
      <c r="A7471" s="1">
        <v>8172.0</v>
      </c>
      <c r="B7471" s="2" t="s">
        <v>6240</v>
      </c>
      <c r="C7471" s="2" t="s">
        <v>6239</v>
      </c>
      <c r="D7471" s="2" t="s">
        <v>6</v>
      </c>
      <c r="E7471" s="2" t="str">
        <f>IFERROR(__xludf.DUMMYFUNCTION("GOOGLETRANSLATE(B7471, ""auto"",""en"")"),"save me please")</f>
        <v>save me please</v>
      </c>
    </row>
    <row r="7472" ht="15.75" customHeight="1">
      <c r="A7472" s="1">
        <v>8173.0</v>
      </c>
      <c r="B7472" s="2" t="s">
        <v>6241</v>
      </c>
      <c r="C7472" s="2" t="s">
        <v>6242</v>
      </c>
      <c r="D7472" s="2" t="s">
        <v>6</v>
      </c>
      <c r="E7472" s="2" t="str">
        <f>IFERROR(__xludf.DUMMYFUNCTION("GOOGLETRANSLATE(B7472, ""auto"",""en"")"),"the world's most precious beautiful word")</f>
        <v>the world's most precious beautiful word</v>
      </c>
    </row>
    <row r="7473" ht="15.75" customHeight="1">
      <c r="A7473" s="1">
        <v>8174.0</v>
      </c>
      <c r="B7473" s="2" t="s">
        <v>6243</v>
      </c>
      <c r="C7473" s="2" t="s">
        <v>6242</v>
      </c>
      <c r="D7473" s="2" t="s">
        <v>6</v>
      </c>
      <c r="E7473" s="2" t="str">
        <f>IFERROR(__xludf.DUMMYFUNCTION("GOOGLETRANSLATE(B7473, ""auto"",""en"")")," Clean circle of law ideal life but occasionally presumptuous lives there like people")</f>
        <v> Clean circle of law ideal life but occasionally presumptuous lives there like people</v>
      </c>
    </row>
    <row r="7474" ht="15.75" customHeight="1">
      <c r="A7474" s="1">
        <v>8175.0</v>
      </c>
      <c r="B7474" s="2" t="s">
        <v>6244</v>
      </c>
      <c r="C7474" s="2" t="s">
        <v>6242</v>
      </c>
      <c r="D7474" s="2" t="s">
        <v>6</v>
      </c>
      <c r="E7474" s="2" t="str">
        <f>IFERROR(__xludf.DUMMYFUNCTION("GOOGLETRANSLATE(B7474, ""auto"",""en"")"),"and awırsamda you sick mom")</f>
        <v>and awırsamda you sick mom</v>
      </c>
    </row>
    <row r="7475" ht="15.75" customHeight="1">
      <c r="A7475" s="1">
        <v>8176.0</v>
      </c>
      <c r="B7475" s="2" t="s">
        <v>6241</v>
      </c>
      <c r="C7475" s="2" t="s">
        <v>6242</v>
      </c>
      <c r="D7475" s="2" t="s">
        <v>6</v>
      </c>
      <c r="E7475" s="2" t="str">
        <f>IFERROR(__xludf.DUMMYFUNCTION("GOOGLETRANSLATE(B7475, ""auto"",""en"")"),"the world's most precious beautiful word")</f>
        <v>the world's most precious beautiful word</v>
      </c>
    </row>
    <row r="7476" ht="15.75" customHeight="1">
      <c r="A7476" s="1">
        <v>8177.0</v>
      </c>
      <c r="B7476" s="2" t="s">
        <v>6243</v>
      </c>
      <c r="C7476" s="2" t="s">
        <v>6242</v>
      </c>
      <c r="D7476" s="2" t="s">
        <v>6</v>
      </c>
      <c r="E7476" s="2" t="str">
        <f>IFERROR(__xludf.DUMMYFUNCTION("GOOGLETRANSLATE(B7476, ""auto"",""en"")")," Clean circle of law ideal life but occasionally presumptuous lives there like people")</f>
        <v> Clean circle of law ideal life but occasionally presumptuous lives there like people</v>
      </c>
    </row>
    <row r="7477" ht="15.75" customHeight="1">
      <c r="A7477" s="1">
        <v>8178.0</v>
      </c>
      <c r="B7477" s="2" t="s">
        <v>6244</v>
      </c>
      <c r="C7477" s="2" t="s">
        <v>6242</v>
      </c>
      <c r="D7477" s="2" t="s">
        <v>6</v>
      </c>
      <c r="E7477" s="2" t="str">
        <f>IFERROR(__xludf.DUMMYFUNCTION("GOOGLETRANSLATE(B7477, ""auto"",""en"")"),"and awırsamda you sick mom")</f>
        <v>and awırsamda you sick mom</v>
      </c>
    </row>
    <row r="7478" ht="15.75" customHeight="1">
      <c r="A7478" s="1">
        <v>8179.0</v>
      </c>
      <c r="B7478" s="2" t="s">
        <v>6241</v>
      </c>
      <c r="C7478" s="2" t="s">
        <v>6242</v>
      </c>
      <c r="D7478" s="2" t="s">
        <v>6</v>
      </c>
      <c r="E7478" s="2" t="str">
        <f>IFERROR(__xludf.DUMMYFUNCTION("GOOGLETRANSLATE(B7478, ""auto"",""en"")"),"the world's most precious beautiful word")</f>
        <v>the world's most precious beautiful word</v>
      </c>
    </row>
    <row r="7479" ht="15.75" customHeight="1">
      <c r="A7479" s="1">
        <v>8180.0</v>
      </c>
      <c r="B7479" s="2" t="s">
        <v>6243</v>
      </c>
      <c r="C7479" s="2" t="s">
        <v>6242</v>
      </c>
      <c r="D7479" s="2" t="s">
        <v>6</v>
      </c>
      <c r="E7479" s="2" t="str">
        <f>IFERROR(__xludf.DUMMYFUNCTION("GOOGLETRANSLATE(B7479, ""auto"",""en"")")," Clean circle of law ideal life but occasionally presumptuous lives there like people")</f>
        <v> Clean circle of law ideal life but occasionally presumptuous lives there like people</v>
      </c>
    </row>
    <row r="7480" ht="15.75" customHeight="1">
      <c r="A7480" s="1">
        <v>8181.0</v>
      </c>
      <c r="B7480" s="2" t="s">
        <v>6244</v>
      </c>
      <c r="C7480" s="2" t="s">
        <v>6242</v>
      </c>
      <c r="D7480" s="2" t="s">
        <v>6</v>
      </c>
      <c r="E7480" s="2" t="str">
        <f>IFERROR(__xludf.DUMMYFUNCTION("GOOGLETRANSLATE(B7480, ""auto"",""en"")"),"and awırsamda you sick mom")</f>
        <v>and awırsamda you sick mom</v>
      </c>
    </row>
    <row r="7481" ht="15.75" customHeight="1">
      <c r="A7481" s="1">
        <v>8182.0</v>
      </c>
      <c r="B7481" s="2" t="s">
        <v>6245</v>
      </c>
      <c r="C7481" s="2" t="s">
        <v>6246</v>
      </c>
      <c r="D7481" s="2" t="s">
        <v>6</v>
      </c>
      <c r="E7481" s="2" t="str">
        <f>IFERROR(__xludf.DUMMYFUNCTION("GOOGLETRANSLATE(B7481, ""auto"",""en"")"),"krump side 9 May 11 waiting we returned to the show in 2019 krump side completely")</f>
        <v>krump side 9 May 11 waiting we returned to the show in 2019 krump side completely</v>
      </c>
    </row>
    <row r="7482" ht="15.75" customHeight="1">
      <c r="A7482" s="1">
        <v>8183.0</v>
      </c>
      <c r="B7482" s="2" t="s">
        <v>4027</v>
      </c>
      <c r="C7482" s="2" t="s">
        <v>6246</v>
      </c>
      <c r="D7482" s="2" t="s">
        <v>6</v>
      </c>
      <c r="E7482" s="2" t="str">
        <f>IFERROR(__xludf.DUMMYFUNCTION("GOOGLETRANSLATE(B7482, ""auto"",""en"")"),"Best")</f>
        <v>Best</v>
      </c>
    </row>
    <row r="7483" ht="15.75" customHeight="1">
      <c r="A7483" s="1">
        <v>8184.0</v>
      </c>
      <c r="B7483" s="2" t="s">
        <v>6247</v>
      </c>
      <c r="C7483" s="2" t="s">
        <v>6246</v>
      </c>
      <c r="D7483" s="2" t="s">
        <v>6</v>
      </c>
      <c r="E7483" s="2" t="str">
        <f>IFERROR(__xludf.DUMMYFUNCTION("GOOGLETRANSLATE(B7483, ""auto"",""en"")"),"oh valerkaaa as always right in sedrechko")</f>
        <v>oh valerkaaa as always right in sedrechko</v>
      </c>
    </row>
    <row r="7484" ht="15.75" customHeight="1">
      <c r="A7484" s="1">
        <v>8185.0</v>
      </c>
      <c r="B7484" s="2" t="s">
        <v>6248</v>
      </c>
      <c r="C7484" s="2" t="s">
        <v>6246</v>
      </c>
      <c r="D7484" s="2" t="s">
        <v>6</v>
      </c>
      <c r="E7484" s="2" t="str">
        <f>IFERROR(__xludf.DUMMYFUNCTION("GOOGLETRANSLATE(B7484, ""auto"",""en"")"),"that same question for which most likely a lot of people stop to chat with me, or worse but it is ACNP Frome May Hart insults me do not need to keep, I was just looking for answers www nomadz kz")</f>
        <v>that same question for which most likely a lot of people stop to chat with me, or worse but it is ACNP Frome May Hart insults me do not need to keep, I was just looking for answers www nomadz kz</v>
      </c>
    </row>
    <row r="7485" ht="15.75" customHeight="1">
      <c r="A7485" s="1">
        <v>8186.0</v>
      </c>
      <c r="B7485" s="2" t="s">
        <v>6249</v>
      </c>
      <c r="C7485" s="2" t="s">
        <v>6246</v>
      </c>
      <c r="D7485" s="2" t="s">
        <v>6</v>
      </c>
      <c r="E7485" s="2" t="str">
        <f>IFERROR(__xludf.DUMMYFUNCTION("GOOGLETRANSLATE(B7485, ""auto"",""en"")"),"why so beautiful Lord")</f>
        <v>why so beautiful Lord</v>
      </c>
    </row>
    <row r="7486" ht="15.75" customHeight="1">
      <c r="A7486" s="1">
        <v>8189.0</v>
      </c>
      <c r="B7486" s="2" t="s">
        <v>6250</v>
      </c>
      <c r="C7486" s="2" t="s">
        <v>6246</v>
      </c>
      <c r="D7486" s="2" t="s">
        <v>6</v>
      </c>
      <c r="E7486" s="2" t="str">
        <f>IFERROR(__xludf.DUMMYFUNCTION("GOOGLETRANSLATE(B7486, ""auto"",""en"")"),"angelina jolie")</f>
        <v>angelina jolie</v>
      </c>
    </row>
    <row r="7487" ht="15.75" customHeight="1">
      <c r="A7487" s="1">
        <v>8190.0</v>
      </c>
      <c r="B7487" s="2" t="s">
        <v>6251</v>
      </c>
      <c r="C7487" s="2" t="s">
        <v>6246</v>
      </c>
      <c r="D7487" s="2" t="s">
        <v>6</v>
      </c>
      <c r="E7487" s="2" t="str">
        <f>IFERROR(__xludf.DUMMYFUNCTION("GOOGLETRANSLATE(B7487, ""auto"",""en"")"),"back 2 buck 01 December 2 back 2 buck is an international dance event in style krump which is held for the 3rd time the aim of the event is to promote dance culture in the mass promotion of healthy lifestyles and the exchange of experience in the professi"&amp;"onal dancers from near and far abroad from 1 to 2 December 2018 will be another buck back 2 which this time will be the world championship qualifier on international illest battle held in Paris fully")</f>
        <v>back 2 buck 01 December 2 back 2 buck is an international dance event in style krump which is held for the 3rd time the aim of the event is to promote dance culture in the mass promotion of healthy lifestyles and the exchange of experience in the professional dancers from near and far abroad from 1 to 2 December 2018 will be another buck back 2 which this time will be the world championship qualifier on international illest battle held in Paris fully</v>
      </c>
    </row>
    <row r="7488" ht="15.75" customHeight="1">
      <c r="A7488" s="1">
        <v>8191.0</v>
      </c>
      <c r="B7488" s="2" t="s">
        <v>6252</v>
      </c>
      <c r="C7488" s="2" t="s">
        <v>6246</v>
      </c>
      <c r="D7488" s="2" t="s">
        <v>6</v>
      </c>
      <c r="E7488" s="2" t="str">
        <f>IFERROR(__xludf.DUMMYFUNCTION("GOOGLETRANSLATE(B7488, ""auto"",""en"")")," krump krumpmusic playabeats Crump krampmuzyka probably not many people vkurse but this year, 5 years since my first official release and 10 years of my Crump it was the album shut up and krump 2013 which was presented to the world through bdash advice he"&amp;" was a tour of the CIS and stopping Kharkov shelter to the festival I was able to show him a few tracks on which he was delighted and said that I have to show this Crump muvmentu show completely")</f>
        <v> krump krumpmusic playabeats Crump krampmuzyka probably not many people vkurse but this year, 5 years since my first official release and 10 years of my Crump it was the album shut up and krump 2013 which was presented to the world through bdash advice he was a tour of the CIS and stopping Kharkov shelter to the festival I was able to show him a few tracks on which he was delighted and said that I have to show this Crump muvmentu show completely</v>
      </c>
    </row>
    <row r="7489" ht="15.75" customHeight="1">
      <c r="A7489" s="1">
        <v>8192.0</v>
      </c>
      <c r="B7489" s="2" t="s">
        <v>6253</v>
      </c>
      <c r="C7489" s="2" t="s">
        <v>6254</v>
      </c>
      <c r="D7489" s="2" t="s">
        <v>6</v>
      </c>
      <c r="E7489" s="2" t="str">
        <f>IFERROR(__xludf.DUMMYFUNCTION("GOOGLETRANSLATE(B7489, ""auto"",""en"")"),"blinded by nostalgia")</f>
        <v>blinded by nostalgia</v>
      </c>
    </row>
    <row r="7490" ht="15.75" customHeight="1">
      <c r="A7490" s="1">
        <v>8193.0</v>
      </c>
      <c r="B7490" s="2" t="s">
        <v>6255</v>
      </c>
      <c r="C7490" s="2" t="s">
        <v>6254</v>
      </c>
      <c r="D7490" s="2" t="s">
        <v>6</v>
      </c>
      <c r="E7490" s="2" t="str">
        <f>IFERROR(__xludf.DUMMYFUNCTION("GOOGLETRANSLATE(B7490, ""auto"",""en"")"),"a great Saturday evening")</f>
        <v>a great Saturday evening</v>
      </c>
    </row>
    <row r="7491" ht="15.75" customHeight="1">
      <c r="A7491" s="1">
        <v>8194.0</v>
      </c>
      <c r="B7491" s="2" t="s">
        <v>6256</v>
      </c>
      <c r="C7491" s="2" t="s">
        <v>6254</v>
      </c>
      <c r="D7491" s="2" t="s">
        <v>6</v>
      </c>
      <c r="E7491" s="2" t="str">
        <f>IFERROR(__xludf.DUMMYFUNCTION("GOOGLETRANSLATE(B7491, ""auto"",""en"")"),"kz almaty28 02 18")</f>
        <v>kz almaty28 02 18</v>
      </c>
    </row>
    <row r="7492" ht="15.75" customHeight="1">
      <c r="A7492" s="1">
        <v>8195.0</v>
      </c>
      <c r="B7492" s="2" t="s">
        <v>6257</v>
      </c>
      <c r="C7492" s="2" t="s">
        <v>6254</v>
      </c>
      <c r="D7492" s="2" t="s">
        <v>6</v>
      </c>
      <c r="E7492" s="2" t="str">
        <f>IFERROR(__xludf.DUMMYFUNCTION("GOOGLETRANSLATE(B7492, ""auto"",""en"")"),"cheerful winter picnic")</f>
        <v>cheerful winter picnic</v>
      </c>
    </row>
    <row r="7493" ht="15.75" customHeight="1">
      <c r="A7493" s="1">
        <v>8196.0</v>
      </c>
      <c r="B7493" s="2" t="s">
        <v>6258</v>
      </c>
      <c r="C7493" s="2" t="s">
        <v>6254</v>
      </c>
      <c r="D7493" s="2" t="s">
        <v>6</v>
      </c>
      <c r="E7493" s="2" t="str">
        <f>IFERROR(__xludf.DUMMYFUNCTION("GOOGLETRANSLATE(B7493, ""auto"",""en"")")," as it is important not to lose the ability to be surprised salesmanship look into the world and find delightful in the most simple at first glance things")</f>
        <v> as it is important not to lose the ability to be surprised salesmanship look into the world and find delightful in the most simple at first glance things</v>
      </c>
    </row>
    <row r="7494" ht="15.75" customHeight="1">
      <c r="A7494" s="1">
        <v>8197.0</v>
      </c>
      <c r="B7494" s="2" t="s">
        <v>6259</v>
      </c>
      <c r="C7494" s="2" t="s">
        <v>6254</v>
      </c>
      <c r="D7494" s="2" t="s">
        <v>6</v>
      </c>
      <c r="E7494" s="2" t="str">
        <f>IFERROR(__xludf.DUMMYFUNCTION("GOOGLETRANSLATE(B7494, ""auto"",""en"")"),"at least occasionally break your stupid rules and make sure that the world is not falling apart from this")</f>
        <v>at least occasionally break your stupid rules and make sure that the world is not falling apart from this</v>
      </c>
    </row>
    <row r="7495" ht="15.75" customHeight="1">
      <c r="A7495" s="1">
        <v>8198.0</v>
      </c>
      <c r="B7495" s="2" t="s">
        <v>6253</v>
      </c>
      <c r="C7495" s="2" t="s">
        <v>6260</v>
      </c>
      <c r="D7495" s="2" t="s">
        <v>6</v>
      </c>
      <c r="E7495" s="2" t="str">
        <f>IFERROR(__xludf.DUMMYFUNCTION("GOOGLETRANSLATE(B7495, ""auto"",""en"")"),"blinded by nostalgia")</f>
        <v>blinded by nostalgia</v>
      </c>
    </row>
    <row r="7496" ht="15.75" customHeight="1">
      <c r="A7496" s="1">
        <v>8199.0</v>
      </c>
      <c r="B7496" s="2" t="s">
        <v>6255</v>
      </c>
      <c r="C7496" s="2" t="s">
        <v>6260</v>
      </c>
      <c r="D7496" s="2" t="s">
        <v>6</v>
      </c>
      <c r="E7496" s="2" t="str">
        <f>IFERROR(__xludf.DUMMYFUNCTION("GOOGLETRANSLATE(B7496, ""auto"",""en"")"),"a great Saturday evening")</f>
        <v>a great Saturday evening</v>
      </c>
    </row>
    <row r="7497" ht="15.75" customHeight="1">
      <c r="A7497" s="1">
        <v>8200.0</v>
      </c>
      <c r="B7497" s="2" t="s">
        <v>6256</v>
      </c>
      <c r="C7497" s="2" t="s">
        <v>6260</v>
      </c>
      <c r="D7497" s="2" t="s">
        <v>6</v>
      </c>
      <c r="E7497" s="2" t="str">
        <f>IFERROR(__xludf.DUMMYFUNCTION("GOOGLETRANSLATE(B7497, ""auto"",""en"")"),"kz almaty28 02 18")</f>
        <v>kz almaty28 02 18</v>
      </c>
    </row>
    <row r="7498" ht="15.75" customHeight="1">
      <c r="A7498" s="1">
        <v>8201.0</v>
      </c>
      <c r="B7498" s="2" t="s">
        <v>6257</v>
      </c>
      <c r="C7498" s="2" t="s">
        <v>6260</v>
      </c>
      <c r="D7498" s="2" t="s">
        <v>6</v>
      </c>
      <c r="E7498" s="2" t="str">
        <f>IFERROR(__xludf.DUMMYFUNCTION("GOOGLETRANSLATE(B7498, ""auto"",""en"")"),"cheerful winter picnic")</f>
        <v>cheerful winter picnic</v>
      </c>
    </row>
    <row r="7499" ht="15.75" customHeight="1">
      <c r="A7499" s="1">
        <v>8202.0</v>
      </c>
      <c r="B7499" s="2" t="s">
        <v>6258</v>
      </c>
      <c r="C7499" s="2" t="s">
        <v>6260</v>
      </c>
      <c r="D7499" s="2" t="s">
        <v>6</v>
      </c>
      <c r="E7499" s="2" t="str">
        <f>IFERROR(__xludf.DUMMYFUNCTION("GOOGLETRANSLATE(B7499, ""auto"",""en"")")," as it is important not to lose the ability to be surprised salesmanship look into the world and find delightful in the most simple at first glance things")</f>
        <v> as it is important not to lose the ability to be surprised salesmanship look into the world and find delightful in the most simple at first glance things</v>
      </c>
    </row>
    <row r="7500" ht="15.75" customHeight="1">
      <c r="A7500" s="1">
        <v>8203.0</v>
      </c>
      <c r="B7500" s="2" t="s">
        <v>6259</v>
      </c>
      <c r="C7500" s="2" t="s">
        <v>6260</v>
      </c>
      <c r="D7500" s="2" t="s">
        <v>6</v>
      </c>
      <c r="E7500" s="2" t="str">
        <f>IFERROR(__xludf.DUMMYFUNCTION("GOOGLETRANSLATE(B7500, ""auto"",""en"")"),"at least occasionally break your stupid rules and make sure that the world is not falling apart from this")</f>
        <v>at least occasionally break your stupid rules and make sure that the world is not falling apart from this</v>
      </c>
    </row>
    <row r="7501" ht="15.75" customHeight="1">
      <c r="A7501" s="1">
        <v>8204.0</v>
      </c>
      <c r="B7501" s="2" t="s">
        <v>6261</v>
      </c>
      <c r="C7501" s="2" t="s">
        <v>6262</v>
      </c>
      <c r="D7501" s="2" t="s">
        <v>6</v>
      </c>
      <c r="E7501" s="2" t="str">
        <f>IFERROR(__xludf.DUMMYFUNCTION("GOOGLETRANSLATE(B7501, ""auto"",""en"")"),"try to forget it means to keep in mind as the polar tale about suicide")</f>
        <v>try to forget it means to keep in mind as the polar tale about suicide</v>
      </c>
    </row>
    <row r="7502" ht="15.75" customHeight="1">
      <c r="A7502" s="1">
        <v>8205.0</v>
      </c>
      <c r="B7502" s="2" t="s">
        <v>6263</v>
      </c>
      <c r="C7502" s="2" t="s">
        <v>6262</v>
      </c>
      <c r="D7502" s="2" t="s">
        <v>6</v>
      </c>
      <c r="E7502" s="2" t="str">
        <f>IFERROR(__xludf.DUMMYFUNCTION("GOOGLETRANSLATE(B7502, ""auto"",""en"")"),"those same habits that prevent us from living")</f>
        <v>those same habits that prevent us from living</v>
      </c>
    </row>
    <row r="7503" ht="15.75" customHeight="1">
      <c r="A7503" s="1">
        <v>8206.0</v>
      </c>
      <c r="B7503" s="2" t="s">
        <v>6264</v>
      </c>
      <c r="C7503" s="2" t="s">
        <v>6262</v>
      </c>
      <c r="D7503" s="2" t="s">
        <v>6</v>
      </c>
      <c r="E7503" s="2" t="str">
        <f>IFERROR(__xludf.DUMMYFUNCTION("GOOGLETRANSLATE(B7503, ""auto"",""en"")"),"Say nice and clear to everyone")</f>
        <v>Say nice and clear to everyone</v>
      </c>
    </row>
    <row r="7504" ht="15.75" customHeight="1">
      <c r="A7504" s="1">
        <v>8209.0</v>
      </c>
      <c r="B7504" s="2" t="s">
        <v>6265</v>
      </c>
      <c r="C7504" s="2" t="s">
        <v>6262</v>
      </c>
      <c r="D7504" s="2" t="s">
        <v>6</v>
      </c>
      <c r="E7504" s="2" t="str">
        <f>IFERROR(__xludf.DUMMYFUNCTION("GOOGLETRANSLATE(B7504, ""auto"",""en"")"),"All will be")</f>
        <v>All will be</v>
      </c>
    </row>
    <row r="7505" ht="15.75" customHeight="1">
      <c r="A7505" s="1">
        <v>8210.0</v>
      </c>
      <c r="B7505" s="2" t="s">
        <v>6266</v>
      </c>
      <c r="C7505" s="2" t="s">
        <v>6262</v>
      </c>
      <c r="D7505" s="2" t="s">
        <v>6</v>
      </c>
      <c r="E7505" s="2" t="str">
        <f>IFERROR(__xludf.DUMMYFUNCTION("GOOGLETRANSLATE(B7505, ""auto"",""en"")")," They will tell you what you need and you will lead again")</f>
        <v> They will tell you what you need and you will lead again</v>
      </c>
    </row>
    <row r="7506" ht="15.75" customHeight="1">
      <c r="A7506" s="1">
        <v>8211.0</v>
      </c>
      <c r="B7506" s="2" t="s">
        <v>6267</v>
      </c>
      <c r="C7506" s="2" t="s">
        <v>2345</v>
      </c>
      <c r="D7506" s="2" t="s">
        <v>6</v>
      </c>
      <c r="E7506" s="2" t="str">
        <f>IFERROR(__xludf.DUMMYFUNCTION("GOOGLETRANSLATE(B7506, ""auto"",""en"")"),"teach children aged between 3 and 16 years more than 10 kinds of dance styles in dance studio focus our studio successfully works 14 years is in specialized constructed building with 4 dance halls in her teaching more than 20 teachers of our children regu"&amp;"larly appear on dance shows and win prizes in national dance competition show completely")</f>
        <v>teach children aged between 3 and 16 years more than 10 kinds of dance styles in dance studio focus our studio successfully works 14 years is in specialized constructed building with 4 dance halls in her teaching more than 20 teachers of our children regularly appear on dance shows and win prizes in national dance competition show completely</v>
      </c>
    </row>
    <row r="7507" ht="15.75" customHeight="1">
      <c r="A7507" s="1">
        <v>8212.0</v>
      </c>
      <c r="B7507" s="2" t="s">
        <v>6268</v>
      </c>
      <c r="C7507" s="2" t="s">
        <v>2345</v>
      </c>
      <c r="D7507" s="2" t="s">
        <v>6</v>
      </c>
      <c r="E7507" s="2" t="str">
        <f>IFERROR(__xludf.DUMMYFUNCTION("GOOGLETRANSLATE(B7507, ""auto"",""en"")"),"Attention graduates photo and video studio dreamworld production offers services photo and video on the presentation and graduation ceremony as well as video shooting quadrocopter call 77072020195 Arman")</f>
        <v>Attention graduates photo and video studio dreamworld production offers services photo and video on the presentation and graduation ceremony as well as video shooting quadrocopter call 77072020195 Arman</v>
      </c>
    </row>
    <row r="7508" ht="15.75" customHeight="1">
      <c r="A7508" s="1">
        <v>8213.0</v>
      </c>
      <c r="B7508" s="2" t="s">
        <v>6269</v>
      </c>
      <c r="C7508" s="2" t="s">
        <v>2345</v>
      </c>
      <c r="D7508" s="2" t="s">
        <v>6</v>
      </c>
      <c r="E7508" s="2" t="str">
        <f>IFERROR(__xludf.DUMMYFUNCTION("GOOGLETRANSLATE(B7508, ""auto"",""en"")"),"looking at your photo ersultan mused with continued here http vk com app3144697 230,510,626 ad id compliment 2")</f>
        <v>looking at your photo ersultan mused with continued here http vk com app3144697 230,510,626 ad id compliment 2</v>
      </c>
    </row>
    <row r="7509" ht="15.75" customHeight="1">
      <c r="A7509" s="1">
        <v>8214.0</v>
      </c>
      <c r="B7509" s="2" t="s">
        <v>4397</v>
      </c>
      <c r="C7509" s="2" t="s">
        <v>2345</v>
      </c>
      <c r="D7509" s="2" t="s">
        <v>6</v>
      </c>
      <c r="E7509" s="2" t="str">
        <f>IFERROR(__xludf.DUMMYFUNCTION("GOOGLETRANSLATE(B7509, ""auto"",""en"")"),"your declaration of love to find someone here http vk com app2677176")</f>
        <v>your declaration of love to find someone here http vk com app2677176</v>
      </c>
    </row>
    <row r="7510" ht="15.75" customHeight="1">
      <c r="A7510" s="1">
        <v>8215.0</v>
      </c>
      <c r="B7510" s="2" t="s">
        <v>6270</v>
      </c>
      <c r="C7510" s="2" t="s">
        <v>2345</v>
      </c>
      <c r="D7510" s="2" t="s">
        <v>6</v>
      </c>
      <c r="E7510" s="2" t="str">
        <f>IFERROR(__xludf.DUMMYFUNCTION("GOOGLETRANSLATE(B7510, ""auto"",""en"")"),"good day requires active and motivated employees to participate in the new project from Oriflame is very simple 1 private consumption 2 operating time of the customer base sitting at the computer 3 free training if you do not need a job that make the regi"&amp;"stration you can purchase for themselves cosmetics and vitamins for the entire discounted family 20 interesting to write but will tell you how to join")</f>
        <v>good day requires active and motivated employees to participate in the new project from Oriflame is very simple 1 private consumption 2 operating time of the customer base sitting at the computer 3 free training if you do not need a job that make the registration you can purchase for themselves cosmetics and vitamins for the entire discounted family 20 interesting to write but will tell you how to join</v>
      </c>
    </row>
    <row r="7511" ht="15.75" customHeight="1">
      <c r="A7511" s="1">
        <v>8216.0</v>
      </c>
      <c r="B7511" s="2" t="s">
        <v>6271</v>
      </c>
      <c r="C7511" s="2" t="s">
        <v>2345</v>
      </c>
      <c r="D7511" s="2" t="s">
        <v>6</v>
      </c>
      <c r="E7511" s="2" t="str">
        <f>IFERROR(__xludf.DUMMYFUNCTION("GOOGLETRANSLATE(B7511, ""auto"",""en"")"),"back Heart-")</f>
        <v>back Heart-</v>
      </c>
    </row>
    <row r="7512" ht="15.75" customHeight="1">
      <c r="A7512" s="1">
        <v>8217.0</v>
      </c>
      <c r="B7512" s="2" t="s">
        <v>6272</v>
      </c>
      <c r="C7512" s="2" t="s">
        <v>2345</v>
      </c>
      <c r="D7512" s="2" t="s">
        <v>6</v>
      </c>
      <c r="E7512" s="2" t="str">
        <f>IFERROR(__xludf.DUMMYFUNCTION("GOOGLETRANSLATE(B7512, ""auto"",""en"")"),"dear Zhadyra team nekafe Almaty Dzhandosova 82 wishes you a Happy birthday wish you great happiness and luck to good luck and success have always been your inseparable companions and all life's difficulties were overcome fleeting and instantly show comple"&amp;"tely")</f>
        <v>dear Zhadyra team nekafe Almaty Dzhandosova 82 wishes you a Happy birthday wish you great happiness and luck to good luck and success have always been your inseparable companions and all life's difficulties were overcome fleeting and instantly show completely</v>
      </c>
    </row>
    <row r="7513" ht="15.75" customHeight="1">
      <c r="A7513" s="1">
        <v>8218.0</v>
      </c>
      <c r="B7513" s="2" t="s">
        <v>6273</v>
      </c>
      <c r="C7513" s="2" t="s">
        <v>2345</v>
      </c>
      <c r="D7513" s="2" t="s">
        <v>6</v>
      </c>
      <c r="E7513" s="2" t="str">
        <f>IFERROR(__xludf.DUMMYFUNCTION("GOOGLETRANSLATE(B7513, ""auto"",""en"")"),"my dear sweet and charming little sister with all my heart and soul I congratulate you on the lightest spring holiday March 8 when we girls give the opportunity to experience such eternal values ​​as a family caring tenderness brings to life the beauty an"&amp;"d harmony has always remained a beautiful mysterious and alluring even if today and in general every day your favorite chelrvek justify the hopes that you assigned to him on the occasion")</f>
        <v>my dear sweet and charming little sister with all my heart and soul I congratulate you on the lightest spring holiday March 8 when we girls give the opportunity to experience such eternal values ​​as a family caring tenderness brings to life the beauty and harmony has always remained a beautiful mysterious and alluring even if today and in general every day your favorite chelrvek justify the hopes that you assigned to him on the occasion</v>
      </c>
    </row>
    <row r="7514" ht="15.75" customHeight="1">
      <c r="A7514" s="1">
        <v>8219.0</v>
      </c>
      <c r="B7514" s="2" t="s">
        <v>6274</v>
      </c>
      <c r="C7514" s="2" t="s">
        <v>2345</v>
      </c>
      <c r="D7514" s="2" t="s">
        <v>6</v>
      </c>
      <c r="E7514" s="2" t="str">
        <f>IFERROR(__xludf.DUMMYFUNCTION("GOOGLETRANSLATE(B7514, ""auto"",""en"")"),"I just appreciated your appearance one of these options and what you think of me vk com app1986378 261 692 014")</f>
        <v>I just appreciated your appearance one of these options and what you think of me vk com app1986378 261 692 014</v>
      </c>
    </row>
    <row r="7515" ht="15.75" customHeight="1">
      <c r="A7515" s="1">
        <v>8220.0</v>
      </c>
      <c r="B7515" s="2" t="s">
        <v>6275</v>
      </c>
      <c r="C7515" s="2" t="s">
        <v>2345</v>
      </c>
      <c r="D7515" s="2" t="s">
        <v>6</v>
      </c>
      <c r="E7515" s="2" t="str">
        <f>IFERROR(__xludf.DUMMYFUNCTION("GOOGLETRANSLATE(B7515, ""auto"",""en"")"),"We picked up a couple for you get to know someone here http vk com app2155742")</f>
        <v>We picked up a couple for you get to know someone here http vk com app2155742</v>
      </c>
    </row>
    <row r="7516" ht="15.75" customHeight="1">
      <c r="A7516" s="1">
        <v>8221.0</v>
      </c>
      <c r="B7516" s="2" t="s">
        <v>6276</v>
      </c>
      <c r="C7516" s="2" t="s">
        <v>2345</v>
      </c>
      <c r="D7516" s="2" t="s">
        <v>6</v>
      </c>
      <c r="E7516" s="2" t="str">
        <f>IFERROR(__xludf.DUMMYFUNCTION("GOOGLETRANSLATE(B7516, ""auto"",""en"")"),"Pub")</f>
        <v>Pub</v>
      </c>
    </row>
    <row r="7517" ht="15.75" customHeight="1">
      <c r="A7517" s="1">
        <v>8222.0</v>
      </c>
      <c r="B7517" s="2" t="s">
        <v>6277</v>
      </c>
      <c r="C7517" s="2" t="s">
        <v>2345</v>
      </c>
      <c r="D7517" s="2" t="s">
        <v>6</v>
      </c>
      <c r="E7517" s="2" t="str">
        <f>IFERROR(__xludf.DUMMYFUNCTION("GOOGLETRANSLATE(B7517, ""auto"",""en"")")," To love someone does not have to be with him just to walk away safely, knowing that if happiness")</f>
        <v> To love someone does not have to be with him just to walk away safely, knowing that if happiness</v>
      </c>
    </row>
    <row r="7518" ht="15.75" customHeight="1">
      <c r="A7518" s="1">
        <v>8223.0</v>
      </c>
      <c r="B7518" s="2" t="s">
        <v>6278</v>
      </c>
      <c r="C7518" s="2" t="s">
        <v>2345</v>
      </c>
      <c r="D7518" s="2" t="s">
        <v>6</v>
      </c>
      <c r="E7518" s="2" t="str">
        <f>IFERROR(__xludf.DUMMYFUNCTION("GOOGLETRANSLATE(B7518, ""auto"",""en"")")," Catching up on my little sister hydrochloric Balapanov mameladim koshakanim")</f>
        <v> Catching up on my little sister hydrochloric Balapanov mameladim koshakanim</v>
      </c>
    </row>
    <row r="7519" ht="15.75" customHeight="1">
      <c r="A7519" s="1">
        <v>8224.0</v>
      </c>
      <c r="B7519" s="2" t="s">
        <v>6267</v>
      </c>
      <c r="C7519" s="2" t="s">
        <v>2345</v>
      </c>
      <c r="D7519" s="2" t="s">
        <v>6</v>
      </c>
      <c r="E7519" s="2" t="str">
        <f>IFERROR(__xludf.DUMMYFUNCTION("GOOGLETRANSLATE(B7519, ""auto"",""en"")"),"teach children aged between 3 and 16 years more than 10 kinds of dance styles in dance studio focus our studio successfully works 14 years is in specialized constructed building with 4 dance halls in her teaching more than 20 teachers of our children regu"&amp;"larly appear on dance shows and win prizes in national dance competition show completely")</f>
        <v>teach children aged between 3 and 16 years more than 10 kinds of dance styles in dance studio focus our studio successfully works 14 years is in specialized constructed building with 4 dance halls in her teaching more than 20 teachers of our children regularly appear on dance shows and win prizes in national dance competition show completely</v>
      </c>
    </row>
    <row r="7520" ht="15.75" customHeight="1">
      <c r="A7520" s="1">
        <v>8225.0</v>
      </c>
      <c r="B7520" s="2" t="s">
        <v>6268</v>
      </c>
      <c r="C7520" s="2" t="s">
        <v>2345</v>
      </c>
      <c r="D7520" s="2" t="s">
        <v>6</v>
      </c>
      <c r="E7520" s="2" t="str">
        <f>IFERROR(__xludf.DUMMYFUNCTION("GOOGLETRANSLATE(B7520, ""auto"",""en"")"),"Attention graduates photo and video studio dreamworld production offers services photo and video on the presentation and graduation ceremony as well as video shooting quadrocopter call 77072020195 Arman")</f>
        <v>Attention graduates photo and video studio dreamworld production offers services photo and video on the presentation and graduation ceremony as well as video shooting quadrocopter call 77072020195 Arman</v>
      </c>
    </row>
    <row r="7521" ht="15.75" customHeight="1">
      <c r="A7521" s="1">
        <v>8226.0</v>
      </c>
      <c r="B7521" s="2" t="s">
        <v>6269</v>
      </c>
      <c r="C7521" s="2" t="s">
        <v>2345</v>
      </c>
      <c r="D7521" s="2" t="s">
        <v>6</v>
      </c>
      <c r="E7521" s="2" t="str">
        <f>IFERROR(__xludf.DUMMYFUNCTION("GOOGLETRANSLATE(B7521, ""auto"",""en"")"),"looking at your photo ersultan mused with continued here http vk com app3144697 230,510,626 ad id compliment 2")</f>
        <v>looking at your photo ersultan mused with continued here http vk com app3144697 230,510,626 ad id compliment 2</v>
      </c>
    </row>
    <row r="7522" ht="15.75" customHeight="1">
      <c r="A7522" s="1">
        <v>8227.0</v>
      </c>
      <c r="B7522" s="2" t="s">
        <v>4397</v>
      </c>
      <c r="C7522" s="2" t="s">
        <v>2345</v>
      </c>
      <c r="D7522" s="2" t="s">
        <v>6</v>
      </c>
      <c r="E7522" s="2" t="str">
        <f>IFERROR(__xludf.DUMMYFUNCTION("GOOGLETRANSLATE(B7522, ""auto"",""en"")"),"your declaration of love to find someone here http vk com app2677176")</f>
        <v>your declaration of love to find someone here http vk com app2677176</v>
      </c>
    </row>
    <row r="7523" ht="15.75" customHeight="1">
      <c r="A7523" s="1">
        <v>8228.0</v>
      </c>
      <c r="B7523" s="2" t="s">
        <v>6270</v>
      </c>
      <c r="C7523" s="2" t="s">
        <v>2345</v>
      </c>
      <c r="D7523" s="2" t="s">
        <v>6</v>
      </c>
      <c r="E7523" s="2" t="str">
        <f>IFERROR(__xludf.DUMMYFUNCTION("GOOGLETRANSLATE(B7523, ""auto"",""en"")"),"good day requires active and motivated employees to participate in the new project from Oriflame is very simple 1 private consumption 2 operating time of the customer base sitting at the computer 3 free training if you do not need a job that make the regi"&amp;"stration you can purchase for themselves cosmetics and vitamins for the entire discounted family 20 interesting to write but will tell you how to join")</f>
        <v>good day requires active and motivated employees to participate in the new project from Oriflame is very simple 1 private consumption 2 operating time of the customer base sitting at the computer 3 free training if you do not need a job that make the registration you can purchase for themselves cosmetics and vitamins for the entire discounted family 20 interesting to write but will tell you how to join</v>
      </c>
    </row>
    <row r="7524" ht="15.75" customHeight="1">
      <c r="A7524" s="1">
        <v>8229.0</v>
      </c>
      <c r="B7524" s="2" t="s">
        <v>6271</v>
      </c>
      <c r="C7524" s="2" t="s">
        <v>2345</v>
      </c>
      <c r="D7524" s="2" t="s">
        <v>6</v>
      </c>
      <c r="E7524" s="2" t="str">
        <f>IFERROR(__xludf.DUMMYFUNCTION("GOOGLETRANSLATE(B7524, ""auto"",""en"")"),"back Heart-")</f>
        <v>back Heart-</v>
      </c>
    </row>
    <row r="7525" ht="15.75" customHeight="1">
      <c r="A7525" s="1">
        <v>8230.0</v>
      </c>
      <c r="B7525" s="2" t="s">
        <v>6272</v>
      </c>
      <c r="C7525" s="2" t="s">
        <v>2345</v>
      </c>
      <c r="D7525" s="2" t="s">
        <v>6</v>
      </c>
      <c r="E7525" s="2" t="str">
        <f>IFERROR(__xludf.DUMMYFUNCTION("GOOGLETRANSLATE(B7525, ""auto"",""en"")"),"dear Zhadyra team nekafe Almaty Dzhandosova 82 wishes you a Happy birthday wish you great happiness and luck to good luck and success have always been your inseparable companions and all life's difficulties were overcome fleeting and instantly show comple"&amp;"tely")</f>
        <v>dear Zhadyra team nekafe Almaty Dzhandosova 82 wishes you a Happy birthday wish you great happiness and luck to good luck and success have always been your inseparable companions and all life's difficulties were overcome fleeting and instantly show completely</v>
      </c>
    </row>
    <row r="7526" ht="15.75" customHeight="1">
      <c r="A7526" s="1">
        <v>8231.0</v>
      </c>
      <c r="B7526" s="2" t="s">
        <v>6273</v>
      </c>
      <c r="C7526" s="2" t="s">
        <v>2345</v>
      </c>
      <c r="D7526" s="2" t="s">
        <v>6</v>
      </c>
      <c r="E7526" s="2" t="str">
        <f>IFERROR(__xludf.DUMMYFUNCTION("GOOGLETRANSLATE(B7526, ""auto"",""en"")"),"my dear sweet and charming little sister with all my heart and soul I congratulate you on the lightest spring holiday March 8 when we girls give the opportunity to experience such eternal values ​​as a family caring tenderness brings to life the beauty an"&amp;"d harmony has always remained a beautiful mysterious and alluring even if today and in general every day your favorite chelrvek justify the hopes that you assigned to him on the occasion")</f>
        <v>my dear sweet and charming little sister with all my heart and soul I congratulate you on the lightest spring holiday March 8 when we girls give the opportunity to experience such eternal values ​​as a family caring tenderness brings to life the beauty and harmony has always remained a beautiful mysterious and alluring even if today and in general every day your favorite chelrvek justify the hopes that you assigned to him on the occasion</v>
      </c>
    </row>
    <row r="7527" ht="15.75" customHeight="1">
      <c r="A7527" s="1">
        <v>8232.0</v>
      </c>
      <c r="B7527" s="2" t="s">
        <v>6274</v>
      </c>
      <c r="C7527" s="2" t="s">
        <v>2345</v>
      </c>
      <c r="D7527" s="2" t="s">
        <v>6</v>
      </c>
      <c r="E7527" s="2" t="str">
        <f>IFERROR(__xludf.DUMMYFUNCTION("GOOGLETRANSLATE(B7527, ""auto"",""en"")"),"I just appreciated your appearance one of these options and what you think of me vk com app1986378 261 692 014")</f>
        <v>I just appreciated your appearance one of these options and what you think of me vk com app1986378 261 692 014</v>
      </c>
    </row>
    <row r="7528" ht="15.75" customHeight="1">
      <c r="A7528" s="1">
        <v>8233.0</v>
      </c>
      <c r="B7528" s="2" t="s">
        <v>6275</v>
      </c>
      <c r="C7528" s="2" t="s">
        <v>2345</v>
      </c>
      <c r="D7528" s="2" t="s">
        <v>6</v>
      </c>
      <c r="E7528" s="2" t="str">
        <f>IFERROR(__xludf.DUMMYFUNCTION("GOOGLETRANSLATE(B7528, ""auto"",""en"")"),"We picked up a couple for you get to know someone here http vk com app2155742")</f>
        <v>We picked up a couple for you get to know someone here http vk com app2155742</v>
      </c>
    </row>
    <row r="7529" ht="15.75" customHeight="1">
      <c r="A7529" s="1">
        <v>8234.0</v>
      </c>
      <c r="B7529" s="2" t="s">
        <v>6276</v>
      </c>
      <c r="C7529" s="2" t="s">
        <v>2345</v>
      </c>
      <c r="D7529" s="2" t="s">
        <v>6</v>
      </c>
      <c r="E7529" s="2" t="str">
        <f>IFERROR(__xludf.DUMMYFUNCTION("GOOGLETRANSLATE(B7529, ""auto"",""en"")"),"Pub")</f>
        <v>Pub</v>
      </c>
    </row>
    <row r="7530" ht="15.75" customHeight="1">
      <c r="A7530" s="1">
        <v>8235.0</v>
      </c>
      <c r="B7530" s="2" t="s">
        <v>6277</v>
      </c>
      <c r="C7530" s="2" t="s">
        <v>2345</v>
      </c>
      <c r="D7530" s="2" t="s">
        <v>6</v>
      </c>
      <c r="E7530" s="2" t="str">
        <f>IFERROR(__xludf.DUMMYFUNCTION("GOOGLETRANSLATE(B7530, ""auto"",""en"")")," To love someone does not have to be with him just to walk away safely, knowing that if happiness")</f>
        <v> To love someone does not have to be with him just to walk away safely, knowing that if happiness</v>
      </c>
    </row>
    <row r="7531" ht="15.75" customHeight="1">
      <c r="A7531" s="1">
        <v>8236.0</v>
      </c>
      <c r="B7531" s="2" t="s">
        <v>6278</v>
      </c>
      <c r="C7531" s="2" t="s">
        <v>2345</v>
      </c>
      <c r="D7531" s="2" t="s">
        <v>6</v>
      </c>
      <c r="E7531" s="2" t="str">
        <f>IFERROR(__xludf.DUMMYFUNCTION("GOOGLETRANSLATE(B7531, ""auto"",""en"")")," Catching up on my little sister hydrochloric Balapanov mameladim koshakanim")</f>
        <v> Catching up on my little sister hydrochloric Balapanov mameladim koshakanim</v>
      </c>
    </row>
    <row r="7532" ht="15.75" customHeight="1">
      <c r="A7532" s="1">
        <v>8237.0</v>
      </c>
      <c r="B7532" s="2" t="s">
        <v>6279</v>
      </c>
      <c r="C7532" s="2" t="s">
        <v>6280</v>
      </c>
      <c r="D7532" s="2" t="s">
        <v>6</v>
      </c>
      <c r="E7532" s="2" t="str">
        <f>IFERROR(__xludf.DUMMYFUNCTION("GOOGLETRANSLATE(B7532, ""auto"",""en"")"),"Oh god, this is horrible, even when the song Summer're more jazbadıñdar on whether the girl boydaqtığın poetry minderindi, who tüzetseñderşı")</f>
        <v>Oh god, this is horrible, even when the song Summer're more jazbadıñdar on whether the girl boydaqtığın poetry minderindi, who tüzetseñderşı</v>
      </c>
    </row>
    <row r="7533" ht="15.75" customHeight="1">
      <c r="A7533" s="1">
        <v>8238.0</v>
      </c>
      <c r="B7533" s="2" t="s">
        <v>6281</v>
      </c>
      <c r="C7533" s="2" t="s">
        <v>6280</v>
      </c>
      <c r="D7533" s="2" t="s">
        <v>6</v>
      </c>
      <c r="E7533" s="2" t="str">
        <f>IFERROR(__xludf.DUMMYFUNCTION("GOOGLETRANSLATE(B7533, ""auto"",""en"")"),"ORYNBAYEV Single Girl 2014 intercede direct link to a new song can be downloaded at www kazmusic kz http www kazmusic kz load 1 1 0 2354")</f>
        <v>ORYNBAYEV Single Girl 2014 intercede direct link to a new song can be downloaded at www kazmusic kz http www kazmusic kz load 1 1 0 2354</v>
      </c>
    </row>
    <row r="7534" ht="15.75" customHeight="1">
      <c r="A7534" s="1">
        <v>8239.0</v>
      </c>
      <c r="B7534" s="2" t="s">
        <v>6282</v>
      </c>
      <c r="C7534" s="2" t="s">
        <v>6280</v>
      </c>
      <c r="D7534" s="2" t="s">
        <v>6</v>
      </c>
      <c r="E7534" s="2" t="str">
        <f>IFERROR(__xludf.DUMMYFUNCTION("GOOGLETRANSLATE(B7534, ""auto"",""en"")"),"Not one of my twins will solve my father bızdiñ")</f>
        <v>Not one of my twins will solve my father bızdiñ</v>
      </c>
    </row>
    <row r="7535" ht="15.75" customHeight="1">
      <c r="A7535" s="1">
        <v>8240.0</v>
      </c>
      <c r="B7535" s="2" t="s">
        <v>6283</v>
      </c>
      <c r="C7535" s="2" t="s">
        <v>6280</v>
      </c>
      <c r="D7535" s="2" t="s">
        <v>6</v>
      </c>
      <c r="E7535" s="2" t="str">
        <f>IFERROR(__xludf.DUMMYFUNCTION("GOOGLETRANSLATE(B7535, ""auto"",""en"")"),"and senior and you jäylide listening to listening to a lot of pigeon wings bird wing write poetry in your life a thousand people to listen to the song you know wake rails hearts, there is listening and listening to senior and")</f>
        <v>and senior and you jäylide listening to listening to a lot of pigeon wings bird wing write poetry in your life a thousand people to listen to the song you know wake rails hearts, there is listening and listening to senior and</v>
      </c>
    </row>
    <row r="7536" ht="15.75" customHeight="1">
      <c r="A7536" s="1">
        <v>8241.0</v>
      </c>
      <c r="B7536" s="2" t="s">
        <v>6284</v>
      </c>
      <c r="C7536" s="2" t="s">
        <v>6280</v>
      </c>
      <c r="D7536" s="2" t="s">
        <v>6</v>
      </c>
      <c r="E7536" s="2" t="str">
        <f>IFERROR(__xludf.DUMMYFUNCTION("GOOGLETRANSLATE(B7536, ""auto"",""en"")"),"Sides that my brother and sister")</f>
        <v>Sides that my brother and sister</v>
      </c>
    </row>
    <row r="7537" ht="15.75" customHeight="1">
      <c r="A7537" s="1">
        <v>8242.0</v>
      </c>
      <c r="B7537" s="2" t="s">
        <v>6279</v>
      </c>
      <c r="C7537" s="2" t="s">
        <v>6280</v>
      </c>
      <c r="D7537" s="2" t="s">
        <v>6</v>
      </c>
      <c r="E7537" s="2" t="str">
        <f>IFERROR(__xludf.DUMMYFUNCTION("GOOGLETRANSLATE(B7537, ""auto"",""en"")"),"Oh god, this is horrible, even when the song Summer're more jazbadıñdar on whether the girl boydaqtığın poetry minderindi, who tüzetseñderşı")</f>
        <v>Oh god, this is horrible, even when the song Summer're more jazbadıñdar on whether the girl boydaqtığın poetry minderindi, who tüzetseñderşı</v>
      </c>
    </row>
    <row r="7538" ht="15.75" customHeight="1">
      <c r="A7538" s="1">
        <v>8243.0</v>
      </c>
      <c r="B7538" s="2" t="s">
        <v>6281</v>
      </c>
      <c r="C7538" s="2" t="s">
        <v>6280</v>
      </c>
      <c r="D7538" s="2" t="s">
        <v>6</v>
      </c>
      <c r="E7538" s="2" t="str">
        <f>IFERROR(__xludf.DUMMYFUNCTION("GOOGLETRANSLATE(B7538, ""auto"",""en"")"),"ORYNBAYEV Single Girl 2014 intercede direct link to a new song can be downloaded at www kazmusic kz http www kazmusic kz load 1 1 0 2354")</f>
        <v>ORYNBAYEV Single Girl 2014 intercede direct link to a new song can be downloaded at www kazmusic kz http www kazmusic kz load 1 1 0 2354</v>
      </c>
    </row>
    <row r="7539" ht="15.75" customHeight="1">
      <c r="A7539" s="1">
        <v>8244.0</v>
      </c>
      <c r="B7539" s="2" t="s">
        <v>6282</v>
      </c>
      <c r="C7539" s="2" t="s">
        <v>6280</v>
      </c>
      <c r="D7539" s="2" t="s">
        <v>6</v>
      </c>
      <c r="E7539" s="2" t="str">
        <f>IFERROR(__xludf.DUMMYFUNCTION("GOOGLETRANSLATE(B7539, ""auto"",""en"")"),"Not one of my twins will solve my father bızdiñ")</f>
        <v>Not one of my twins will solve my father bızdiñ</v>
      </c>
    </row>
    <row r="7540" ht="15.75" customHeight="1">
      <c r="A7540" s="1">
        <v>8245.0</v>
      </c>
      <c r="B7540" s="2" t="s">
        <v>6283</v>
      </c>
      <c r="C7540" s="2" t="s">
        <v>6280</v>
      </c>
      <c r="D7540" s="2" t="s">
        <v>6</v>
      </c>
      <c r="E7540" s="2" t="str">
        <f>IFERROR(__xludf.DUMMYFUNCTION("GOOGLETRANSLATE(B7540, ""auto"",""en"")"),"and senior and you jäylide listening to listening to a lot of pigeon wings bird wing write poetry in your life a thousand people to listen to the song you know wake rails hearts, there is listening and listening to senior and")</f>
        <v>and senior and you jäylide listening to listening to a lot of pigeon wings bird wing write poetry in your life a thousand people to listen to the song you know wake rails hearts, there is listening and listening to senior and</v>
      </c>
    </row>
    <row r="7541" ht="15.75" customHeight="1">
      <c r="A7541" s="1">
        <v>8246.0</v>
      </c>
      <c r="B7541" s="2" t="s">
        <v>6284</v>
      </c>
      <c r="C7541" s="2" t="s">
        <v>6280</v>
      </c>
      <c r="D7541" s="2" t="s">
        <v>6</v>
      </c>
      <c r="E7541" s="2" t="str">
        <f>IFERROR(__xludf.DUMMYFUNCTION("GOOGLETRANSLATE(B7541, ""auto"",""en"")"),"Sides that my brother and sister")</f>
        <v>Sides that my brother and sister</v>
      </c>
    </row>
    <row r="7542" ht="15.75" customHeight="1">
      <c r="A7542" s="1">
        <v>8247.0</v>
      </c>
      <c r="B7542" s="2" t="s">
        <v>6285</v>
      </c>
      <c r="C7542" s="2" t="s">
        <v>6286</v>
      </c>
      <c r="D7542" s="2" t="s">
        <v>6</v>
      </c>
      <c r="E7542" s="2" t="str">
        <f>IFERROR(__xludf.DUMMYFUNCTION("GOOGLETRANSLATE(B7542, ""auto"",""en"")"),"people are sunk into our souls are not forgotten either a day or a month or a year no matter what happens no matter what events are alternated for them always intended place in our heart")</f>
        <v>people are sunk into our souls are not forgotten either a day or a month or a year no matter what happens no matter what events are alternated for them always intended place in our heart</v>
      </c>
    </row>
    <row r="7543" ht="15.75" customHeight="1">
      <c r="A7543" s="1">
        <v>8248.0</v>
      </c>
      <c r="B7543" s="2" t="s">
        <v>6287</v>
      </c>
      <c r="C7543" s="2" t="s">
        <v>6286</v>
      </c>
      <c r="D7543" s="2" t="s">
        <v>6</v>
      </c>
      <c r="E7543" s="2" t="str">
        <f>IFERROR(__xludf.DUMMYFUNCTION("GOOGLETRANSLATE(B7543, ""auto"",""en"")"),"August it would delay but quietly go away will not ask anyone if scrolled summer movie ends exactly in the autumn")</f>
        <v>August it would delay but quietly go away will not ask anyone if scrolled summer movie ends exactly in the autumn</v>
      </c>
    </row>
    <row r="7544" ht="15.75" customHeight="1">
      <c r="A7544" s="1">
        <v>8249.0</v>
      </c>
      <c r="B7544" s="2" t="s">
        <v>6288</v>
      </c>
      <c r="C7544" s="2" t="s">
        <v>447</v>
      </c>
      <c r="D7544" s="2" t="s">
        <v>6</v>
      </c>
      <c r="E7544" s="2" t="str">
        <f>IFERROR(__xludf.DUMMYFUNCTION("GOOGLETRANSLATE(B7544, ""auto"",""en"")"),"the one to whom you promised to the fate of a lifetime for you one")</f>
        <v>the one to whom you promised to the fate of a lifetime for you one</v>
      </c>
    </row>
    <row r="7545" ht="15.75" customHeight="1">
      <c r="A7545" s="1">
        <v>8250.0</v>
      </c>
      <c r="B7545" s="2" t="s">
        <v>6289</v>
      </c>
      <c r="C7545" s="2" t="s">
        <v>447</v>
      </c>
      <c r="D7545" s="2" t="s">
        <v>6</v>
      </c>
      <c r="E7545" s="2" t="str">
        <f>IFERROR(__xludf.DUMMYFUNCTION("GOOGLETRANSLATE(B7545, ""auto"",""en"")"),"I never wanted to make someone hurt but I thought that in some situations it was necessary to behave in this way it is impossible to live a life that you loved by all and you love all good relationships deserve not many these hypocritical sold thereby cau"&amp;"sing nothing but disgust rotten people do not tolerate and respect and even less have someone")</f>
        <v>I never wanted to make someone hurt but I thought that in some situations it was necessary to behave in this way it is impossible to live a life that you loved by all and you love all good relationships deserve not many these hypocritical sold thereby causing nothing but disgust rotten people do not tolerate and respect and even less have someone</v>
      </c>
    </row>
    <row r="7546" ht="15.75" customHeight="1">
      <c r="A7546" s="1">
        <v>8251.0</v>
      </c>
      <c r="B7546" s="2" t="s">
        <v>6290</v>
      </c>
      <c r="C7546" s="2" t="s">
        <v>447</v>
      </c>
      <c r="D7546" s="2" t="s">
        <v>6</v>
      </c>
      <c r="E7546" s="2" t="str">
        <f>IFERROR(__xludf.DUMMYFUNCTION("GOOGLETRANSLATE(B7546, ""auto"",""en"")"),"Remember God is never late so never rush him, he knows best what you need and when you give it so do not worry and still trust Him instead of panicking just calm down and smile")</f>
        <v>Remember God is never late so never rush him, he knows best what you need and when you give it so do not worry and still trust Him instead of panicking just calm down and smile</v>
      </c>
    </row>
    <row r="7547" ht="15.75" customHeight="1">
      <c r="A7547" s="1">
        <v>8252.0</v>
      </c>
      <c r="B7547" s="2" t="s">
        <v>6291</v>
      </c>
      <c r="C7547" s="2" t="s">
        <v>447</v>
      </c>
      <c r="D7547" s="2" t="s">
        <v>6</v>
      </c>
      <c r="E7547" s="2" t="str">
        <f>IFERROR(__xludf.DUMMYFUNCTION("GOOGLETRANSLATE(B7547, ""auto"",""en"")"),"I do not need a perfect man I just true enough")</f>
        <v>I do not need a perfect man I just true enough</v>
      </c>
    </row>
    <row r="7548" ht="15.75" customHeight="1">
      <c r="A7548" s="1">
        <v>8253.0</v>
      </c>
      <c r="B7548" s="2" t="s">
        <v>6292</v>
      </c>
      <c r="C7548" s="2" t="s">
        <v>447</v>
      </c>
      <c r="D7548" s="2" t="s">
        <v>6</v>
      </c>
      <c r="E7548" s="2" t="str">
        <f>IFERROR(__xludf.DUMMYFUNCTION("GOOGLETRANSLATE(B7548, ""auto"",""en"")"),"eş love is not enough respect for you")</f>
        <v>eş love is not enough respect for you</v>
      </c>
    </row>
    <row r="7549" ht="15.75" customHeight="1">
      <c r="A7549" s="1">
        <v>8254.0</v>
      </c>
      <c r="B7549" s="2" t="s">
        <v>6293</v>
      </c>
      <c r="C7549" s="2" t="s">
        <v>447</v>
      </c>
      <c r="D7549" s="2" t="s">
        <v>6</v>
      </c>
      <c r="E7549" s="2" t="str">
        <f>IFERROR(__xludf.DUMMYFUNCTION("GOOGLETRANSLATE(B7549, ""auto"",""en"")"),"the most important decoration in a girl is a pure conscience")</f>
        <v>the most important decoration in a girl is a pure conscience</v>
      </c>
    </row>
    <row r="7550" ht="15.75" customHeight="1">
      <c r="A7550" s="1">
        <v>8255.0</v>
      </c>
      <c r="B7550" s="2" t="s">
        <v>6289</v>
      </c>
      <c r="C7550" s="2" t="s">
        <v>6294</v>
      </c>
      <c r="D7550" s="2" t="s">
        <v>6</v>
      </c>
      <c r="E7550" s="2" t="str">
        <f>IFERROR(__xludf.DUMMYFUNCTION("GOOGLETRANSLATE(B7550, ""auto"",""en"")"),"I never wanted to make someone hurt but I thought that in some situations it was necessary to behave in this way it is impossible to live a life that you loved by all and you love all good relationships deserve not many these hypocritical sold thereby cau"&amp;"sing nothing but disgust rotten people do not tolerate and respect and even less have someone")</f>
        <v>I never wanted to make someone hurt but I thought that in some situations it was necessary to behave in this way it is impossible to live a life that you loved by all and you love all good relationships deserve not many these hypocritical sold thereby causing nothing but disgust rotten people do not tolerate and respect and even less have someone</v>
      </c>
    </row>
    <row r="7551" ht="15.75" customHeight="1">
      <c r="A7551" s="1">
        <v>8256.0</v>
      </c>
      <c r="B7551" s="2" t="s">
        <v>6290</v>
      </c>
      <c r="C7551" s="2" t="s">
        <v>6294</v>
      </c>
      <c r="D7551" s="2" t="s">
        <v>6</v>
      </c>
      <c r="E7551" s="2" t="str">
        <f>IFERROR(__xludf.DUMMYFUNCTION("GOOGLETRANSLATE(B7551, ""auto"",""en"")"),"Remember God is never late so never rush him, he knows best what you need and when you give it so do not worry and still trust Him instead of panicking just calm down and smile")</f>
        <v>Remember God is never late so never rush him, he knows best what you need and when you give it so do not worry and still trust Him instead of panicking just calm down and smile</v>
      </c>
    </row>
    <row r="7552" ht="15.75" customHeight="1">
      <c r="A7552" s="1">
        <v>8257.0</v>
      </c>
      <c r="B7552" s="2" t="s">
        <v>6291</v>
      </c>
      <c r="C7552" s="2" t="s">
        <v>6294</v>
      </c>
      <c r="D7552" s="2" t="s">
        <v>6</v>
      </c>
      <c r="E7552" s="2" t="str">
        <f>IFERROR(__xludf.DUMMYFUNCTION("GOOGLETRANSLATE(B7552, ""auto"",""en"")"),"I do not need a perfect man I just true enough")</f>
        <v>I do not need a perfect man I just true enough</v>
      </c>
    </row>
    <row r="7553" ht="15.75" customHeight="1">
      <c r="A7553" s="1">
        <v>8258.0</v>
      </c>
      <c r="B7553" s="2" t="s">
        <v>6292</v>
      </c>
      <c r="C7553" s="2" t="s">
        <v>6294</v>
      </c>
      <c r="D7553" s="2" t="s">
        <v>6</v>
      </c>
      <c r="E7553" s="2" t="str">
        <f>IFERROR(__xludf.DUMMYFUNCTION("GOOGLETRANSLATE(B7553, ""auto"",""en"")"),"eş love is not enough respect for you")</f>
        <v>eş love is not enough respect for you</v>
      </c>
    </row>
    <row r="7554" ht="15.75" customHeight="1">
      <c r="A7554" s="1">
        <v>8259.0</v>
      </c>
      <c r="B7554" s="2" t="s">
        <v>6293</v>
      </c>
      <c r="C7554" s="2" t="s">
        <v>6294</v>
      </c>
      <c r="D7554" s="2" t="s">
        <v>6</v>
      </c>
      <c r="E7554" s="2" t="str">
        <f>IFERROR(__xludf.DUMMYFUNCTION("GOOGLETRANSLATE(B7554, ""auto"",""en"")"),"the most important decoration in a girl is a pure conscience")</f>
        <v>the most important decoration in a girl is a pure conscience</v>
      </c>
    </row>
    <row r="7555" ht="15.75" customHeight="1">
      <c r="A7555" s="1">
        <v>8260.0</v>
      </c>
      <c r="B7555" s="2" t="s">
        <v>6289</v>
      </c>
      <c r="C7555" s="2" t="s">
        <v>6295</v>
      </c>
      <c r="D7555" s="2" t="s">
        <v>6</v>
      </c>
      <c r="E7555" s="2" t="str">
        <f>IFERROR(__xludf.DUMMYFUNCTION("GOOGLETRANSLATE(B7555, ""auto"",""en"")"),"I never wanted to make someone hurt but I thought that in some situations it was necessary to behave in this way it is impossible to live a life that you loved by all and you love all good relationships deserve not many these hypocritical sold thereby cau"&amp;"sing nothing but disgust rotten people do not tolerate and respect and even less have someone")</f>
        <v>I never wanted to make someone hurt but I thought that in some situations it was necessary to behave in this way it is impossible to live a life that you loved by all and you love all good relationships deserve not many these hypocritical sold thereby causing nothing but disgust rotten people do not tolerate and respect and even less have someone</v>
      </c>
    </row>
    <row r="7556" ht="15.75" customHeight="1">
      <c r="A7556" s="1">
        <v>8261.0</v>
      </c>
      <c r="B7556" s="2" t="s">
        <v>6290</v>
      </c>
      <c r="C7556" s="2" t="s">
        <v>6295</v>
      </c>
      <c r="D7556" s="2" t="s">
        <v>6</v>
      </c>
      <c r="E7556" s="2" t="str">
        <f>IFERROR(__xludf.DUMMYFUNCTION("GOOGLETRANSLATE(B7556, ""auto"",""en"")"),"Remember God is never late so never rush him, he knows best what you need and when you give it so do not worry and still trust Him instead of panicking just calm down and smile")</f>
        <v>Remember God is never late so never rush him, he knows best what you need and when you give it so do not worry and still trust Him instead of panicking just calm down and smile</v>
      </c>
    </row>
    <row r="7557" ht="15.75" customHeight="1">
      <c r="A7557" s="1">
        <v>8262.0</v>
      </c>
      <c r="B7557" s="2" t="s">
        <v>6291</v>
      </c>
      <c r="C7557" s="2" t="s">
        <v>6295</v>
      </c>
      <c r="D7557" s="2" t="s">
        <v>6</v>
      </c>
      <c r="E7557" s="2" t="str">
        <f>IFERROR(__xludf.DUMMYFUNCTION("GOOGLETRANSLATE(B7557, ""auto"",""en"")"),"I do not need a perfect man I just true enough")</f>
        <v>I do not need a perfect man I just true enough</v>
      </c>
    </row>
    <row r="7558" ht="15.75" customHeight="1">
      <c r="A7558" s="1">
        <v>8263.0</v>
      </c>
      <c r="B7558" s="2" t="s">
        <v>6292</v>
      </c>
      <c r="C7558" s="2" t="s">
        <v>6295</v>
      </c>
      <c r="D7558" s="2" t="s">
        <v>6</v>
      </c>
      <c r="E7558" s="2" t="str">
        <f>IFERROR(__xludf.DUMMYFUNCTION("GOOGLETRANSLATE(B7558, ""auto"",""en"")"),"eş love is not enough respect for you")</f>
        <v>eş love is not enough respect for you</v>
      </c>
    </row>
    <row r="7559" ht="15.75" customHeight="1">
      <c r="A7559" s="1">
        <v>8264.0</v>
      </c>
      <c r="B7559" s="2" t="s">
        <v>6293</v>
      </c>
      <c r="C7559" s="2" t="s">
        <v>6295</v>
      </c>
      <c r="D7559" s="2" t="s">
        <v>6</v>
      </c>
      <c r="E7559" s="2" t="str">
        <f>IFERROR(__xludf.DUMMYFUNCTION("GOOGLETRANSLATE(B7559, ""auto"",""en"")"),"the most important decoration in a girl is a pure conscience")</f>
        <v>the most important decoration in a girl is a pure conscience</v>
      </c>
    </row>
    <row r="7560" ht="15.75" customHeight="1">
      <c r="A7560" s="1">
        <v>8265.0</v>
      </c>
      <c r="B7560" s="2" t="s">
        <v>6296</v>
      </c>
      <c r="C7560" s="2" t="s">
        <v>6297</v>
      </c>
      <c r="D7560" s="2" t="s">
        <v>6</v>
      </c>
      <c r="E7560" s="2" t="str">
        <f>IFERROR(__xludf.DUMMYFUNCTION("GOOGLETRANSLATE(B7560, ""auto"",""en"")"),"a great opportunity to get to the business crowd in Almaty looking for active people to help in the organization of business conferences for directors and senior managers offer paid November 11 in rixos almaty Priot Seifullina 506 99 Almaty will host a se"&amp;"minar renowned business speaker Isaac Adizes is planned about 600 participants show completely")</f>
        <v>a great opportunity to get to the business crowd in Almaty looking for active people to help in the organization of business conferences for directors and senior managers offer paid November 11 in rixos almaty Priot Seifullina 506 99 Almaty will host a seminar renowned business speaker Isaac Adizes is planned about 600 participants show completely</v>
      </c>
    </row>
    <row r="7561" ht="15.75" customHeight="1">
      <c r="A7561" s="1">
        <v>8266.0</v>
      </c>
      <c r="B7561" s="2" t="s">
        <v>6296</v>
      </c>
      <c r="C7561" s="2" t="s">
        <v>6298</v>
      </c>
      <c r="D7561" s="2" t="s">
        <v>6</v>
      </c>
      <c r="E7561" s="2" t="str">
        <f>IFERROR(__xludf.DUMMYFUNCTION("GOOGLETRANSLATE(B7561, ""auto"",""en"")"),"a great opportunity to get to the business crowd in Almaty looking for active people to help in the organization of business conferences for directors and senior managers offer paid November 11 in rixos almaty Priot Seifullina 506 99 Almaty will host a se"&amp;"minar renowned business speaker Isaac Adizes is planned about 600 participants show completely")</f>
        <v>a great opportunity to get to the business crowd in Almaty looking for active people to help in the organization of business conferences for directors and senior managers offer paid November 11 in rixos almaty Priot Seifullina 506 99 Almaty will host a seminar renowned business speaker Isaac Adizes is planned about 600 participants show completely</v>
      </c>
    </row>
    <row r="7562" ht="15.75" customHeight="1">
      <c r="A7562" s="1">
        <v>8268.0</v>
      </c>
      <c r="B7562" s="2" t="s">
        <v>6299</v>
      </c>
      <c r="C7562" s="2" t="s">
        <v>6300</v>
      </c>
      <c r="D7562" s="2" t="s">
        <v>6</v>
      </c>
      <c r="E7562" s="2" t="str">
        <f>IFERROR(__xludf.DUMMYFUNCTION("GOOGLETRANSLATE(B7562, ""auto"",""en"")"),"English club home reading elementary wonderful series of books to help improve reading skills")</f>
        <v>English club home reading elementary wonderful series of books to help improve reading skills</v>
      </c>
    </row>
    <row r="7563" ht="15.75" customHeight="1">
      <c r="A7563" s="1">
        <v>8269.0</v>
      </c>
      <c r="B7563" s="2" t="s">
        <v>6301</v>
      </c>
      <c r="C7563" s="2" t="s">
        <v>6300</v>
      </c>
      <c r="D7563" s="2" t="s">
        <v>6</v>
      </c>
      <c r="E7563" s="2" t="str">
        <f>IFERROR(__xludf.DUMMYFUNCTION("GOOGLETRANSLATE(B7563, ""auto"",""en"")")," Win official ball evro2020 to participate to do repost and subscribe to our page determine the winner at random on November 27 and will publish the results in the comments to this post do not miss this chance to win a ball which will play the best teams "&amp;"in Europe next summer")</f>
        <v> Win official ball evro2020 to participate to do repost and subscribe to our page determine the winner at random on November 27 and will publish the results in the comments to this post do not miss this chance to win a ball which will play the best teams in Europe next summer</v>
      </c>
    </row>
    <row r="7564" ht="15.75" customHeight="1">
      <c r="A7564" s="1">
        <v>8270.0</v>
      </c>
      <c r="B7564" s="2" t="s">
        <v>6302</v>
      </c>
      <c r="C7564" s="2" t="s">
        <v>6300</v>
      </c>
      <c r="D7564" s="2" t="s">
        <v>6</v>
      </c>
      <c r="E7564" s="2" t="str">
        <f>IFERROR(__xludf.DUMMYFUNCTION("GOOGLETRANSLATE(B7564, ""auto"",""en"")"),"drawing 10 certificates on a one-time anti-café 3 hour visit high education in a cozy student club in the center of Moscow near Lubyanka metro station where you can spend a wonderful time to show your taste completely")</f>
        <v>drawing 10 certificates on a one-time anti-café 3 hour visit high education in a cozy student club in the center of Moscow near Lubyanka metro station where you can spend a wonderful time to show your taste completely</v>
      </c>
    </row>
    <row r="7565" ht="15.75" customHeight="1">
      <c r="A7565" s="1">
        <v>8271.0</v>
      </c>
      <c r="B7565" s="2" t="s">
        <v>6303</v>
      </c>
      <c r="C7565" s="2" t="s">
        <v>6300</v>
      </c>
      <c r="D7565" s="2" t="s">
        <v>6</v>
      </c>
      <c r="E7565" s="2" t="str">
        <f>IFERROR(__xludf.DUMMYFUNCTION("GOOGLETRANSLATE(B7565, ""auto"",""en"")"),"October 18, 2019 16 00 in NIU name and m Gubkin Russian State University of Oil and Gas will be held the first lecture logging while drilling GIS or GIS of the lecture course methods GIS Schlumberger lecturer expert in petrophysics Catherine Sazonov rgung"&amp;" Gubkin rguneftiigaza gubkinuniversity gubkintsy gubkin events gubkin education")</f>
        <v>October 18, 2019 16 00 in NIU name and m Gubkin Russian State University of Oil and Gas will be held the first lecture logging while drilling GIS or GIS of the lecture course methods GIS Schlumberger lecturer expert in petrophysics Catherine Sazonov rgung Gubkin rguneftiigaza gubkinuniversity gubkintsy gubkin events gubkin education</v>
      </c>
    </row>
    <row r="7566" ht="15.75" customHeight="1">
      <c r="A7566" s="1">
        <v>8272.0</v>
      </c>
      <c r="B7566" s="2" t="s">
        <v>6304</v>
      </c>
      <c r="C7566" s="2" t="s">
        <v>6300</v>
      </c>
      <c r="D7566" s="2" t="s">
        <v>6</v>
      </c>
      <c r="E7566" s="2" t="str">
        <f>IFERROR(__xludf.DUMMYFUNCTION("GOOGLETRANSLATE(B7566, ""auto"",""en"")"),"just respect him he is a cante is ready to finance re-search Sala most humble and humane footballer in the world never ceases to amaze many people know that the Chelsea midfielder Ngola cante most humble footballer in the world Frenchman travels expensive"&amp;" cars do not like to the public to celebrate the victory of their teams, even the cup the world but these moments do cante in the eyes of the fans only get better and next news struck me even more while many write tweets from Leo Messi and family Sala Ngo"&amp;"la is ready to act on media reports to the Ngola NTE is ready to finance the re-search for the missing plane on which the cante Emiliano fat and fat have played together for Caen when the Argentine was sent on loan from Bordeaux and French only started hi"&amp;"s stellar career is now Kant scribbling posts to Twitter and begins to act it seems the Frenchman is truly unique")</f>
        <v>just respect him he is a cante is ready to finance re-search Sala most humble and humane footballer in the world never ceases to amaze many people know that the Chelsea midfielder Ngola cante most humble footballer in the world Frenchman travels expensive cars do not like to the public to celebrate the victory of their teams, even the cup the world but these moments do cante in the eyes of the fans only get better and next news struck me even more while many write tweets from Leo Messi and family Sala Ngola is ready to act on media reports to the Ngola NTE is ready to finance the re-search for the missing plane on which the cante Emiliano fat and fat have played together for Caen when the Argentine was sent on loan from Bordeaux and French only started his stellar career is now Kant scribbling posts to Twitter and begins to act it seems the Frenchman is truly unique</v>
      </c>
    </row>
    <row r="7567" ht="15.75" customHeight="1">
      <c r="A7567" s="1">
        <v>8274.0</v>
      </c>
      <c r="B7567" s="2" t="s">
        <v>6305</v>
      </c>
      <c r="C7567" s="2" t="s">
        <v>6300</v>
      </c>
      <c r="D7567" s="2" t="s">
        <v>6</v>
      </c>
      <c r="E7567" s="2" t="str">
        <f>IFERROR(__xludf.DUMMYFUNCTION("GOOGLETRANSLATE(B7567, ""auto"",""en"")"),"this man has done for the salvation of animals more than many animal rights activists")</f>
        <v>this man has done for the salvation of animals more than many animal rights activists</v>
      </c>
    </row>
    <row r="7568" ht="15.75" customHeight="1">
      <c r="A7568" s="1">
        <v>8275.0</v>
      </c>
      <c r="B7568" s="2" t="s">
        <v>6306</v>
      </c>
      <c r="C7568" s="2" t="s">
        <v>6300</v>
      </c>
      <c r="D7568" s="2" t="s">
        <v>6</v>
      </c>
      <c r="E7568" s="2" t="str">
        <f>IFERROR(__xludf.DUMMYFUNCTION("GOOGLETRANSLATE(B7568, ""auto"",""en"")")," English, all English Grammar 10 pages a great cheat sheet for those who are learning English")</f>
        <v> English, all English Grammar 10 pages a great cheat sheet for those who are learning English</v>
      </c>
    </row>
    <row r="7569" ht="15.75" customHeight="1">
      <c r="A7569" s="1">
        <v>8276.0</v>
      </c>
      <c r="B7569" s="2" t="s">
        <v>6307</v>
      </c>
      <c r="C7569" s="2" t="s">
        <v>6300</v>
      </c>
      <c r="D7569" s="2" t="s">
        <v>6</v>
      </c>
      <c r="E7569" s="2" t="str">
        <f>IFERROR(__xludf.DUMMYFUNCTION("GOOGLETRANSLATE(B7569, ""auto"",""en"")"),"surround sound")</f>
        <v>surround sound</v>
      </c>
    </row>
    <row r="7570" ht="15.75" customHeight="1">
      <c r="A7570" s="1">
        <v>8278.0</v>
      </c>
      <c r="B7570" s="2" t="s">
        <v>6308</v>
      </c>
      <c r="C7570" s="2" t="s">
        <v>6300</v>
      </c>
      <c r="D7570" s="2" t="s">
        <v>6</v>
      </c>
      <c r="E7570" s="2" t="str">
        <f>IFERROR(__xludf.DUMMYFUNCTION("GOOGLETRANSLATE(B7570, ""auto"",""en"")"),"Today, the magic returns to our lives")</f>
        <v>Today, the magic returns to our lives</v>
      </c>
    </row>
    <row r="7571" ht="15.75" customHeight="1">
      <c r="A7571" s="1">
        <v>8279.0</v>
      </c>
      <c r="B7571" s="2" t="s">
        <v>6309</v>
      </c>
      <c r="C7571" s="2" t="s">
        <v>6310</v>
      </c>
      <c r="D7571" s="2" t="s">
        <v>6</v>
      </c>
      <c r="E7571" s="2" t="str">
        <f>IFERROR(__xludf.DUMMYFUNCTION("GOOGLETRANSLATE(B7571, ""auto"",""en"")"),"where now you're f3 cool ononimus")</f>
        <v>where now you're f3 cool ononimus</v>
      </c>
    </row>
    <row r="7572" ht="15.75" customHeight="1">
      <c r="A7572" s="1">
        <v>8280.0</v>
      </c>
      <c r="B7572" s="2" t="s">
        <v>6311</v>
      </c>
      <c r="C7572" s="2" t="s">
        <v>6310</v>
      </c>
      <c r="D7572" s="2" t="s">
        <v>6</v>
      </c>
      <c r="E7572" s="2" t="str">
        <f>IFERROR(__xludf.DUMMYFUNCTION("GOOGLETRANSLATE(B7572, ""auto"",""en"")"),"it all depends on one's own")</f>
        <v>it all depends on one's own</v>
      </c>
    </row>
    <row r="7573" ht="15.75" customHeight="1">
      <c r="A7573" s="1">
        <v>8281.0</v>
      </c>
      <c r="B7573" s="2" t="s">
        <v>101</v>
      </c>
      <c r="C7573" s="2" t="s">
        <v>6310</v>
      </c>
      <c r="D7573" s="2" t="s">
        <v>6</v>
      </c>
      <c r="E7573" s="2" t="str">
        <f>IFERROR(__xludf.DUMMYFUNCTION("GOOGLETRANSLATE(B7573, ""auto"",""en"")"),"#VALUE!")</f>
        <v>#VALUE!</v>
      </c>
    </row>
    <row r="7574" ht="15.75" customHeight="1">
      <c r="A7574" s="1">
        <v>8282.0</v>
      </c>
      <c r="B7574" s="2" t="s">
        <v>6312</v>
      </c>
      <c r="C7574" s="2" t="s">
        <v>6310</v>
      </c>
      <c r="D7574" s="2" t="s">
        <v>6</v>
      </c>
      <c r="E7574" s="2" t="str">
        <f>IFERROR(__xludf.DUMMYFUNCTION("GOOGLETRANSLATE(B7574, ""auto"",""en"")"),"pump over listening very interesting video with subtitles you exactly like it")</f>
        <v>pump over listening very interesting video with subtitles you exactly like it</v>
      </c>
    </row>
    <row r="7575" ht="15.75" customHeight="1">
      <c r="A7575" s="1">
        <v>8283.0</v>
      </c>
      <c r="B7575" s="2" t="s">
        <v>6313</v>
      </c>
      <c r="C7575" s="2" t="s">
        <v>6310</v>
      </c>
      <c r="D7575" s="2" t="s">
        <v>6</v>
      </c>
      <c r="E7575" s="2" t="str">
        <f>IFERROR(__xludf.DUMMYFUNCTION("GOOGLETRANSLATE(B7575, ""auto"",""en"")"),"verbs with synonyms and transfer")</f>
        <v>verbs with synonyms and transfer</v>
      </c>
    </row>
    <row r="7576" ht="15.75" customHeight="1">
      <c r="A7576" s="1">
        <v>8284.0</v>
      </c>
      <c r="B7576" s="2" t="s">
        <v>2312</v>
      </c>
      <c r="C7576" s="2" t="s">
        <v>6310</v>
      </c>
      <c r="D7576" s="2" t="s">
        <v>6</v>
      </c>
      <c r="E7576" s="2" t="str">
        <f>IFERROR(__xludf.DUMMYFUNCTION("GOOGLETRANSLATE(B7576, ""auto"",""en"")"),"O yes")</f>
        <v>O yes</v>
      </c>
    </row>
    <row r="7577" ht="15.75" customHeight="1">
      <c r="A7577" s="1">
        <v>8285.0</v>
      </c>
      <c r="B7577" s="2" t="s">
        <v>6314</v>
      </c>
      <c r="C7577" s="2" t="s">
        <v>6310</v>
      </c>
      <c r="D7577" s="2" t="s">
        <v>6</v>
      </c>
      <c r="E7577" s="2" t="str">
        <f>IFERROR(__xludf.DUMMYFUNCTION("GOOGLETRANSLATE(B7577, ""auto"",""en"")"),"general biology full course add to their wall so as not to lose the documentary kinomania selection kinomania 1 cells the inorganic chemistry of carbohydrates, fats, proteins show completely")</f>
        <v>general biology full course add to their wall so as not to lose the documentary kinomania selection kinomania 1 cells the inorganic chemistry of carbohydrates, fats, proteins show completely</v>
      </c>
    </row>
    <row r="7578" ht="15.75" customHeight="1">
      <c r="A7578" s="1">
        <v>8286.0</v>
      </c>
      <c r="B7578" s="2" t="s">
        <v>6315</v>
      </c>
      <c r="C7578" s="2" t="s">
        <v>6310</v>
      </c>
      <c r="D7578" s="2" t="s">
        <v>6</v>
      </c>
      <c r="E7578" s="2" t="str">
        <f>IFERROR(__xludf.DUMMYFUNCTION("GOOGLETRANSLATE(B7578, ""auto"",""en"")")," already go so well so slowly")</f>
        <v> already go so well so slowly</v>
      </c>
    </row>
    <row r="7579" ht="15.75" customHeight="1">
      <c r="A7579" s="1">
        <v>8287.0</v>
      </c>
      <c r="B7579" s="2" t="s">
        <v>6316</v>
      </c>
      <c r="C7579" s="2" t="s">
        <v>6317</v>
      </c>
      <c r="D7579" s="2" t="s">
        <v>6</v>
      </c>
      <c r="E7579" s="2" t="str">
        <f>IFERROR(__xludf.DUMMYFUNCTION("GOOGLETRANSLATE(B7579, ""auto"",""en"")"),"it's time to really gentle gentle gentle sadness")</f>
        <v>it's time to really gentle gentle gentle sadness</v>
      </c>
    </row>
    <row r="7580" ht="15.75" customHeight="1">
      <c r="A7580" s="1">
        <v>8288.0</v>
      </c>
      <c r="B7580" s="2" t="s">
        <v>6318</v>
      </c>
      <c r="C7580" s="2" t="s">
        <v>6317</v>
      </c>
      <c r="D7580" s="2" t="s">
        <v>6</v>
      </c>
      <c r="E7580" s="2" t="str">
        <f>IFERROR(__xludf.DUMMYFUNCTION("GOOGLETRANSLATE(B7580, ""auto"",""en"")"),"beloved brother weddingday")</f>
        <v>beloved brother weddingday</v>
      </c>
    </row>
    <row r="7581" ht="15.75" customHeight="1">
      <c r="A7581" s="1">
        <v>8289.0</v>
      </c>
      <c r="B7581" s="2" t="s">
        <v>6319</v>
      </c>
      <c r="C7581" s="2" t="s">
        <v>6317</v>
      </c>
      <c r="D7581" s="2" t="s">
        <v>6</v>
      </c>
      <c r="E7581" s="2" t="str">
        <f>IFERROR(__xludf.DUMMYFUNCTION("GOOGLETRANSLATE(B7581, ""auto"",""en"")"),"I know what it means to love yourself it means to wake up in the morning and did not think about that in the world there is someone luckier nicer smarter wiser better it is to look in the mirror and do not want to leave reflected trust this reflection doe"&amp;"s not matter with makeup or without has no values ​​and my mood, I just trust the fact that light and glows in the heart of the show completely")</f>
        <v>I know what it means to love yourself it means to wake up in the morning and did not think about that in the world there is someone luckier nicer smarter wiser better it is to look in the mirror and do not want to leave reflected trust this reflection does not matter with makeup or without has no values ​​and my mood, I just trust the fact that light and glows in the heart of the show completely</v>
      </c>
    </row>
    <row r="7582" ht="15.75" customHeight="1">
      <c r="A7582" s="1">
        <v>8291.0</v>
      </c>
      <c r="B7582" s="2" t="s">
        <v>6320</v>
      </c>
      <c r="C7582" s="2" t="s">
        <v>6317</v>
      </c>
      <c r="D7582" s="2" t="s">
        <v>6</v>
      </c>
      <c r="E7582" s="2" t="str">
        <f>IFERROR(__xludf.DUMMYFUNCTION("GOOGLETRANSLATE(B7582, ""auto"",""en"")"),"go near long through life at close range can only people of the same weight category values ​​fortitude awareness of responsibility Energy freedom any difference in these conditions increases the distance nina Rubshtein")</f>
        <v>go near long through life at close range can only people of the same weight category values ​​fortitude awareness of responsibility Energy freedom any difference in these conditions increases the distance nina Rubshtein</v>
      </c>
    </row>
    <row r="7583" ht="15.75" customHeight="1">
      <c r="A7583" s="1">
        <v>8292.0</v>
      </c>
      <c r="B7583" s="2" t="s">
        <v>6316</v>
      </c>
      <c r="C7583" s="2" t="s">
        <v>6321</v>
      </c>
      <c r="D7583" s="2" t="s">
        <v>6</v>
      </c>
      <c r="E7583" s="2" t="str">
        <f>IFERROR(__xludf.DUMMYFUNCTION("GOOGLETRANSLATE(B7583, ""auto"",""en"")"),"it's time to really gentle gentle gentle sadness")</f>
        <v>it's time to really gentle gentle gentle sadness</v>
      </c>
    </row>
    <row r="7584" ht="15.75" customHeight="1">
      <c r="A7584" s="1">
        <v>8293.0</v>
      </c>
      <c r="B7584" s="2" t="s">
        <v>6318</v>
      </c>
      <c r="C7584" s="2" t="s">
        <v>6321</v>
      </c>
      <c r="D7584" s="2" t="s">
        <v>6</v>
      </c>
      <c r="E7584" s="2" t="str">
        <f>IFERROR(__xludf.DUMMYFUNCTION("GOOGLETRANSLATE(B7584, ""auto"",""en"")"),"beloved brother weddingday")</f>
        <v>beloved brother weddingday</v>
      </c>
    </row>
    <row r="7585" ht="15.75" customHeight="1">
      <c r="A7585" s="1">
        <v>8294.0</v>
      </c>
      <c r="B7585" s="2" t="s">
        <v>6319</v>
      </c>
      <c r="C7585" s="2" t="s">
        <v>6321</v>
      </c>
      <c r="D7585" s="2" t="s">
        <v>6</v>
      </c>
      <c r="E7585" s="2" t="str">
        <f>IFERROR(__xludf.DUMMYFUNCTION("GOOGLETRANSLATE(B7585, ""auto"",""en"")"),"I know what it means to love yourself it means to wake up in the morning and did not think about that in the world there is someone luckier nicer smarter wiser better it is to look in the mirror and do not want to leave reflected trust this reflection doe"&amp;"s not matter with makeup or without has no values ​​and my mood, I just trust the fact that light and glows in the heart of the show completely")</f>
        <v>I know what it means to love yourself it means to wake up in the morning and did not think about that in the world there is someone luckier nicer smarter wiser better it is to look in the mirror and do not want to leave reflected trust this reflection does not matter with makeup or without has no values ​​and my mood, I just trust the fact that light and glows in the heart of the show completely</v>
      </c>
    </row>
    <row r="7586" ht="15.75" customHeight="1">
      <c r="A7586" s="1">
        <v>8296.0</v>
      </c>
      <c r="B7586" s="2" t="s">
        <v>6320</v>
      </c>
      <c r="C7586" s="2" t="s">
        <v>6321</v>
      </c>
      <c r="D7586" s="2" t="s">
        <v>6</v>
      </c>
      <c r="E7586" s="2" t="str">
        <f>IFERROR(__xludf.DUMMYFUNCTION("GOOGLETRANSLATE(B7586, ""auto"",""en"")"),"go near long through life at close range can only people of the same weight category values ​​fortitude awareness of responsibility Energy freedom any difference in these conditions increases the distance nina Rubshtein")</f>
        <v>go near long through life at close range can only people of the same weight category values ​​fortitude awareness of responsibility Energy freedom any difference in these conditions increases the distance nina Rubshtein</v>
      </c>
    </row>
    <row r="7587" ht="15.75" customHeight="1">
      <c r="A7587" s="1">
        <v>8297.0</v>
      </c>
      <c r="B7587" s="2" t="s">
        <v>6322</v>
      </c>
      <c r="C7587" s="2" t="s">
        <v>6323</v>
      </c>
      <c r="D7587" s="2" t="s">
        <v>6</v>
      </c>
      <c r="E7587" s="2" t="str">
        <f>IFERROR(__xludf.DUMMYFUNCTION("GOOGLETRANSLATE(B7587, ""auto"",""en"")"),"green eyes might like gray eyes can charm into his blue eyes you can fall in love and just brown eyes can be a maddening")</f>
        <v>green eyes might like gray eyes can charm into his blue eyes you can fall in love and just brown eyes can be a maddening</v>
      </c>
    </row>
    <row r="7588" ht="15.75" customHeight="1">
      <c r="A7588" s="1">
        <v>8298.0</v>
      </c>
      <c r="B7588" s="2" t="s">
        <v>6324</v>
      </c>
      <c r="C7588" s="2" t="s">
        <v>6323</v>
      </c>
      <c r="D7588" s="2" t="s">
        <v>6</v>
      </c>
      <c r="E7588" s="2" t="str">
        <f>IFERROR(__xludf.DUMMYFUNCTION("GOOGLETRANSLATE(B7588, ""auto"",""en"")"),"On a group https vk com club150477628")</f>
        <v>On a group https vk com club150477628</v>
      </c>
    </row>
    <row r="7589" ht="15.75" customHeight="1">
      <c r="A7589" s="1">
        <v>8299.0</v>
      </c>
      <c r="B7589" s="2" t="s">
        <v>477</v>
      </c>
      <c r="C7589" s="2" t="s">
        <v>6323</v>
      </c>
      <c r="D7589" s="2" t="s">
        <v>6</v>
      </c>
      <c r="E7589" s="2" t="str">
        <f>IFERROR(__xludf.DUMMYFUNCTION("GOOGLETRANSLATE(B7589, ""auto"",""en"")"),"Know your fans in android app https vk cc 6ymywu or application VKontakte vk com app4236781 925")</f>
        <v>Know your fans in android app https vk cc 6ymywu or application VKontakte vk com app4236781 925</v>
      </c>
    </row>
    <row r="7590" ht="15.75" customHeight="1">
      <c r="A7590" s="1">
        <v>8300.0</v>
      </c>
      <c r="B7590" s="2" t="s">
        <v>477</v>
      </c>
      <c r="C7590" s="2" t="s">
        <v>6323</v>
      </c>
      <c r="D7590" s="2" t="s">
        <v>6</v>
      </c>
      <c r="E7590" s="2" t="str">
        <f>IFERROR(__xludf.DUMMYFUNCTION("GOOGLETRANSLATE(B7590, ""auto"",""en"")"),"Know your fans in android app https vk cc 6ymywu or application VKontakte vk com app4236781 925")</f>
        <v>Know your fans in android app https vk cc 6ymywu or application VKontakte vk com app4236781 925</v>
      </c>
    </row>
    <row r="7591" ht="15.75" customHeight="1">
      <c r="A7591" s="1">
        <v>8301.0</v>
      </c>
      <c r="B7591" s="2" t="s">
        <v>6325</v>
      </c>
      <c r="C7591" s="2" t="s">
        <v>6323</v>
      </c>
      <c r="D7591" s="2" t="s">
        <v>6</v>
      </c>
      <c r="E7591" s="2" t="str">
        <f>IFERROR(__xludf.DUMMYFUNCTION("GOOGLETRANSLATE(B7591, ""auto"",""en"")"),"Hi, happy birthday")</f>
        <v>Hi, happy birthday</v>
      </c>
    </row>
    <row r="7592" ht="15.75" customHeight="1">
      <c r="A7592" s="1">
        <v>8302.0</v>
      </c>
      <c r="B7592" s="2" t="s">
        <v>4902</v>
      </c>
      <c r="C7592" s="2" t="s">
        <v>6323</v>
      </c>
      <c r="D7592" s="2" t="s">
        <v>6</v>
      </c>
      <c r="E7592" s="2" t="str">
        <f>IFERROR(__xludf.DUMMYFUNCTION("GOOGLETRANSLATE(B7592, ""auto"",""en"")"),"find out what they think about your friends new answer about you vk com app3122014 431")</f>
        <v>find out what they think about your friends new answer about you vk com app3122014 431</v>
      </c>
    </row>
    <row r="7593" ht="15.75" customHeight="1">
      <c r="A7593" s="1">
        <v>8303.0</v>
      </c>
      <c r="B7593" s="2" t="s">
        <v>6326</v>
      </c>
      <c r="C7593" s="2" t="s">
        <v>6323</v>
      </c>
      <c r="D7593" s="2" t="s">
        <v>6</v>
      </c>
      <c r="E7593" s="2" t="str">
        <f>IFERROR(__xludf.DUMMYFUNCTION("GOOGLETRANSLATE(B7593, ""auto"",""en"")"),"Check your fans here vk com app3122014")</f>
        <v>Check your fans here vk com app3122014</v>
      </c>
    </row>
    <row r="7594" ht="15.75" customHeight="1">
      <c r="A7594" s="1">
        <v>8304.0</v>
      </c>
      <c r="B7594" s="2" t="s">
        <v>4902</v>
      </c>
      <c r="C7594" s="2" t="s">
        <v>6323</v>
      </c>
      <c r="D7594" s="2" t="s">
        <v>6</v>
      </c>
      <c r="E7594" s="2" t="str">
        <f>IFERROR(__xludf.DUMMYFUNCTION("GOOGLETRANSLATE(B7594, ""auto"",""en"")"),"find out what they think about your friends new answer about you vk com app3122014 431")</f>
        <v>find out what they think about your friends new answer about you vk com app3122014 431</v>
      </c>
    </row>
    <row r="7595" ht="15.75" customHeight="1">
      <c r="A7595" s="1">
        <v>8305.0</v>
      </c>
      <c r="B7595" s="2" t="s">
        <v>6327</v>
      </c>
      <c r="C7595" s="2" t="s">
        <v>6323</v>
      </c>
      <c r="D7595" s="2" t="s">
        <v>6</v>
      </c>
      <c r="E7595" s="2" t="str">
        <f>IFERROR(__xludf.DUMMYFUNCTION("GOOGLETRANSLATE(B7595, ""auto"",""en"")"),"join groups https vk com znakomstva shu")</f>
        <v>join groups https vk com znakomstva shu</v>
      </c>
    </row>
    <row r="7596" ht="15.75" customHeight="1">
      <c r="A7596" s="1">
        <v>8306.0</v>
      </c>
      <c r="B7596" s="2" t="s">
        <v>6328</v>
      </c>
      <c r="C7596" s="2" t="s">
        <v>6323</v>
      </c>
      <c r="D7596" s="2" t="s">
        <v>6</v>
      </c>
      <c r="E7596" s="2" t="str">
        <f>IFERROR(__xludf.DUMMYFUNCTION("GOOGLETRANSLATE(B7596, ""auto"",""en"")"),"Figure sense")</f>
        <v>Figure sense</v>
      </c>
    </row>
    <row r="7597" ht="15.75" customHeight="1">
      <c r="A7597" s="1">
        <v>8307.0</v>
      </c>
      <c r="B7597" s="2" t="s">
        <v>6329</v>
      </c>
      <c r="C7597" s="2" t="s">
        <v>6323</v>
      </c>
      <c r="D7597" s="2" t="s">
        <v>6</v>
      </c>
      <c r="E7597" s="2" t="str">
        <f>IFERROR(__xludf.DUMMYFUNCTION("GOOGLETRANSLATE(B7597, ""auto"",""en"")"),"Let this summer we will have a lot of cool things")</f>
        <v>Let this summer we will have a lot of cool things</v>
      </c>
    </row>
    <row r="7598" ht="15.75" customHeight="1">
      <c r="A7598" s="1">
        <v>8308.0</v>
      </c>
      <c r="B7598" s="2" t="s">
        <v>6330</v>
      </c>
      <c r="C7598" s="2" t="s">
        <v>6323</v>
      </c>
      <c r="D7598" s="2" t="s">
        <v>6</v>
      </c>
      <c r="E7598" s="2" t="str">
        <f>IFERROR(__xludf.DUMMYFUNCTION("GOOGLETRANSLATE(B7598, ""auto"",""en"")"),"Phone circuit etedisonda my heart will dip soytsem SMS Your balance sheet asset or less than 150 IU")</f>
        <v>Phone circuit etedisonda my heart will dip soytsem SMS Your balance sheet asset or less than 150 IU</v>
      </c>
    </row>
    <row r="7599" ht="15.75" customHeight="1">
      <c r="A7599" s="1">
        <v>8309.0</v>
      </c>
      <c r="B7599" s="2" t="s">
        <v>6331</v>
      </c>
      <c r="C7599" s="2" t="s">
        <v>6323</v>
      </c>
      <c r="D7599" s="2" t="s">
        <v>6</v>
      </c>
      <c r="E7599" s="2" t="str">
        <f>IFERROR(__xludf.DUMMYFUNCTION("GOOGLETRANSLATE(B7599, ""auto"",""en"")"),"difficulty seen people do not understand what is happiness")</f>
        <v>difficulty seen people do not understand what is happiness</v>
      </c>
    </row>
    <row r="7600" ht="15.75" customHeight="1">
      <c r="A7600" s="1">
        <v>8310.0</v>
      </c>
      <c r="B7600" s="2" t="s">
        <v>6332</v>
      </c>
      <c r="C7600" s="2" t="s">
        <v>6323</v>
      </c>
      <c r="D7600" s="2" t="s">
        <v>6</v>
      </c>
      <c r="E7600" s="2" t="str">
        <f>IFERROR(__xludf.DUMMYFUNCTION("GOOGLETRANSLATE(B7600, ""auto"",""en"")"),"Be yourself do not follow the crowd")</f>
        <v>Be yourself do not follow the crowd</v>
      </c>
    </row>
    <row r="7601" ht="15.75" customHeight="1">
      <c r="A7601" s="1">
        <v>8311.0</v>
      </c>
      <c r="B7601" s="2" t="s">
        <v>6333</v>
      </c>
      <c r="C7601" s="2" t="s">
        <v>6323</v>
      </c>
      <c r="D7601" s="2" t="s">
        <v>6</v>
      </c>
      <c r="E7601" s="2" t="str">
        <f>IFERROR(__xludf.DUMMYFUNCTION("GOOGLETRANSLATE(B7601, ""auto"",""en"")"),"I always say to my boyfriend understands very caring attention that always pleased me missed pampered in which words often have no love never abandoned me crazy")</f>
        <v>I always say to my boyfriend understands very caring attention that always pleased me missed pampered in which words often have no love never abandoned me crazy</v>
      </c>
    </row>
    <row r="7602" ht="15.75" customHeight="1">
      <c r="A7602" s="1">
        <v>8312.0</v>
      </c>
      <c r="B7602" s="2" t="s">
        <v>6334</v>
      </c>
      <c r="C7602" s="2" t="s">
        <v>6323</v>
      </c>
      <c r="D7602" s="2" t="s">
        <v>6</v>
      </c>
      <c r="E7602" s="2" t="str">
        <f>IFERROR(__xludf.DUMMYFUNCTION("GOOGLETRANSLATE(B7602, ""auto"",""en"")"),"it is necessary to prevent people from back left everything wali Najera and do not come do not hurt")</f>
        <v>it is necessary to prevent people from back left everything wali Najera and do not come do not hurt</v>
      </c>
    </row>
    <row r="7603" ht="15.75" customHeight="1">
      <c r="A7603" s="1">
        <v>8313.0</v>
      </c>
      <c r="B7603" s="2" t="s">
        <v>6335</v>
      </c>
      <c r="C7603" s="2" t="s">
        <v>6323</v>
      </c>
      <c r="D7603" s="2" t="s">
        <v>6</v>
      </c>
      <c r="E7603" s="2" t="str">
        <f>IFERROR(__xludf.DUMMYFUNCTION("GOOGLETRANSLATE(B7603, ""auto"",""en"")"),"I want you")</f>
        <v>I want you</v>
      </c>
    </row>
    <row r="7604" ht="15.75" customHeight="1">
      <c r="A7604" s="1">
        <v>8314.0</v>
      </c>
      <c r="B7604" s="2" t="s">
        <v>6322</v>
      </c>
      <c r="C7604" s="2" t="s">
        <v>6336</v>
      </c>
      <c r="D7604" s="2" t="s">
        <v>6</v>
      </c>
      <c r="E7604" s="2" t="str">
        <f>IFERROR(__xludf.DUMMYFUNCTION("GOOGLETRANSLATE(B7604, ""auto"",""en"")"),"green eyes might like gray eyes can charm into his blue eyes you can fall in love and just brown eyes can be a maddening")</f>
        <v>green eyes might like gray eyes can charm into his blue eyes you can fall in love and just brown eyes can be a maddening</v>
      </c>
    </row>
    <row r="7605" ht="15.75" customHeight="1">
      <c r="A7605" s="1">
        <v>8315.0</v>
      </c>
      <c r="B7605" s="2" t="s">
        <v>6324</v>
      </c>
      <c r="C7605" s="2" t="s">
        <v>6336</v>
      </c>
      <c r="D7605" s="2" t="s">
        <v>6</v>
      </c>
      <c r="E7605" s="2" t="str">
        <f>IFERROR(__xludf.DUMMYFUNCTION("GOOGLETRANSLATE(B7605, ""auto"",""en"")"),"On a group https vk com club150477628")</f>
        <v>On a group https vk com club150477628</v>
      </c>
    </row>
    <row r="7606" ht="15.75" customHeight="1">
      <c r="A7606" s="1">
        <v>8316.0</v>
      </c>
      <c r="B7606" s="2" t="s">
        <v>477</v>
      </c>
      <c r="C7606" s="2" t="s">
        <v>6336</v>
      </c>
      <c r="D7606" s="2" t="s">
        <v>6</v>
      </c>
      <c r="E7606" s="2" t="str">
        <f>IFERROR(__xludf.DUMMYFUNCTION("GOOGLETRANSLATE(B7606, ""auto"",""en"")"),"Know your fans in android app https vk cc 6ymywu or application VKontakte vk com app4236781 925")</f>
        <v>Know your fans in android app https vk cc 6ymywu or application VKontakte vk com app4236781 925</v>
      </c>
    </row>
    <row r="7607" ht="15.75" customHeight="1">
      <c r="A7607" s="1">
        <v>8317.0</v>
      </c>
      <c r="B7607" s="2" t="s">
        <v>477</v>
      </c>
      <c r="C7607" s="2" t="s">
        <v>6336</v>
      </c>
      <c r="D7607" s="2" t="s">
        <v>6</v>
      </c>
      <c r="E7607" s="2" t="str">
        <f>IFERROR(__xludf.DUMMYFUNCTION("GOOGLETRANSLATE(B7607, ""auto"",""en"")"),"Know your fans in android app https vk cc 6ymywu or application VKontakte vk com app4236781 925")</f>
        <v>Know your fans in android app https vk cc 6ymywu or application VKontakte vk com app4236781 925</v>
      </c>
    </row>
    <row r="7608" ht="15.75" customHeight="1">
      <c r="A7608" s="1">
        <v>8318.0</v>
      </c>
      <c r="B7608" s="2" t="s">
        <v>6325</v>
      </c>
      <c r="C7608" s="2" t="s">
        <v>6336</v>
      </c>
      <c r="D7608" s="2" t="s">
        <v>6</v>
      </c>
      <c r="E7608" s="2" t="str">
        <f>IFERROR(__xludf.DUMMYFUNCTION("GOOGLETRANSLATE(B7608, ""auto"",""en"")"),"Hi, happy birthday")</f>
        <v>Hi, happy birthday</v>
      </c>
    </row>
    <row r="7609" ht="15.75" customHeight="1">
      <c r="A7609" s="1">
        <v>8319.0</v>
      </c>
      <c r="B7609" s="2" t="s">
        <v>4902</v>
      </c>
      <c r="C7609" s="2" t="s">
        <v>6336</v>
      </c>
      <c r="D7609" s="2" t="s">
        <v>6</v>
      </c>
      <c r="E7609" s="2" t="str">
        <f>IFERROR(__xludf.DUMMYFUNCTION("GOOGLETRANSLATE(B7609, ""auto"",""en"")"),"find out what they think about your friends new answer about you vk com app3122014 431")</f>
        <v>find out what they think about your friends new answer about you vk com app3122014 431</v>
      </c>
    </row>
    <row r="7610" ht="15.75" customHeight="1">
      <c r="A7610" s="1">
        <v>8320.0</v>
      </c>
      <c r="B7610" s="2" t="s">
        <v>6326</v>
      </c>
      <c r="C7610" s="2" t="s">
        <v>6336</v>
      </c>
      <c r="D7610" s="2" t="s">
        <v>6</v>
      </c>
      <c r="E7610" s="2" t="str">
        <f>IFERROR(__xludf.DUMMYFUNCTION("GOOGLETRANSLATE(B7610, ""auto"",""en"")"),"Check your fans here vk com app3122014")</f>
        <v>Check your fans here vk com app3122014</v>
      </c>
    </row>
    <row r="7611" ht="15.75" customHeight="1">
      <c r="A7611" s="1">
        <v>8321.0</v>
      </c>
      <c r="B7611" s="2" t="s">
        <v>4902</v>
      </c>
      <c r="C7611" s="2" t="s">
        <v>6336</v>
      </c>
      <c r="D7611" s="2" t="s">
        <v>6</v>
      </c>
      <c r="E7611" s="2" t="str">
        <f>IFERROR(__xludf.DUMMYFUNCTION("GOOGLETRANSLATE(B7611, ""auto"",""en"")"),"find out what they think about your friends new answer about you vk com app3122014 431")</f>
        <v>find out what they think about your friends new answer about you vk com app3122014 431</v>
      </c>
    </row>
    <row r="7612" ht="15.75" customHeight="1">
      <c r="A7612" s="1">
        <v>8322.0</v>
      </c>
      <c r="B7612" s="2" t="s">
        <v>6327</v>
      </c>
      <c r="C7612" s="2" t="s">
        <v>6336</v>
      </c>
      <c r="D7612" s="2" t="s">
        <v>6</v>
      </c>
      <c r="E7612" s="2" t="str">
        <f>IFERROR(__xludf.DUMMYFUNCTION("GOOGLETRANSLATE(B7612, ""auto"",""en"")"),"join groups https vk com znakomstva shu")</f>
        <v>join groups https vk com znakomstva shu</v>
      </c>
    </row>
    <row r="7613" ht="15.75" customHeight="1">
      <c r="A7613" s="1">
        <v>8323.0</v>
      </c>
      <c r="B7613" s="2" t="s">
        <v>6328</v>
      </c>
      <c r="C7613" s="2" t="s">
        <v>6336</v>
      </c>
      <c r="D7613" s="2" t="s">
        <v>6</v>
      </c>
      <c r="E7613" s="2" t="str">
        <f>IFERROR(__xludf.DUMMYFUNCTION("GOOGLETRANSLATE(B7613, ""auto"",""en"")"),"Figure sense")</f>
        <v>Figure sense</v>
      </c>
    </row>
    <row r="7614" ht="15.75" customHeight="1">
      <c r="A7614" s="1">
        <v>8324.0</v>
      </c>
      <c r="B7614" s="2" t="s">
        <v>6329</v>
      </c>
      <c r="C7614" s="2" t="s">
        <v>6336</v>
      </c>
      <c r="D7614" s="2" t="s">
        <v>6</v>
      </c>
      <c r="E7614" s="2" t="str">
        <f>IFERROR(__xludf.DUMMYFUNCTION("GOOGLETRANSLATE(B7614, ""auto"",""en"")"),"Let this summer we will have a lot of cool things")</f>
        <v>Let this summer we will have a lot of cool things</v>
      </c>
    </row>
    <row r="7615" ht="15.75" customHeight="1">
      <c r="A7615" s="1">
        <v>8325.0</v>
      </c>
      <c r="B7615" s="2" t="s">
        <v>6330</v>
      </c>
      <c r="C7615" s="2" t="s">
        <v>6336</v>
      </c>
      <c r="D7615" s="2" t="s">
        <v>6</v>
      </c>
      <c r="E7615" s="2" t="str">
        <f>IFERROR(__xludf.DUMMYFUNCTION("GOOGLETRANSLATE(B7615, ""auto"",""en"")"),"Phone circuit etedisonda my heart will dip soytsem SMS Your balance sheet asset or less than 150 IU")</f>
        <v>Phone circuit etedisonda my heart will dip soytsem SMS Your balance sheet asset or less than 150 IU</v>
      </c>
    </row>
    <row r="7616" ht="15.75" customHeight="1">
      <c r="A7616" s="1">
        <v>8326.0</v>
      </c>
      <c r="B7616" s="2" t="s">
        <v>6331</v>
      </c>
      <c r="C7616" s="2" t="s">
        <v>6336</v>
      </c>
      <c r="D7616" s="2" t="s">
        <v>6</v>
      </c>
      <c r="E7616" s="2" t="str">
        <f>IFERROR(__xludf.DUMMYFUNCTION("GOOGLETRANSLATE(B7616, ""auto"",""en"")"),"difficulty seen people do not understand what is happiness")</f>
        <v>difficulty seen people do not understand what is happiness</v>
      </c>
    </row>
    <row r="7617" ht="15.75" customHeight="1">
      <c r="A7617" s="1">
        <v>8327.0</v>
      </c>
      <c r="B7617" s="2" t="s">
        <v>6332</v>
      </c>
      <c r="C7617" s="2" t="s">
        <v>6336</v>
      </c>
      <c r="D7617" s="2" t="s">
        <v>6</v>
      </c>
      <c r="E7617" s="2" t="str">
        <f>IFERROR(__xludf.DUMMYFUNCTION("GOOGLETRANSLATE(B7617, ""auto"",""en"")"),"Be yourself do not follow the crowd")</f>
        <v>Be yourself do not follow the crowd</v>
      </c>
    </row>
    <row r="7618" ht="15.75" customHeight="1">
      <c r="A7618" s="1">
        <v>8328.0</v>
      </c>
      <c r="B7618" s="2" t="s">
        <v>6333</v>
      </c>
      <c r="C7618" s="2" t="s">
        <v>6336</v>
      </c>
      <c r="D7618" s="2" t="s">
        <v>6</v>
      </c>
      <c r="E7618" s="2" t="str">
        <f>IFERROR(__xludf.DUMMYFUNCTION("GOOGLETRANSLATE(B7618, ""auto"",""en"")"),"I always say to my boyfriend understands very caring attention that always pleased me missed pampered in which words often have no love never abandoned me crazy")</f>
        <v>I always say to my boyfriend understands very caring attention that always pleased me missed pampered in which words often have no love never abandoned me crazy</v>
      </c>
    </row>
    <row r="7619" ht="15.75" customHeight="1">
      <c r="A7619" s="1">
        <v>8329.0</v>
      </c>
      <c r="B7619" s="2" t="s">
        <v>6334</v>
      </c>
      <c r="C7619" s="2" t="s">
        <v>6336</v>
      </c>
      <c r="D7619" s="2" t="s">
        <v>6</v>
      </c>
      <c r="E7619" s="2" t="str">
        <f>IFERROR(__xludf.DUMMYFUNCTION("GOOGLETRANSLATE(B7619, ""auto"",""en"")"),"it is necessary to prevent people from back left everything wali Najera and do not come do not hurt")</f>
        <v>it is necessary to prevent people from back left everything wali Najera and do not come do not hurt</v>
      </c>
    </row>
    <row r="7620" ht="15.75" customHeight="1">
      <c r="A7620" s="1">
        <v>8330.0</v>
      </c>
      <c r="B7620" s="2" t="s">
        <v>6335</v>
      </c>
      <c r="C7620" s="2" t="s">
        <v>6336</v>
      </c>
      <c r="D7620" s="2" t="s">
        <v>6</v>
      </c>
      <c r="E7620" s="2" t="str">
        <f>IFERROR(__xludf.DUMMYFUNCTION("GOOGLETRANSLATE(B7620, ""auto"",""en"")"),"I want you")</f>
        <v>I want you</v>
      </c>
    </row>
    <row r="7621" ht="15.75" customHeight="1">
      <c r="A7621" s="1">
        <v>8331.0</v>
      </c>
      <c r="B7621" s="2" t="s">
        <v>6322</v>
      </c>
      <c r="C7621" s="2" t="s">
        <v>6323</v>
      </c>
      <c r="D7621" s="2" t="s">
        <v>6</v>
      </c>
      <c r="E7621" s="2" t="str">
        <f>IFERROR(__xludf.DUMMYFUNCTION("GOOGLETRANSLATE(B7621, ""auto"",""en"")"),"green eyes might like gray eyes can charm into his blue eyes you can fall in love and just brown eyes can be a maddening")</f>
        <v>green eyes might like gray eyes can charm into his blue eyes you can fall in love and just brown eyes can be a maddening</v>
      </c>
    </row>
    <row r="7622" ht="15.75" customHeight="1">
      <c r="A7622" s="1">
        <v>8332.0</v>
      </c>
      <c r="B7622" s="2" t="s">
        <v>6324</v>
      </c>
      <c r="C7622" s="2" t="s">
        <v>6323</v>
      </c>
      <c r="D7622" s="2" t="s">
        <v>6</v>
      </c>
      <c r="E7622" s="2" t="str">
        <f>IFERROR(__xludf.DUMMYFUNCTION("GOOGLETRANSLATE(B7622, ""auto"",""en"")"),"On a group https vk com club150477628")</f>
        <v>On a group https vk com club150477628</v>
      </c>
    </row>
    <row r="7623" ht="15.75" customHeight="1">
      <c r="A7623" s="1">
        <v>8333.0</v>
      </c>
      <c r="B7623" s="2" t="s">
        <v>477</v>
      </c>
      <c r="C7623" s="2" t="s">
        <v>6323</v>
      </c>
      <c r="D7623" s="2" t="s">
        <v>6</v>
      </c>
      <c r="E7623" s="2" t="str">
        <f>IFERROR(__xludf.DUMMYFUNCTION("GOOGLETRANSLATE(B7623, ""auto"",""en"")"),"Know your fans in android app https vk cc 6ymywu or application VKontakte vk com app4236781 925")</f>
        <v>Know your fans in android app https vk cc 6ymywu or application VKontakte vk com app4236781 925</v>
      </c>
    </row>
    <row r="7624" ht="15.75" customHeight="1">
      <c r="A7624" s="1">
        <v>8334.0</v>
      </c>
      <c r="B7624" s="2" t="s">
        <v>477</v>
      </c>
      <c r="C7624" s="2" t="s">
        <v>6323</v>
      </c>
      <c r="D7624" s="2" t="s">
        <v>6</v>
      </c>
      <c r="E7624" s="2" t="str">
        <f>IFERROR(__xludf.DUMMYFUNCTION("GOOGLETRANSLATE(B7624, ""auto"",""en"")"),"Know your fans in android app https vk cc 6ymywu or application VKontakte vk com app4236781 925")</f>
        <v>Know your fans in android app https vk cc 6ymywu or application VKontakte vk com app4236781 925</v>
      </c>
    </row>
    <row r="7625" ht="15.75" customHeight="1">
      <c r="A7625" s="1">
        <v>8335.0</v>
      </c>
      <c r="B7625" s="2" t="s">
        <v>6325</v>
      </c>
      <c r="C7625" s="2" t="s">
        <v>6323</v>
      </c>
      <c r="D7625" s="2" t="s">
        <v>6</v>
      </c>
      <c r="E7625" s="2" t="str">
        <f>IFERROR(__xludf.DUMMYFUNCTION("GOOGLETRANSLATE(B7625, ""auto"",""en"")"),"Hi, happy birthday")</f>
        <v>Hi, happy birthday</v>
      </c>
    </row>
    <row r="7626" ht="15.75" customHeight="1">
      <c r="A7626" s="1">
        <v>8336.0</v>
      </c>
      <c r="B7626" s="2" t="s">
        <v>4902</v>
      </c>
      <c r="C7626" s="2" t="s">
        <v>6323</v>
      </c>
      <c r="D7626" s="2" t="s">
        <v>6</v>
      </c>
      <c r="E7626" s="2" t="str">
        <f>IFERROR(__xludf.DUMMYFUNCTION("GOOGLETRANSLATE(B7626, ""auto"",""en"")"),"find out what they think about your friends new answer about you vk com app3122014 431")</f>
        <v>find out what they think about your friends new answer about you vk com app3122014 431</v>
      </c>
    </row>
    <row r="7627" ht="15.75" customHeight="1">
      <c r="A7627" s="1">
        <v>8337.0</v>
      </c>
      <c r="B7627" s="2" t="s">
        <v>6326</v>
      </c>
      <c r="C7627" s="2" t="s">
        <v>6323</v>
      </c>
      <c r="D7627" s="2" t="s">
        <v>6</v>
      </c>
      <c r="E7627" s="2" t="str">
        <f>IFERROR(__xludf.DUMMYFUNCTION("GOOGLETRANSLATE(B7627, ""auto"",""en"")"),"Check your fans here vk com app3122014")</f>
        <v>Check your fans here vk com app3122014</v>
      </c>
    </row>
    <row r="7628" ht="15.75" customHeight="1">
      <c r="A7628" s="1">
        <v>8338.0</v>
      </c>
      <c r="B7628" s="2" t="s">
        <v>4902</v>
      </c>
      <c r="C7628" s="2" t="s">
        <v>6323</v>
      </c>
      <c r="D7628" s="2" t="s">
        <v>6</v>
      </c>
      <c r="E7628" s="2" t="str">
        <f>IFERROR(__xludf.DUMMYFUNCTION("GOOGLETRANSLATE(B7628, ""auto"",""en"")"),"find out what they think about your friends new answer about you vk com app3122014 431")</f>
        <v>find out what they think about your friends new answer about you vk com app3122014 431</v>
      </c>
    </row>
    <row r="7629" ht="15.75" customHeight="1">
      <c r="A7629" s="1">
        <v>8339.0</v>
      </c>
      <c r="B7629" s="2" t="s">
        <v>6327</v>
      </c>
      <c r="C7629" s="2" t="s">
        <v>6323</v>
      </c>
      <c r="D7629" s="2" t="s">
        <v>6</v>
      </c>
      <c r="E7629" s="2" t="str">
        <f>IFERROR(__xludf.DUMMYFUNCTION("GOOGLETRANSLATE(B7629, ""auto"",""en"")"),"join groups https vk com znakomstva shu")</f>
        <v>join groups https vk com znakomstva shu</v>
      </c>
    </row>
    <row r="7630" ht="15.75" customHeight="1">
      <c r="A7630" s="1">
        <v>8340.0</v>
      </c>
      <c r="B7630" s="2" t="s">
        <v>6328</v>
      </c>
      <c r="C7630" s="2" t="s">
        <v>6323</v>
      </c>
      <c r="D7630" s="2" t="s">
        <v>6</v>
      </c>
      <c r="E7630" s="2" t="str">
        <f>IFERROR(__xludf.DUMMYFUNCTION("GOOGLETRANSLATE(B7630, ""auto"",""en"")"),"Figure sense")</f>
        <v>Figure sense</v>
      </c>
    </row>
    <row r="7631" ht="15.75" customHeight="1">
      <c r="A7631" s="1">
        <v>8341.0</v>
      </c>
      <c r="B7631" s="2" t="s">
        <v>6329</v>
      </c>
      <c r="C7631" s="2" t="s">
        <v>6323</v>
      </c>
      <c r="D7631" s="2" t="s">
        <v>6</v>
      </c>
      <c r="E7631" s="2" t="str">
        <f>IFERROR(__xludf.DUMMYFUNCTION("GOOGLETRANSLATE(B7631, ""auto"",""en"")"),"Let this summer we will have a lot of cool things")</f>
        <v>Let this summer we will have a lot of cool things</v>
      </c>
    </row>
    <row r="7632" ht="15.75" customHeight="1">
      <c r="A7632" s="1">
        <v>8342.0</v>
      </c>
      <c r="B7632" s="2" t="s">
        <v>6330</v>
      </c>
      <c r="C7632" s="2" t="s">
        <v>6323</v>
      </c>
      <c r="D7632" s="2" t="s">
        <v>6</v>
      </c>
      <c r="E7632" s="2" t="str">
        <f>IFERROR(__xludf.DUMMYFUNCTION("GOOGLETRANSLATE(B7632, ""auto"",""en"")"),"Phone circuit etedisonda my heart will dip soytsem SMS Your balance sheet asset or less than 150 IU")</f>
        <v>Phone circuit etedisonda my heart will dip soytsem SMS Your balance sheet asset or less than 150 IU</v>
      </c>
    </row>
    <row r="7633" ht="15.75" customHeight="1">
      <c r="A7633" s="1">
        <v>8343.0</v>
      </c>
      <c r="B7633" s="2" t="s">
        <v>6331</v>
      </c>
      <c r="C7633" s="2" t="s">
        <v>6323</v>
      </c>
      <c r="D7633" s="2" t="s">
        <v>6</v>
      </c>
      <c r="E7633" s="2" t="str">
        <f>IFERROR(__xludf.DUMMYFUNCTION("GOOGLETRANSLATE(B7633, ""auto"",""en"")"),"difficulty seen people do not understand what is happiness")</f>
        <v>difficulty seen people do not understand what is happiness</v>
      </c>
    </row>
    <row r="7634" ht="15.75" customHeight="1">
      <c r="A7634" s="1">
        <v>8344.0</v>
      </c>
      <c r="B7634" s="2" t="s">
        <v>6332</v>
      </c>
      <c r="C7634" s="2" t="s">
        <v>6323</v>
      </c>
      <c r="D7634" s="2" t="s">
        <v>6</v>
      </c>
      <c r="E7634" s="2" t="str">
        <f>IFERROR(__xludf.DUMMYFUNCTION("GOOGLETRANSLATE(B7634, ""auto"",""en"")"),"Be yourself do not follow the crowd")</f>
        <v>Be yourself do not follow the crowd</v>
      </c>
    </row>
    <row r="7635" ht="15.75" customHeight="1">
      <c r="A7635" s="1">
        <v>8345.0</v>
      </c>
      <c r="B7635" s="2" t="s">
        <v>6333</v>
      </c>
      <c r="C7635" s="2" t="s">
        <v>6323</v>
      </c>
      <c r="D7635" s="2" t="s">
        <v>6</v>
      </c>
      <c r="E7635" s="2" t="str">
        <f>IFERROR(__xludf.DUMMYFUNCTION("GOOGLETRANSLATE(B7635, ""auto"",""en"")"),"I always say to my boyfriend understands very caring attention that always pleased me missed pampered in which words often have no love never abandoned me crazy")</f>
        <v>I always say to my boyfriend understands very caring attention that always pleased me missed pampered in which words often have no love never abandoned me crazy</v>
      </c>
    </row>
    <row r="7636" ht="15.75" customHeight="1">
      <c r="A7636" s="1">
        <v>8346.0</v>
      </c>
      <c r="B7636" s="2" t="s">
        <v>6334</v>
      </c>
      <c r="C7636" s="2" t="s">
        <v>6323</v>
      </c>
      <c r="D7636" s="2" t="s">
        <v>6</v>
      </c>
      <c r="E7636" s="2" t="str">
        <f>IFERROR(__xludf.DUMMYFUNCTION("GOOGLETRANSLATE(B7636, ""auto"",""en"")"),"it is necessary to prevent people from back left everything wali Najera and do not come do not hurt")</f>
        <v>it is necessary to prevent people from back left everything wali Najera and do not come do not hurt</v>
      </c>
    </row>
    <row r="7637" ht="15.75" customHeight="1">
      <c r="A7637" s="1">
        <v>8347.0</v>
      </c>
      <c r="B7637" s="2" t="s">
        <v>6335</v>
      </c>
      <c r="C7637" s="2" t="s">
        <v>6323</v>
      </c>
      <c r="D7637" s="2" t="s">
        <v>6</v>
      </c>
      <c r="E7637" s="2" t="str">
        <f>IFERROR(__xludf.DUMMYFUNCTION("GOOGLETRANSLATE(B7637, ""auto"",""en"")"),"I want you")</f>
        <v>I want you</v>
      </c>
    </row>
    <row r="7638" ht="15.75" customHeight="1">
      <c r="A7638" s="1">
        <v>8348.0</v>
      </c>
      <c r="B7638" s="2" t="s">
        <v>6337</v>
      </c>
      <c r="C7638" s="2" t="s">
        <v>6338</v>
      </c>
      <c r="D7638" s="2" t="s">
        <v>6</v>
      </c>
      <c r="E7638" s="2" t="str">
        <f>IFERROR(__xludf.DUMMYFUNCTION("GOOGLETRANSLATE(B7638, ""auto"",""en"")"),"do not risk a haven for the world")</f>
        <v>do not risk a haven for the world</v>
      </c>
    </row>
    <row r="7639" ht="15.75" customHeight="1">
      <c r="A7639" s="1">
        <v>8349.0</v>
      </c>
      <c r="B7639" s="2" t="s">
        <v>6339</v>
      </c>
      <c r="C7639" s="2" t="s">
        <v>6338</v>
      </c>
      <c r="D7639" s="2" t="s">
        <v>6</v>
      </c>
      <c r="E7639" s="2" t="str">
        <f>IFERROR(__xludf.DUMMYFUNCTION("GOOGLETRANSLATE(B7639, ""auto"",""en"")"),"the nature of the woman God created woman and only the sixth angel who finished the evening of the day, passersby asked you why it does not work for long in Allah set Europe")</f>
        <v>the nature of the woman God created woman and only the sixth angel who finished the evening of the day, passersby asked you why it does not work for long in Allah set Europe</v>
      </c>
    </row>
    <row r="7640" ht="15.75" customHeight="1">
      <c r="A7640" s="1">
        <v>8350.0</v>
      </c>
      <c r="B7640" s="2" t="s">
        <v>6340</v>
      </c>
      <c r="C7640" s="2" t="s">
        <v>6338</v>
      </c>
      <c r="D7640" s="2" t="s">
        <v>6</v>
      </c>
      <c r="E7640" s="2" t="str">
        <f>IFERROR(__xludf.DUMMYFUNCTION("GOOGLETRANSLATE(B7640, ""auto"",""en"")"),"we are all in this world, guests and visitors must behave culturally")</f>
        <v>we are all in this world, guests and visitors must behave culturally</v>
      </c>
    </row>
    <row r="7641" ht="15.75" customHeight="1">
      <c r="A7641" s="1">
        <v>8351.0</v>
      </c>
      <c r="B7641" s="2" t="s">
        <v>6341</v>
      </c>
      <c r="C7641" s="2" t="s">
        <v>6338</v>
      </c>
      <c r="D7641" s="2" t="s">
        <v>6</v>
      </c>
      <c r="E7641" s="2" t="str">
        <f>IFERROR(__xludf.DUMMYFUNCTION("GOOGLETRANSLATE(B7641, ""auto"",""en"")"),"a man is a man that would ban substantiates will convince you listen as a boy he simply offended")</f>
        <v>a man is a man that would ban substantiates will convince you listen as a boy he simply offended</v>
      </c>
    </row>
    <row r="7642" ht="15.75" customHeight="1">
      <c r="A7642" s="1">
        <v>8352.0</v>
      </c>
      <c r="B7642" s="2" t="s">
        <v>6342</v>
      </c>
      <c r="C7642" s="2" t="s">
        <v>6338</v>
      </c>
      <c r="D7642" s="2" t="s">
        <v>6</v>
      </c>
      <c r="E7642" s="2" t="str">
        <f>IFERROR(__xludf.DUMMYFUNCTION("GOOGLETRANSLATE(B7642, ""auto"",""en"")"),"if the speech would be useful if the Almighty would listen to one of the few wounds on the left to listen to a lot of speaking for less")</f>
        <v>if the speech would be useful if the Almighty would listen to one of the few wounds on the left to listen to a lot of speaking for less</v>
      </c>
    </row>
    <row r="7643" ht="15.75" customHeight="1">
      <c r="A7643" s="1">
        <v>8353.0</v>
      </c>
      <c r="B7643" s="2" t="s">
        <v>6343</v>
      </c>
      <c r="C7643" s="2" t="s">
        <v>6338</v>
      </c>
      <c r="D7643" s="2" t="s">
        <v>6</v>
      </c>
      <c r="E7643" s="2" t="str">
        <f>IFERROR(__xludf.DUMMYFUNCTION("GOOGLETRANSLATE(B7643, ""auto"",""en"")"),"daughter, I say unto thee thou 1 qïmaytın sleep in the morning to listen to the guy living qurmağın azandagı laziness attention to the abdomen brought 2 color inspiration from the Afghan man awdarmağın set Europe")</f>
        <v>daughter, I say unto thee thou 1 qïmaytın sleep in the morning to listen to the guy living qurmağın azandagı laziness attention to the abdomen brought 2 color inspiration from the Afghan man awdarmağın set Europe</v>
      </c>
    </row>
    <row r="7644" ht="15.75" customHeight="1">
      <c r="A7644" s="1">
        <v>8354.0</v>
      </c>
      <c r="B7644" s="2" t="s">
        <v>6344</v>
      </c>
      <c r="C7644" s="2" t="s">
        <v>6338</v>
      </c>
      <c r="D7644" s="2" t="s">
        <v>6</v>
      </c>
      <c r="E7644" s="2" t="str">
        <f>IFERROR(__xludf.DUMMYFUNCTION("GOOGLETRANSLATE(B7644, ""auto"",""en"")"),"fed body into a restful sleep healthy living woke up clothes at the whole shooting each member of the family vague älxämdüllïlläh all this thinking")</f>
        <v>fed body into a restful sleep healthy living woke up clothes at the whole shooting each member of the family vague älxämdüllïlläh all this thinking</v>
      </c>
    </row>
    <row r="7645" ht="15.75" customHeight="1">
      <c r="A7645" s="1">
        <v>8355.0</v>
      </c>
      <c r="B7645" s="2" t="s">
        <v>6345</v>
      </c>
      <c r="C7645" s="2" t="s">
        <v>6346</v>
      </c>
      <c r="D7645" s="2" t="s">
        <v>6</v>
      </c>
      <c r="E7645" s="2" t="str">
        <f>IFERROR(__xludf.DUMMYFUNCTION("GOOGLETRANSLATE(B7645, ""auto"",""en"")"),"camoy live a normal life but died in filmax where even everyday life is fascinating and prekrasna")</f>
        <v>camoy live a normal life but died in filmax where even everyday life is fascinating and prekrasna</v>
      </c>
    </row>
    <row r="7646" ht="15.75" customHeight="1">
      <c r="A7646" s="1">
        <v>8356.0</v>
      </c>
      <c r="B7646" s="2" t="s">
        <v>6347</v>
      </c>
      <c r="C7646" s="2" t="s">
        <v>6346</v>
      </c>
      <c r="D7646" s="2" t="s">
        <v>6</v>
      </c>
      <c r="E7646" s="2" t="str">
        <f>IFERROR(__xludf.DUMMYFUNCTION("GOOGLETRANSLATE(B7646, ""auto"",""en"")"),"old favorite")</f>
        <v>old favorite</v>
      </c>
    </row>
    <row r="7647" ht="15.75" customHeight="1">
      <c r="A7647" s="1">
        <v>8357.0</v>
      </c>
      <c r="B7647" s="2" t="s">
        <v>6348</v>
      </c>
      <c r="C7647" s="2" t="s">
        <v>6346</v>
      </c>
      <c r="D7647" s="2" t="s">
        <v>6</v>
      </c>
      <c r="E7647" s="2" t="str">
        <f>IFERROR(__xludf.DUMMYFUNCTION("GOOGLETRANSLATE(B7647, ""auto"",""en"")")," let me love you ")</f>
        <v> let me love you </v>
      </c>
    </row>
    <row r="7648" ht="15.75" customHeight="1">
      <c r="A7648" s="1">
        <v>8358.0</v>
      </c>
      <c r="B7648" s="2" t="s">
        <v>6349</v>
      </c>
      <c r="C7648" s="2" t="s">
        <v>6346</v>
      </c>
      <c r="D7648" s="2" t="s">
        <v>6</v>
      </c>
      <c r="E7648" s="2" t="str">
        <f>IFERROR(__xludf.DUMMYFUNCTION("GOOGLETRANSLATE(B7648, ""auto"",""en"")"),"Bunny")</f>
        <v>Bunny</v>
      </c>
    </row>
    <row r="7649" ht="15.75" customHeight="1">
      <c r="A7649" s="1">
        <v>8359.0</v>
      </c>
      <c r="B7649" s="2" t="s">
        <v>6350</v>
      </c>
      <c r="C7649" s="2" t="s">
        <v>6346</v>
      </c>
      <c r="D7649" s="2" t="s">
        <v>6</v>
      </c>
      <c r="E7649" s="2" t="str">
        <f>IFERROR(__xludf.DUMMYFUNCTION("GOOGLETRANSLATE(B7649, ""auto"",""en"")"),"Darkness consumes my heart if you can save me")</f>
        <v>Darkness consumes my heart if you can save me</v>
      </c>
    </row>
    <row r="7650" ht="15.75" customHeight="1">
      <c r="A7650" s="1">
        <v>8363.0</v>
      </c>
      <c r="B7650" s="2" t="s">
        <v>6351</v>
      </c>
      <c r="C7650" s="2" t="s">
        <v>6346</v>
      </c>
      <c r="D7650" s="2" t="s">
        <v>6</v>
      </c>
      <c r="E7650" s="2" t="str">
        <f>IFERROR(__xludf.DUMMYFUNCTION("GOOGLETRANSLATE(B7650, ""auto"",""en"")"),"odnim slovom zhaniya in the top")</f>
        <v>odnim slovom zhaniya in the top</v>
      </c>
    </row>
    <row r="7651" ht="15.75" customHeight="1">
      <c r="A7651" s="1">
        <v>8364.0</v>
      </c>
      <c r="B7651" s="2" t="s">
        <v>6352</v>
      </c>
      <c r="C7651" s="2" t="s">
        <v>6346</v>
      </c>
      <c r="D7651" s="2" t="s">
        <v>6</v>
      </c>
      <c r="E7651" s="2" t="str">
        <f>IFERROR(__xludf.DUMMYFUNCTION("GOOGLETRANSLATE(B7651, ""auto"",""en"")"),"ㅤ ㅤ ㅤ ㅤ ㅤ ㅤ ㅤ ㅤ ㅤ ㅤ ㅤ ㅤ ㅤ ㅤ ㅤ ㅤ ㅤ ㅤ reasons why I should learn to be proud of themselves to worry less to get a dream job to travel a lot to enjoy its results ㅤ ㅤ ㅤ ㅤ ㅤ ㅤ ㅤ ㅤ ㅤ ㅤ ㅤ ㅤ ㅤ ㅤ ㅤ ㅤ ㅤ ㅤ")</f>
        <v>ㅤ ㅤ ㅤ ㅤ ㅤ ㅤ ㅤ ㅤ ㅤ ㅤ ㅤ ㅤ ㅤ ㅤ ㅤ ㅤ ㅤ ㅤ reasons why I should learn to be proud of themselves to worry less to get a dream job to travel a lot to enjoy its results ㅤ ㅤ ㅤ ㅤ ㅤ ㅤ ㅤ ㅤ ㅤ ㅤ ㅤ ㅤ ㅤ ㅤ ㅤ ㅤ ㅤ ㅤ</v>
      </c>
    </row>
    <row r="7652" ht="15.75" customHeight="1">
      <c r="A7652" s="1">
        <v>8365.0</v>
      </c>
      <c r="B7652" s="2" t="s">
        <v>6353</v>
      </c>
      <c r="C7652" s="2" t="s">
        <v>6354</v>
      </c>
      <c r="D7652" s="2" t="s">
        <v>6</v>
      </c>
      <c r="E7652" s="2" t="str">
        <f>IFERROR(__xludf.DUMMYFUNCTION("GOOGLETRANSLATE(B7652, ""auto"",""en"")"),"for her it's not perfect you, too, and both of you will never be so but if it make you smile at least once think twice to allow to be human and fallible hold on to him and give him everything you can it will not quote the verses he does not think about yo"&amp;"u every minute but it gives you the part of yourself that you can break down, and he knows it does not hurt him not to try to change and do not expect more from him than he could give do not analyze fully show")</f>
        <v>for her it's not perfect you, too, and both of you will never be so but if it make you smile at least once think twice to allow to be human and fallible hold on to him and give him everything you can it will not quote the verses he does not think about you every minute but it gives you the part of yourself that you can break down, and he knows it does not hurt him not to try to change and do not expect more from him than he could give do not analyze fully show</v>
      </c>
    </row>
    <row r="7653" ht="15.75" customHeight="1">
      <c r="A7653" s="1">
        <v>8366.0</v>
      </c>
      <c r="B7653" s="2" t="s">
        <v>6355</v>
      </c>
      <c r="C7653" s="2" t="s">
        <v>6354</v>
      </c>
      <c r="D7653" s="2" t="s">
        <v>6</v>
      </c>
      <c r="E7653" s="2" t="str">
        <f>IFERROR(__xludf.DUMMYFUNCTION("GOOGLETRANSLATE(B7653, ""auto"",""en"")"),"I do not need to tell me how to live to be friends with someone or friends what to wear what the fashion now believe I have my own emotions and the weather in the sky clouds show completely")</f>
        <v>I do not need to tell me how to live to be friends with someone or friends what to wear what the fashion now believe I have my own emotions and the weather in the sky clouds show completely</v>
      </c>
    </row>
    <row r="7654" ht="15.75" customHeight="1">
      <c r="A7654" s="1">
        <v>8367.0</v>
      </c>
      <c r="B7654" s="2" t="s">
        <v>6356</v>
      </c>
      <c r="C7654" s="2" t="s">
        <v>6354</v>
      </c>
      <c r="D7654" s="2" t="s">
        <v>6</v>
      </c>
      <c r="E7654" s="2" t="str">
        <f>IFERROR(__xludf.DUMMYFUNCTION("GOOGLETRANSLATE(B7654, ""auto"",""en"")"),"how your body says that this is not your man, we've all heard the phrase you'll understand once you meet your man, and the same is true in the opposite case, you will understand when there will not be your man completely recommend subscribe show")</f>
        <v>how your body says that this is not your man, we've all heard the phrase you'll understand once you meet your man, and the same is true in the opposite case, you will understand when there will not be your man completely recommend subscribe show</v>
      </c>
    </row>
    <row r="7655" ht="15.75" customHeight="1">
      <c r="A7655" s="1">
        <v>8368.0</v>
      </c>
      <c r="B7655" s="2" t="s">
        <v>6357</v>
      </c>
      <c r="C7655" s="2" t="s">
        <v>6354</v>
      </c>
      <c r="D7655" s="2" t="s">
        <v>6</v>
      </c>
      <c r="E7655" s="2" t="str">
        <f>IFERROR(__xludf.DUMMYFUNCTION("GOOGLETRANSLATE(B7655, ""auto"",""en"")"),"she used to live alone and the world with anyone its not shared it solved all by herself she gave it full force to show")</f>
        <v>she used to live alone and the world with anyone its not shared it solved all by herself she gave it full force to show</v>
      </c>
    </row>
    <row r="7656" ht="15.75" customHeight="1">
      <c r="A7656" s="1">
        <v>8369.0</v>
      </c>
      <c r="B7656" s="2" t="s">
        <v>6358</v>
      </c>
      <c r="C7656" s="2" t="s">
        <v>6354</v>
      </c>
      <c r="D7656" s="2" t="s">
        <v>6</v>
      </c>
      <c r="E7656" s="2" t="str">
        <f>IFERROR(__xludf.DUMMYFUNCTION("GOOGLETRANSLATE(B7656, ""auto"",""en"")"),"live live then just died slipped in the bath and hit was and there is no left sheet on which you are sleeping hairs on the table circle clothes a couple of hours ago, you still held it in his hand and now you lie and do not breathe and the computer still "&amp;"on and someone says to you messages and then calls and tile beneath you is warmed by your body and the body cools down what that person thinks he will tell you what is important and it does not matter if you're dead before it's too late say what you feel "&amp;"life will not wait")</f>
        <v>live live then just died slipped in the bath and hit was and there is no left sheet on which you are sleeping hairs on the table circle clothes a couple of hours ago, you still held it in his hand and now you lie and do not breathe and the computer still on and someone says to you messages and then calls and tile beneath you is warmed by your body and the body cools down what that person thinks he will tell you what is important and it does not matter if you're dead before it's too late say what you feel life will not wait</v>
      </c>
    </row>
    <row r="7657" ht="15.75" customHeight="1">
      <c r="A7657" s="1">
        <v>8370.0</v>
      </c>
      <c r="B7657" s="2" t="s">
        <v>6359</v>
      </c>
      <c r="C7657" s="2" t="s">
        <v>6354</v>
      </c>
      <c r="D7657" s="2" t="s">
        <v>6</v>
      </c>
      <c r="E7657" s="2" t="str">
        <f>IFERROR(__xludf.DUMMYFUNCTION("GOOGLETRANSLATE(B7657, ""auto"",""en"")")," Why then priehal for svoim came tebya pick")</f>
        <v> Why then priehal for svoim came tebya pick</v>
      </c>
    </row>
    <row r="7658" ht="15.75" customHeight="1">
      <c r="A7658" s="1">
        <v>8371.0</v>
      </c>
      <c r="B7658" s="2" t="s">
        <v>6360</v>
      </c>
      <c r="C7658" s="2" t="s">
        <v>6354</v>
      </c>
      <c r="D7658" s="2" t="s">
        <v>6</v>
      </c>
      <c r="E7658" s="2" t="str">
        <f>IFERROR(__xludf.DUMMYFUNCTION("GOOGLETRANSLATE(B7658, ""auto"",""en"")"),"I suffer Oh, I beg you, I can only suffer garbage and please do not look at me the pros and cons I do not battery")</f>
        <v>I suffer Oh, I beg you, I can only suffer garbage and please do not look at me the pros and cons I do not battery</v>
      </c>
    </row>
    <row r="7659" ht="15.75" customHeight="1">
      <c r="A7659" s="1">
        <v>8372.0</v>
      </c>
      <c r="B7659" s="2" t="s">
        <v>6361</v>
      </c>
      <c r="C7659" s="2" t="s">
        <v>6354</v>
      </c>
      <c r="D7659" s="2" t="s">
        <v>6</v>
      </c>
      <c r="E7659" s="2" t="str">
        <f>IFERROR(__xludf.DUMMYFUNCTION("GOOGLETRANSLATE(B7659, ""auto"",""en"")"),"smile, too, a kind of a lie but this section of the lips often saves us from unnecessary questions and the people they are looking after watching a heartbeat do not listen to even the native audience easily cheat somehow silly laugh")</f>
        <v>smile, too, a kind of a lie but this section of the lips often saves us from unnecessary questions and the people they are looking after watching a heartbeat do not listen to even the native audience easily cheat somehow silly laugh</v>
      </c>
    </row>
    <row r="7660" ht="15.75" customHeight="1">
      <c r="A7660" s="1">
        <v>8373.0</v>
      </c>
      <c r="B7660" s="2" t="s">
        <v>6362</v>
      </c>
      <c r="C7660" s="2" t="s">
        <v>6354</v>
      </c>
      <c r="D7660" s="2" t="s">
        <v>6</v>
      </c>
      <c r="E7660" s="2" t="str">
        <f>IFERROR(__xludf.DUMMYFUNCTION("GOOGLETRANSLATE(B7660, ""auto"",""en"")"),"first you what is waiting for a very long time believe hope you check could it have happened or will soon happen well there in the circumstances despite what you expect and then comes the feeling of thanks is not necessary to calm flat without any strain "&amp;"understanding that even if it is going to happen you will not be able to accept and rejoice this as when waiting to show full")</f>
        <v>first you what is waiting for a very long time believe hope you check could it have happened or will soon happen well there in the circumstances despite what you expect and then comes the feeling of thanks is not necessary to calm flat without any strain understanding that even if it is going to happen you will not be able to accept and rejoice this as when waiting to show full</v>
      </c>
    </row>
    <row r="7661" ht="15.75" customHeight="1">
      <c r="A7661" s="1">
        <v>8374.0</v>
      </c>
      <c r="B7661" s="2" t="s">
        <v>6363</v>
      </c>
      <c r="C7661" s="2" t="s">
        <v>6354</v>
      </c>
      <c r="D7661" s="2" t="s">
        <v>6</v>
      </c>
      <c r="E7661" s="2" t="str">
        <f>IFERROR(__xludf.DUMMYFUNCTION("GOOGLETRANSLATE(B7661, ""auto"",""en"")"),"words required for the study of pragmatic practical down to earth shock hit stun shock volunteer volunteer show completely")</f>
        <v>words required for the study of pragmatic practical down to earth shock hit stun shock volunteer volunteer show completely</v>
      </c>
    </row>
    <row r="7662" ht="15.75" customHeight="1">
      <c r="A7662" s="1">
        <v>8377.0</v>
      </c>
      <c r="B7662" s="2" t="s">
        <v>6364</v>
      </c>
      <c r="C7662" s="2" t="s">
        <v>6365</v>
      </c>
      <c r="D7662" s="2" t="s">
        <v>6</v>
      </c>
      <c r="E7662" s="2" t="str">
        <f>IFERROR(__xludf.DUMMYFUNCTION("GOOGLETRANSLATE(B7662, ""auto"",""en"")"),"Know your fans vk com app4236781 296,676,458 cc3dostupno on android https vk cc 6ymywu")</f>
        <v>Know your fans vk com app4236781 296,676,458 cc3dostupno on android https vk cc 6ymywu</v>
      </c>
    </row>
    <row r="7663" ht="15.75" customHeight="1">
      <c r="A7663" s="1">
        <v>8382.0</v>
      </c>
      <c r="B7663" s="2" t="s">
        <v>6364</v>
      </c>
      <c r="C7663" s="2" t="s">
        <v>6365</v>
      </c>
      <c r="D7663" s="2" t="s">
        <v>6</v>
      </c>
      <c r="E7663" s="2" t="str">
        <f>IFERROR(__xludf.DUMMYFUNCTION("GOOGLETRANSLATE(B7663, ""auto"",""en"")"),"Know your fans vk com app4236781 296,676,458 cc3dostupno on android https vk cc 6ymywu")</f>
        <v>Know your fans vk com app4236781 296,676,458 cc3dostupno on android https vk cc 6ymywu</v>
      </c>
    </row>
    <row r="7664" ht="15.75" customHeight="1">
      <c r="A7664" s="1">
        <v>8387.0</v>
      </c>
      <c r="B7664" s="2" t="s">
        <v>6364</v>
      </c>
      <c r="C7664" s="2" t="s">
        <v>6366</v>
      </c>
      <c r="D7664" s="2" t="s">
        <v>6</v>
      </c>
      <c r="E7664" s="2" t="str">
        <f>IFERROR(__xludf.DUMMYFUNCTION("GOOGLETRANSLATE(B7664, ""auto"",""en"")"),"Know your fans vk com app4236781 296,676,458 cc3dostupno on android https vk cc 6ymywu")</f>
        <v>Know your fans vk com app4236781 296,676,458 cc3dostupno on android https vk cc 6ymywu</v>
      </c>
    </row>
    <row r="7665" ht="15.75" customHeight="1">
      <c r="A7665" s="1">
        <v>8391.0</v>
      </c>
      <c r="B7665" s="2" t="s">
        <v>6367</v>
      </c>
      <c r="C7665" s="2" t="s">
        <v>6368</v>
      </c>
      <c r="D7665" s="2" t="s">
        <v>6</v>
      </c>
      <c r="E7665" s="2" t="str">
        <f>IFERROR(__xludf.DUMMYFUNCTION("GOOGLETRANSLATE(B7665, ""auto"",""en"")"),"m b b a b b d ")</f>
        <v>m b b a b b d </v>
      </c>
    </row>
    <row r="7666" ht="15.75" customHeight="1">
      <c r="A7666" s="1">
        <v>8392.0</v>
      </c>
      <c r="B7666" s="2" t="s">
        <v>6367</v>
      </c>
      <c r="C7666" s="2" t="s">
        <v>6368</v>
      </c>
      <c r="D7666" s="2" t="s">
        <v>6</v>
      </c>
      <c r="E7666" s="2" t="str">
        <f>IFERROR(__xludf.DUMMYFUNCTION("GOOGLETRANSLATE(B7666, ""auto"",""en"")"),"m b b a b b d ")</f>
        <v>m b b a b b d </v>
      </c>
    </row>
    <row r="7667" ht="15.75" customHeight="1">
      <c r="A7667" s="1">
        <v>8393.0</v>
      </c>
      <c r="B7667" s="2" t="s">
        <v>6367</v>
      </c>
      <c r="C7667" s="2" t="s">
        <v>6369</v>
      </c>
      <c r="D7667" s="2" t="s">
        <v>6</v>
      </c>
      <c r="E7667" s="2" t="str">
        <f>IFERROR(__xludf.DUMMYFUNCTION("GOOGLETRANSLATE(B7667, ""auto"",""en"")"),"m b b a b b d ")</f>
        <v>m b b a b b d </v>
      </c>
    </row>
    <row r="7668" ht="15.75" customHeight="1">
      <c r="A7668" s="1">
        <v>8394.0</v>
      </c>
      <c r="B7668" s="2" t="s">
        <v>6370</v>
      </c>
      <c r="C7668" s="2" t="s">
        <v>6371</v>
      </c>
      <c r="D7668" s="2" t="s">
        <v>6</v>
      </c>
      <c r="E7668" s="2" t="str">
        <f>IFERROR(__xludf.DUMMYFUNCTION("GOOGLETRANSLATE(B7668, ""auto"",""en"")"),"Here it is happiness")</f>
        <v>Here it is happiness</v>
      </c>
    </row>
    <row r="7669" ht="15.75" customHeight="1">
      <c r="A7669" s="1">
        <v>8395.0</v>
      </c>
      <c r="B7669" s="2" t="s">
        <v>6372</v>
      </c>
      <c r="C7669" s="2" t="s">
        <v>6371</v>
      </c>
      <c r="D7669" s="2" t="s">
        <v>6</v>
      </c>
      <c r="E7669" s="2" t="str">
        <f>IFERROR(__xludf.DUMMYFUNCTION("GOOGLETRANSLATE(B7669, ""auto"",""en"")")," my character I do not like but I also live with him")</f>
        <v> my character I do not like but I also live with him</v>
      </c>
    </row>
    <row r="7670" ht="15.75" customHeight="1">
      <c r="A7670" s="1">
        <v>8396.0</v>
      </c>
      <c r="B7670" s="2" t="s">
        <v>6373</v>
      </c>
      <c r="C7670" s="2" t="s">
        <v>6371</v>
      </c>
      <c r="D7670" s="2" t="s">
        <v>6</v>
      </c>
      <c r="E7670" s="2" t="str">
        <f>IFERROR(__xludf.DUMMYFUNCTION("GOOGLETRANSLATE(B7670, ""auto"",""en"")"),"24 11 2017g")</f>
        <v>24 11 2017g</v>
      </c>
    </row>
    <row r="7671" ht="15.75" customHeight="1">
      <c r="A7671" s="1">
        <v>8397.0</v>
      </c>
      <c r="B7671" s="2" t="s">
        <v>6370</v>
      </c>
      <c r="C7671" s="2" t="s">
        <v>6371</v>
      </c>
      <c r="D7671" s="2" t="s">
        <v>6</v>
      </c>
      <c r="E7671" s="2" t="str">
        <f>IFERROR(__xludf.DUMMYFUNCTION("GOOGLETRANSLATE(B7671, ""auto"",""en"")"),"Here it is happiness")</f>
        <v>Here it is happiness</v>
      </c>
    </row>
    <row r="7672" ht="15.75" customHeight="1">
      <c r="A7672" s="1">
        <v>8398.0</v>
      </c>
      <c r="B7672" s="2" t="s">
        <v>6372</v>
      </c>
      <c r="C7672" s="2" t="s">
        <v>6371</v>
      </c>
      <c r="D7672" s="2" t="s">
        <v>6</v>
      </c>
      <c r="E7672" s="2" t="str">
        <f>IFERROR(__xludf.DUMMYFUNCTION("GOOGLETRANSLATE(B7672, ""auto"",""en"")")," my character I do not like but I also live with him")</f>
        <v> my character I do not like but I also live with him</v>
      </c>
    </row>
    <row r="7673" ht="15.75" customHeight="1">
      <c r="A7673" s="1">
        <v>8399.0</v>
      </c>
      <c r="B7673" s="2" t="s">
        <v>6373</v>
      </c>
      <c r="C7673" s="2" t="s">
        <v>6371</v>
      </c>
      <c r="D7673" s="2" t="s">
        <v>6</v>
      </c>
      <c r="E7673" s="2" t="str">
        <f>IFERROR(__xludf.DUMMYFUNCTION("GOOGLETRANSLATE(B7673, ""auto"",""en"")"),"24 11 2017g")</f>
        <v>24 11 2017g</v>
      </c>
    </row>
    <row r="7674" ht="15.75" customHeight="1">
      <c r="A7674" s="1">
        <v>8401.0</v>
      </c>
      <c r="B7674" s="2" t="s">
        <v>6374</v>
      </c>
      <c r="C7674" s="2" t="s">
        <v>6375</v>
      </c>
      <c r="D7674" s="2" t="s">
        <v>6</v>
      </c>
      <c r="E7674" s="2" t="str">
        <f>IFERROR(__xludf.DUMMYFUNCTION("GOOGLETRANSLATE(B7674, ""auto"",""en"")"),"I almost forgot")</f>
        <v>I almost forgot</v>
      </c>
    </row>
    <row r="7675" ht="15.75" customHeight="1">
      <c r="A7675" s="1">
        <v>8403.0</v>
      </c>
      <c r="B7675" s="2" t="s">
        <v>6374</v>
      </c>
      <c r="C7675" s="2" t="s">
        <v>6376</v>
      </c>
      <c r="D7675" s="2" t="s">
        <v>6</v>
      </c>
      <c r="E7675" s="2" t="str">
        <f>IFERROR(__xludf.DUMMYFUNCTION("GOOGLETRANSLATE(B7675, ""auto"",""en"")"),"I almost forgot")</f>
        <v>I almost forgot</v>
      </c>
    </row>
    <row r="7676" ht="15.75" customHeight="1">
      <c r="A7676" s="1">
        <v>8404.0</v>
      </c>
      <c r="B7676" s="2" t="s">
        <v>6377</v>
      </c>
      <c r="C7676" s="2" t="s">
        <v>6378</v>
      </c>
      <c r="D7676" s="2" t="s">
        <v>6</v>
      </c>
      <c r="E7676" s="2" t="str">
        <f>IFERROR(__xludf.DUMMYFUNCTION("GOOGLETRANSLATE(B7676, ""auto"",""en"")"),"best choreography for the best song")</f>
        <v>best choreography for the best song</v>
      </c>
    </row>
    <row r="7677" ht="15.75" customHeight="1">
      <c r="A7677" s="1">
        <v>8405.0</v>
      </c>
      <c r="B7677" s="2" t="s">
        <v>6379</v>
      </c>
      <c r="C7677" s="2" t="s">
        <v>6378</v>
      </c>
      <c r="D7677" s="2" t="s">
        <v>6</v>
      </c>
      <c r="E7677" s="2" t="str">
        <f>IFERROR(__xludf.DUMMYFUNCTION("GOOGLETRANSLATE(B7677, ""auto"",""en"")"),"new choreography by may j lee x austin pak shawn mendes camila cabello señorita pleasant viewing")</f>
        <v>new choreography by may j lee x austin pak shawn mendes camila cabello señorita pleasant viewing</v>
      </c>
    </row>
    <row r="7678" ht="15.75" customHeight="1">
      <c r="A7678" s="1">
        <v>8406.0</v>
      </c>
      <c r="B7678" s="2" t="s">
        <v>6380</v>
      </c>
      <c r="C7678" s="2" t="s">
        <v>6378</v>
      </c>
      <c r="D7678" s="2" t="s">
        <v>6</v>
      </c>
      <c r="E7678" s="2" t="str">
        <f>IFERROR(__xludf.DUMMYFUNCTION("GOOGLETRANSLATE(B7678, ""auto"",""en"")")," applications instagrama")</f>
        <v> applications instagrama</v>
      </c>
    </row>
    <row r="7679" ht="15.75" customHeight="1">
      <c r="A7679" s="1">
        <v>8407.0</v>
      </c>
      <c r="B7679" s="2" t="s">
        <v>6381</v>
      </c>
      <c r="C7679" s="2" t="s">
        <v>6378</v>
      </c>
      <c r="D7679" s="2" t="s">
        <v>6</v>
      </c>
      <c r="E7679" s="2" t="str">
        <f>IFERROR(__xludf.DUMMYFUNCTION("GOOGLETRANSLATE(B7679, ""auto"",""en"")")," news video info impact bts brought the Korean economy more than 5 trillion won $ 4 billion this year, which is 26 times longer than it would bring the average company if their cultural effect of such interest in the Korean language to convert to income t"&amp;"his figure becomes even more more than 1 million Bantan people attended the concert in seven countries bts estimated attract about 800,000 foreign tourists to Korea every year")</f>
        <v> news video info impact bts brought the Korean economy more than 5 trillion won $ 4 billion this year, which is 26 times longer than it would bring the average company if their cultural effect of such interest in the Korean language to convert to income this figure becomes even more more than 1 million Bantan people attended the concert in seven countries bts estimated attract about 800,000 foreign tourists to Korea every year</v>
      </c>
    </row>
    <row r="7680" ht="15.75" customHeight="1">
      <c r="A7680" s="1">
        <v>8408.0</v>
      </c>
      <c r="B7680" s="2" t="s">
        <v>6382</v>
      </c>
      <c r="C7680" s="2" t="s">
        <v>6378</v>
      </c>
      <c r="D7680" s="2" t="s">
        <v>6</v>
      </c>
      <c r="E7680" s="2" t="str">
        <f>IFERROR(__xludf.DUMMYFUNCTION("GOOGLETRANSLATE(B7680, ""auto"",""en"")"),"20 reasons not to abandon their goals motivationfromstudyhard to be proud of yourself to get what you want to show full")</f>
        <v>20 reasons not to abandon their goals motivationfromstudyhard to be proud of yourself to get what you want to show full</v>
      </c>
    </row>
    <row r="7681" ht="15.75" customHeight="1">
      <c r="A7681" s="1">
        <v>8409.0</v>
      </c>
      <c r="B7681" s="2" t="s">
        <v>6383</v>
      </c>
      <c r="C7681" s="2" t="s">
        <v>6378</v>
      </c>
      <c r="D7681" s="2" t="s">
        <v>6</v>
      </c>
      <c r="E7681" s="2" t="str">
        <f>IFERROR(__xludf.DUMMYFUNCTION("GOOGLETRANSLATE(B7681, ""auto"",""en"")"),"best choreography on my list")</f>
        <v>best choreography on my list</v>
      </c>
    </row>
    <row r="7682" ht="15.75" customHeight="1">
      <c r="A7682" s="1">
        <v>8410.0</v>
      </c>
      <c r="B7682" s="2" t="s">
        <v>6384</v>
      </c>
      <c r="C7682" s="2" t="s">
        <v>6378</v>
      </c>
      <c r="D7682" s="2" t="s">
        <v>6</v>
      </c>
      <c r="E7682" s="2" t="str">
        <f>IFERROR(__xludf.DUMMYFUNCTION("GOOGLETRANSLATE(B7682, ""auto"",""en"")"),"new choreography by mina myoung jason derulo mamacita feat farruko pleasant viewing")</f>
        <v>new choreography by mina myoung jason derulo mamacita feat farruko pleasant viewing</v>
      </c>
    </row>
    <row r="7683" ht="15.75" customHeight="1">
      <c r="A7683" s="1">
        <v>8411.0</v>
      </c>
      <c r="B7683" s="2" t="s">
        <v>6385</v>
      </c>
      <c r="C7683" s="2" t="s">
        <v>6378</v>
      </c>
      <c r="D7683" s="2" t="s">
        <v>6</v>
      </c>
      <c r="E7683" s="2" t="str">
        <f>IFERROR(__xludf.DUMMYFUNCTION("GOOGLETRANSLATE(B7683, ""auto"",""en"")")," no matter what others say to my mind is pretty darn attractive tell me of a randomly facts that I did not know what I'm going to assume it's the prettiest thing in the world")</f>
        <v> no matter what others say to my mind is pretty darn attractive tell me of a randomly facts that I did not know what I'm going to assume it's the prettiest thing in the world</v>
      </c>
    </row>
    <row r="7684" ht="15.75" customHeight="1">
      <c r="A7684" s="1">
        <v>8412.0</v>
      </c>
      <c r="B7684" s="2" t="s">
        <v>6386</v>
      </c>
      <c r="C7684" s="2" t="s">
        <v>6378</v>
      </c>
      <c r="D7684" s="2" t="s">
        <v>6</v>
      </c>
      <c r="E7684" s="2" t="str">
        <f>IFERROR(__xludf.DUMMYFUNCTION("GOOGLETRANSLATE(B7684, ""auto"",""en"")"),"how to motivate yourself to study, think about your friends and acquaintances erudite well unless you feel like again, gasping for air when Vasily one starts to broadcast about the device solar system and how not to choke with envy when a friend says that"&amp;" marries the toothy American just because a couple of months mastered conversational English to show fully")</f>
        <v>how to motivate yourself to study, think about your friends and acquaintances erudite well unless you feel like again, gasping for air when Vasily one starts to broadcast about the device solar system and how not to choke with envy when a friend says that marries the toothy American just because a couple of months mastered conversational English to show fully</v>
      </c>
    </row>
    <row r="7685" ht="15.75" customHeight="1">
      <c r="A7685" s="1">
        <v>8413.0</v>
      </c>
      <c r="B7685" s="2" t="s">
        <v>6387</v>
      </c>
      <c r="C7685" s="2" t="s">
        <v>6378</v>
      </c>
      <c r="D7685" s="2" t="s">
        <v>6</v>
      </c>
      <c r="E7685" s="2" t="str">
        <f>IFERROR(__xludf.DUMMYFUNCTION("GOOGLETRANSLATE(B7685, ""auto"",""en"")")," motivationfromstudyhard")</f>
        <v> motivationfromstudyhard</v>
      </c>
    </row>
    <row r="7686" ht="15.75" customHeight="1">
      <c r="A7686" s="1">
        <v>8414.0</v>
      </c>
      <c r="B7686" s="2" t="s">
        <v>6388</v>
      </c>
      <c r="C7686" s="2" t="s">
        <v>6378</v>
      </c>
      <c r="D7686" s="2" t="s">
        <v>6</v>
      </c>
      <c r="E7686" s="2" t="str">
        <f>IFERROR(__xludf.DUMMYFUNCTION("GOOGLETRANSLATE(B7686, ""auto"",""en"")"),"10 effective ways to become more intelligent even simple and habitual actions can have a positive effect 1 brains show completely")</f>
        <v>10 effective ways to become more intelligent even simple and habitual actions can have a positive effect 1 brains show completely</v>
      </c>
    </row>
    <row r="7687" ht="15.75" customHeight="1">
      <c r="A7687" s="1">
        <v>8415.0</v>
      </c>
      <c r="B7687" s="2" t="s">
        <v>6389</v>
      </c>
      <c r="C7687" s="2" t="s">
        <v>6378</v>
      </c>
      <c r="D7687" s="2" t="s">
        <v>6</v>
      </c>
      <c r="E7687" s="2" t="str">
        <f>IFERROR(__xludf.DUMMYFUNCTION("GOOGLETRANSLATE(B7687, ""auto"",""en"")")," twenty years later, you will no longer regret that did not do than about what they did so to lift anchor, swim away from the safe harbor, catch the tail wind in their sails explore the dream they learn about Mark Twain motivationfromstudyhard")</f>
        <v> twenty years later, you will no longer regret that did not do than about what they did so to lift anchor, swim away from the safe harbor, catch the tail wind in their sails explore the dream they learn about Mark Twain motivationfromstudyhard</v>
      </c>
    </row>
    <row r="7688" ht="15.75" customHeight="1">
      <c r="A7688" s="1">
        <v>8416.0</v>
      </c>
      <c r="B7688" s="2" t="s">
        <v>6377</v>
      </c>
      <c r="C7688" s="2" t="s">
        <v>6378</v>
      </c>
      <c r="D7688" s="2" t="s">
        <v>6</v>
      </c>
      <c r="E7688" s="2" t="str">
        <f>IFERROR(__xludf.DUMMYFUNCTION("GOOGLETRANSLATE(B7688, ""auto"",""en"")"),"best choreography for the best song")</f>
        <v>best choreography for the best song</v>
      </c>
    </row>
    <row r="7689" ht="15.75" customHeight="1">
      <c r="A7689" s="1">
        <v>8417.0</v>
      </c>
      <c r="B7689" s="2" t="s">
        <v>6379</v>
      </c>
      <c r="C7689" s="2" t="s">
        <v>6378</v>
      </c>
      <c r="D7689" s="2" t="s">
        <v>6</v>
      </c>
      <c r="E7689" s="2" t="str">
        <f>IFERROR(__xludf.DUMMYFUNCTION("GOOGLETRANSLATE(B7689, ""auto"",""en"")"),"new choreography by may j lee x austin pak shawn mendes camila cabello señorita pleasant viewing")</f>
        <v>new choreography by may j lee x austin pak shawn mendes camila cabello señorita pleasant viewing</v>
      </c>
    </row>
    <row r="7690" ht="15.75" customHeight="1">
      <c r="A7690" s="1">
        <v>8418.0</v>
      </c>
      <c r="B7690" s="2" t="s">
        <v>6380</v>
      </c>
      <c r="C7690" s="2" t="s">
        <v>6378</v>
      </c>
      <c r="D7690" s="2" t="s">
        <v>6</v>
      </c>
      <c r="E7690" s="2" t="str">
        <f>IFERROR(__xludf.DUMMYFUNCTION("GOOGLETRANSLATE(B7690, ""auto"",""en"")")," applications instagrama")</f>
        <v> applications instagrama</v>
      </c>
    </row>
    <row r="7691" ht="15.75" customHeight="1">
      <c r="A7691" s="1">
        <v>8419.0</v>
      </c>
      <c r="B7691" s="2" t="s">
        <v>6381</v>
      </c>
      <c r="C7691" s="2" t="s">
        <v>6378</v>
      </c>
      <c r="D7691" s="2" t="s">
        <v>6</v>
      </c>
      <c r="E7691" s="2" t="str">
        <f>IFERROR(__xludf.DUMMYFUNCTION("GOOGLETRANSLATE(B7691, ""auto"",""en"")")," news video info impact bts brought the Korean economy more than 5 trillion won $ 4 billion this year, which is 26 times longer than it would bring the average company if their cultural effect of such interest in the Korean language to convert to income t"&amp;"his figure becomes even more more than 1 million Bantan people attended the concert in seven countries bts estimated attract about 800,000 foreign tourists to Korea every year")</f>
        <v> news video info impact bts brought the Korean economy more than 5 trillion won $ 4 billion this year, which is 26 times longer than it would bring the average company if their cultural effect of such interest in the Korean language to convert to income this figure becomes even more more than 1 million Bantan people attended the concert in seven countries bts estimated attract about 800,000 foreign tourists to Korea every year</v>
      </c>
    </row>
    <row r="7692" ht="15.75" customHeight="1">
      <c r="A7692" s="1">
        <v>8420.0</v>
      </c>
      <c r="B7692" s="2" t="s">
        <v>6382</v>
      </c>
      <c r="C7692" s="2" t="s">
        <v>6378</v>
      </c>
      <c r="D7692" s="2" t="s">
        <v>6</v>
      </c>
      <c r="E7692" s="2" t="str">
        <f>IFERROR(__xludf.DUMMYFUNCTION("GOOGLETRANSLATE(B7692, ""auto"",""en"")"),"20 reasons not to abandon their goals motivationfromstudyhard to be proud of yourself to get what you want to show full")</f>
        <v>20 reasons not to abandon their goals motivationfromstudyhard to be proud of yourself to get what you want to show full</v>
      </c>
    </row>
    <row r="7693" ht="15.75" customHeight="1">
      <c r="A7693" s="1">
        <v>8421.0</v>
      </c>
      <c r="B7693" s="2" t="s">
        <v>6383</v>
      </c>
      <c r="C7693" s="2" t="s">
        <v>6378</v>
      </c>
      <c r="D7693" s="2" t="s">
        <v>6</v>
      </c>
      <c r="E7693" s="2" t="str">
        <f>IFERROR(__xludf.DUMMYFUNCTION("GOOGLETRANSLATE(B7693, ""auto"",""en"")"),"best choreography on my list")</f>
        <v>best choreography on my list</v>
      </c>
    </row>
    <row r="7694" ht="15.75" customHeight="1">
      <c r="A7694" s="1">
        <v>8422.0</v>
      </c>
      <c r="B7694" s="2" t="s">
        <v>6384</v>
      </c>
      <c r="C7694" s="2" t="s">
        <v>6378</v>
      </c>
      <c r="D7694" s="2" t="s">
        <v>6</v>
      </c>
      <c r="E7694" s="2" t="str">
        <f>IFERROR(__xludf.DUMMYFUNCTION("GOOGLETRANSLATE(B7694, ""auto"",""en"")"),"new choreography by mina myoung jason derulo mamacita feat farruko pleasant viewing")</f>
        <v>new choreography by mina myoung jason derulo mamacita feat farruko pleasant viewing</v>
      </c>
    </row>
    <row r="7695" ht="15.75" customHeight="1">
      <c r="A7695" s="1">
        <v>8423.0</v>
      </c>
      <c r="B7695" s="2" t="s">
        <v>6385</v>
      </c>
      <c r="C7695" s="2" t="s">
        <v>6378</v>
      </c>
      <c r="D7695" s="2" t="s">
        <v>6</v>
      </c>
      <c r="E7695" s="2" t="str">
        <f>IFERROR(__xludf.DUMMYFUNCTION("GOOGLETRANSLATE(B7695, ""auto"",""en"")")," no matter what others say to my mind is pretty darn attractive tell me of a randomly facts that I did not know what I'm going to assume it's the prettiest thing in the world")</f>
        <v> no matter what others say to my mind is pretty darn attractive tell me of a randomly facts that I did not know what I'm going to assume it's the prettiest thing in the world</v>
      </c>
    </row>
    <row r="7696" ht="15.75" customHeight="1">
      <c r="A7696" s="1">
        <v>8424.0</v>
      </c>
      <c r="B7696" s="2" t="s">
        <v>6386</v>
      </c>
      <c r="C7696" s="2" t="s">
        <v>6378</v>
      </c>
      <c r="D7696" s="2" t="s">
        <v>6</v>
      </c>
      <c r="E7696" s="2" t="str">
        <f>IFERROR(__xludf.DUMMYFUNCTION("GOOGLETRANSLATE(B7696, ""auto"",""en"")"),"how to motivate yourself to study, think about your friends and acquaintances erudite well unless you feel like again, gasping for air when Vasily one starts to broadcast about the device solar system and how not to choke with envy when a friend says that"&amp;" marries the toothy American just because a couple of months mastered conversational English to show fully")</f>
        <v>how to motivate yourself to study, think about your friends and acquaintances erudite well unless you feel like again, gasping for air when Vasily one starts to broadcast about the device solar system and how not to choke with envy when a friend says that marries the toothy American just because a couple of months mastered conversational English to show fully</v>
      </c>
    </row>
    <row r="7697" ht="15.75" customHeight="1">
      <c r="A7697" s="1">
        <v>8425.0</v>
      </c>
      <c r="B7697" s="2" t="s">
        <v>6387</v>
      </c>
      <c r="C7697" s="2" t="s">
        <v>6378</v>
      </c>
      <c r="D7697" s="2" t="s">
        <v>6</v>
      </c>
      <c r="E7697" s="2" t="str">
        <f>IFERROR(__xludf.DUMMYFUNCTION("GOOGLETRANSLATE(B7697, ""auto"",""en"")")," motivationfromstudyhard")</f>
        <v> motivationfromstudyhard</v>
      </c>
    </row>
    <row r="7698" ht="15.75" customHeight="1">
      <c r="A7698" s="1">
        <v>8426.0</v>
      </c>
      <c r="B7698" s="2" t="s">
        <v>6388</v>
      </c>
      <c r="C7698" s="2" t="s">
        <v>6378</v>
      </c>
      <c r="D7698" s="2" t="s">
        <v>6</v>
      </c>
      <c r="E7698" s="2" t="str">
        <f>IFERROR(__xludf.DUMMYFUNCTION("GOOGLETRANSLATE(B7698, ""auto"",""en"")"),"10 effective ways to become more intelligent even simple and habitual actions can have a positive effect 1 brains show completely")</f>
        <v>10 effective ways to become more intelligent even simple and habitual actions can have a positive effect 1 brains show completely</v>
      </c>
    </row>
    <row r="7699" ht="15.75" customHeight="1">
      <c r="A7699" s="1">
        <v>8427.0</v>
      </c>
      <c r="B7699" s="2" t="s">
        <v>6389</v>
      </c>
      <c r="C7699" s="2" t="s">
        <v>6378</v>
      </c>
      <c r="D7699" s="2" t="s">
        <v>6</v>
      </c>
      <c r="E7699" s="2" t="str">
        <f>IFERROR(__xludf.DUMMYFUNCTION("GOOGLETRANSLATE(B7699, ""auto"",""en"")")," twenty years later, you will no longer regret that did not do than about what they did so to lift anchor, swim away from the safe harbor, catch the tail wind in their sails explore the dream they learn about Mark Twain motivationfromstudyhard")</f>
        <v> twenty years later, you will no longer regret that did not do than about what they did so to lift anchor, swim away from the safe harbor, catch the tail wind in their sails explore the dream they learn about Mark Twain motivationfromstudyhard</v>
      </c>
    </row>
    <row r="7700" ht="15.75" customHeight="1">
      <c r="A7700" s="1">
        <v>8428.0</v>
      </c>
      <c r="B7700" s="2" t="s">
        <v>6377</v>
      </c>
      <c r="C7700" s="2" t="s">
        <v>6390</v>
      </c>
      <c r="D7700" s="2" t="s">
        <v>6</v>
      </c>
      <c r="E7700" s="2" t="str">
        <f>IFERROR(__xludf.DUMMYFUNCTION("GOOGLETRANSLATE(B7700, ""auto"",""en"")"),"best choreography for the best song")</f>
        <v>best choreography for the best song</v>
      </c>
    </row>
    <row r="7701" ht="15.75" customHeight="1">
      <c r="A7701" s="1">
        <v>8429.0</v>
      </c>
      <c r="B7701" s="2" t="s">
        <v>6379</v>
      </c>
      <c r="C7701" s="2" t="s">
        <v>6390</v>
      </c>
      <c r="D7701" s="2" t="s">
        <v>6</v>
      </c>
      <c r="E7701" s="2" t="str">
        <f>IFERROR(__xludf.DUMMYFUNCTION("GOOGLETRANSLATE(B7701, ""auto"",""en"")"),"new choreography by may j lee x austin pak shawn mendes camila cabello señorita pleasant viewing")</f>
        <v>new choreography by may j lee x austin pak shawn mendes camila cabello señorita pleasant viewing</v>
      </c>
    </row>
    <row r="7702" ht="15.75" customHeight="1">
      <c r="A7702" s="1">
        <v>8430.0</v>
      </c>
      <c r="B7702" s="2" t="s">
        <v>6380</v>
      </c>
      <c r="C7702" s="2" t="s">
        <v>6390</v>
      </c>
      <c r="D7702" s="2" t="s">
        <v>6</v>
      </c>
      <c r="E7702" s="2" t="str">
        <f>IFERROR(__xludf.DUMMYFUNCTION("GOOGLETRANSLATE(B7702, ""auto"",""en"")")," applications instagrama")</f>
        <v> applications instagrama</v>
      </c>
    </row>
    <row r="7703" ht="15.75" customHeight="1">
      <c r="A7703" s="1">
        <v>8431.0</v>
      </c>
      <c r="B7703" s="2" t="s">
        <v>6381</v>
      </c>
      <c r="C7703" s="2" t="s">
        <v>6390</v>
      </c>
      <c r="D7703" s="2" t="s">
        <v>6</v>
      </c>
      <c r="E7703" s="2" t="str">
        <f>IFERROR(__xludf.DUMMYFUNCTION("GOOGLETRANSLATE(B7703, ""auto"",""en"")")," news video info impact bts brought the Korean economy more than 5 trillion won $ 4 billion this year, which is 26 times longer than it would bring the average company if their cultural effect of such interest in the Korean language to convert to income t"&amp;"his figure becomes even more more than 1 million Bantan people attended the concert in seven countries bts estimated attract about 800,000 foreign tourists to Korea every year")</f>
        <v> news video info impact bts brought the Korean economy more than 5 trillion won $ 4 billion this year, which is 26 times longer than it would bring the average company if their cultural effect of such interest in the Korean language to convert to income this figure becomes even more more than 1 million Bantan people attended the concert in seven countries bts estimated attract about 800,000 foreign tourists to Korea every year</v>
      </c>
    </row>
    <row r="7704" ht="15.75" customHeight="1">
      <c r="A7704" s="1">
        <v>8432.0</v>
      </c>
      <c r="B7704" s="2" t="s">
        <v>6382</v>
      </c>
      <c r="C7704" s="2" t="s">
        <v>6390</v>
      </c>
      <c r="D7704" s="2" t="s">
        <v>6</v>
      </c>
      <c r="E7704" s="2" t="str">
        <f>IFERROR(__xludf.DUMMYFUNCTION("GOOGLETRANSLATE(B7704, ""auto"",""en"")"),"20 reasons not to abandon their goals motivationfromstudyhard to be proud of yourself to get what you want to show full")</f>
        <v>20 reasons not to abandon their goals motivationfromstudyhard to be proud of yourself to get what you want to show full</v>
      </c>
    </row>
    <row r="7705" ht="15.75" customHeight="1">
      <c r="A7705" s="1">
        <v>8433.0</v>
      </c>
      <c r="B7705" s="2" t="s">
        <v>6383</v>
      </c>
      <c r="C7705" s="2" t="s">
        <v>6390</v>
      </c>
      <c r="D7705" s="2" t="s">
        <v>6</v>
      </c>
      <c r="E7705" s="2" t="str">
        <f>IFERROR(__xludf.DUMMYFUNCTION("GOOGLETRANSLATE(B7705, ""auto"",""en"")"),"best choreography on my list")</f>
        <v>best choreography on my list</v>
      </c>
    </row>
    <row r="7706" ht="15.75" customHeight="1">
      <c r="A7706" s="1">
        <v>8434.0</v>
      </c>
      <c r="B7706" s="2" t="s">
        <v>6384</v>
      </c>
      <c r="C7706" s="2" t="s">
        <v>6390</v>
      </c>
      <c r="D7706" s="2" t="s">
        <v>6</v>
      </c>
      <c r="E7706" s="2" t="str">
        <f>IFERROR(__xludf.DUMMYFUNCTION("GOOGLETRANSLATE(B7706, ""auto"",""en"")"),"new choreography by mina myoung jason derulo mamacita feat farruko pleasant viewing")</f>
        <v>new choreography by mina myoung jason derulo mamacita feat farruko pleasant viewing</v>
      </c>
    </row>
    <row r="7707" ht="15.75" customHeight="1">
      <c r="A7707" s="1">
        <v>8435.0</v>
      </c>
      <c r="B7707" s="2" t="s">
        <v>6385</v>
      </c>
      <c r="C7707" s="2" t="s">
        <v>6390</v>
      </c>
      <c r="D7707" s="2" t="s">
        <v>6</v>
      </c>
      <c r="E7707" s="2" t="str">
        <f>IFERROR(__xludf.DUMMYFUNCTION("GOOGLETRANSLATE(B7707, ""auto"",""en"")")," no matter what others say to my mind is pretty darn attractive tell me of a randomly facts that I did not know what I'm going to assume it's the prettiest thing in the world")</f>
        <v> no matter what others say to my mind is pretty darn attractive tell me of a randomly facts that I did not know what I'm going to assume it's the prettiest thing in the world</v>
      </c>
    </row>
    <row r="7708" ht="15.75" customHeight="1">
      <c r="A7708" s="1">
        <v>8436.0</v>
      </c>
      <c r="B7708" s="2" t="s">
        <v>6386</v>
      </c>
      <c r="C7708" s="2" t="s">
        <v>6390</v>
      </c>
      <c r="D7708" s="2" t="s">
        <v>6</v>
      </c>
      <c r="E7708" s="2" t="str">
        <f>IFERROR(__xludf.DUMMYFUNCTION("GOOGLETRANSLATE(B7708, ""auto"",""en"")"),"how to motivate yourself to study, think about your friends and acquaintances erudite well unless you feel like again, gasping for air when Vasily one starts to broadcast about the device solar system and how not to choke with envy when a friend says that"&amp;" marries the toothy American just because a couple of months mastered conversational English to show fully")</f>
        <v>how to motivate yourself to study, think about your friends and acquaintances erudite well unless you feel like again, gasping for air when Vasily one starts to broadcast about the device solar system and how not to choke with envy when a friend says that marries the toothy American just because a couple of months mastered conversational English to show fully</v>
      </c>
    </row>
    <row r="7709" ht="15.75" customHeight="1">
      <c r="A7709" s="1">
        <v>8437.0</v>
      </c>
      <c r="B7709" s="2" t="s">
        <v>6387</v>
      </c>
      <c r="C7709" s="2" t="s">
        <v>6390</v>
      </c>
      <c r="D7709" s="2" t="s">
        <v>6</v>
      </c>
      <c r="E7709" s="2" t="str">
        <f>IFERROR(__xludf.DUMMYFUNCTION("GOOGLETRANSLATE(B7709, ""auto"",""en"")")," motivationfromstudyhard")</f>
        <v> motivationfromstudyhard</v>
      </c>
    </row>
    <row r="7710" ht="15.75" customHeight="1">
      <c r="A7710" s="1">
        <v>8438.0</v>
      </c>
      <c r="B7710" s="2" t="s">
        <v>6388</v>
      </c>
      <c r="C7710" s="2" t="s">
        <v>6390</v>
      </c>
      <c r="D7710" s="2" t="s">
        <v>6</v>
      </c>
      <c r="E7710" s="2" t="str">
        <f>IFERROR(__xludf.DUMMYFUNCTION("GOOGLETRANSLATE(B7710, ""auto"",""en"")"),"10 effective ways to become more intelligent even simple and habitual actions can have a positive effect 1 brains show completely")</f>
        <v>10 effective ways to become more intelligent even simple and habitual actions can have a positive effect 1 brains show completely</v>
      </c>
    </row>
    <row r="7711" ht="15.75" customHeight="1">
      <c r="A7711" s="1">
        <v>8439.0</v>
      </c>
      <c r="B7711" s="2" t="s">
        <v>6389</v>
      </c>
      <c r="C7711" s="2" t="s">
        <v>6390</v>
      </c>
      <c r="D7711" s="2" t="s">
        <v>6</v>
      </c>
      <c r="E7711" s="2" t="str">
        <f>IFERROR(__xludf.DUMMYFUNCTION("GOOGLETRANSLATE(B7711, ""auto"",""en"")")," twenty years later, you will no longer regret that did not do than about what they did so to lift anchor, swim away from the safe harbor, catch the tail wind in their sails explore the dream they learn about Mark Twain motivationfromstudyhard")</f>
        <v> twenty years later, you will no longer regret that did not do than about what they did so to lift anchor, swim away from the safe harbor, catch the tail wind in their sails explore the dream they learn about Mark Twain motivationfromstudyhard</v>
      </c>
    </row>
    <row r="7712" ht="15.75" customHeight="1">
      <c r="A7712" s="1">
        <v>8441.0</v>
      </c>
      <c r="B7712" s="2" t="s">
        <v>6391</v>
      </c>
      <c r="C7712" s="2" t="s">
        <v>6392</v>
      </c>
      <c r="D7712" s="2" t="s">
        <v>6</v>
      </c>
      <c r="E7712" s="2" t="str">
        <f>IFERROR(__xludf.DUMMYFUNCTION("GOOGLETRANSLATE(B7712, ""auto"",""en"")"),"king kong in the network album andy panda king kong available cover Vladimir Vakho hloy hajimerecords")</f>
        <v>king kong in the network album andy panda king kong available cover Vladimir Vakho hloy hajimerecords</v>
      </c>
    </row>
    <row r="7713" ht="15.75" customHeight="1">
      <c r="A7713" s="1">
        <v>8442.0</v>
      </c>
      <c r="B7713" s="2" t="s">
        <v>6393</v>
      </c>
      <c r="C7713" s="2" t="s">
        <v>6392</v>
      </c>
      <c r="D7713" s="2" t="s">
        <v>6</v>
      </c>
      <c r="E7713" s="2" t="str">
        <f>IFERROR(__xludf.DUMMYFUNCTION("GOOGLETRANSLATE(B7713, ""auto"",""en"")"),"long-awaited premiere and I miss you so terribly lacking heart stops again Babak Mamedrzaev oh oh oh download track https band link babek oioi")</f>
        <v>long-awaited premiere and I miss you so terribly lacking heart stops again Babak Mamedrzaev oh oh oh download track https band link babek oioi</v>
      </c>
    </row>
    <row r="7714" ht="15.75" customHeight="1">
      <c r="A7714" s="1">
        <v>8444.0</v>
      </c>
      <c r="B7714" s="2" t="s">
        <v>6391</v>
      </c>
      <c r="C7714" s="2" t="s">
        <v>6394</v>
      </c>
      <c r="D7714" s="2" t="s">
        <v>6</v>
      </c>
      <c r="E7714" s="2" t="str">
        <f>IFERROR(__xludf.DUMMYFUNCTION("GOOGLETRANSLATE(B7714, ""auto"",""en"")"),"king kong in the network album andy panda king kong available cover Vladimir Vakho hloy hajimerecords")</f>
        <v>king kong in the network album andy panda king kong available cover Vladimir Vakho hloy hajimerecords</v>
      </c>
    </row>
    <row r="7715" ht="15.75" customHeight="1">
      <c r="A7715" s="1">
        <v>8445.0</v>
      </c>
      <c r="B7715" s="2" t="s">
        <v>6393</v>
      </c>
      <c r="C7715" s="2" t="s">
        <v>6394</v>
      </c>
      <c r="D7715" s="2" t="s">
        <v>6</v>
      </c>
      <c r="E7715" s="2" t="str">
        <f>IFERROR(__xludf.DUMMYFUNCTION("GOOGLETRANSLATE(B7715, ""auto"",""en"")"),"long-awaited premiere and I miss you so terribly lacking heart stops again Babak Mamedrzaev oh oh oh download track https band link babek oioi")</f>
        <v>long-awaited premiere and I miss you so terribly lacking heart stops again Babak Mamedrzaev oh oh oh download track https band link babek oioi</v>
      </c>
    </row>
    <row r="7716" ht="15.75" customHeight="1">
      <c r="A7716" s="1">
        <v>8447.0</v>
      </c>
      <c r="B7716" s="2" t="s">
        <v>6391</v>
      </c>
      <c r="C7716" s="2" t="s">
        <v>6392</v>
      </c>
      <c r="D7716" s="2" t="s">
        <v>6</v>
      </c>
      <c r="E7716" s="2" t="str">
        <f>IFERROR(__xludf.DUMMYFUNCTION("GOOGLETRANSLATE(B7716, ""auto"",""en"")"),"king kong in the network album andy panda king kong available cover Vladimir Vakho hloy hajimerecords")</f>
        <v>king kong in the network album andy panda king kong available cover Vladimir Vakho hloy hajimerecords</v>
      </c>
    </row>
    <row r="7717" ht="15.75" customHeight="1">
      <c r="A7717" s="1">
        <v>8448.0</v>
      </c>
      <c r="B7717" s="2" t="s">
        <v>6393</v>
      </c>
      <c r="C7717" s="2" t="s">
        <v>6392</v>
      </c>
      <c r="D7717" s="2" t="s">
        <v>6</v>
      </c>
      <c r="E7717" s="2" t="str">
        <f>IFERROR(__xludf.DUMMYFUNCTION("GOOGLETRANSLATE(B7717, ""auto"",""en"")"),"long-awaited premiere and I miss you so terribly lacking heart stops again Babak Mamedrzaev oh oh oh download track https band link babek oioi")</f>
        <v>long-awaited premiere and I miss you so terribly lacking heart stops again Babak Mamedrzaev oh oh oh download track https band link babek oioi</v>
      </c>
    </row>
    <row r="7718" ht="15.75" customHeight="1">
      <c r="A7718" s="1">
        <v>8451.0</v>
      </c>
      <c r="B7718" s="2" t="s">
        <v>1033</v>
      </c>
      <c r="C7718" s="2" t="s">
        <v>6395</v>
      </c>
      <c r="D7718" s="2" t="s">
        <v>6</v>
      </c>
      <c r="E7718" s="2" t="str">
        <f>IFERROR(__xludf.DUMMYFUNCTION("GOOGLETRANSLATE(B7718, ""auto"",""en"")"),"useful cheat sheet for use predlogov")</f>
        <v>useful cheat sheet for use predlogov</v>
      </c>
    </row>
    <row r="7719" ht="15.75" customHeight="1">
      <c r="A7719" s="1">
        <v>8452.0</v>
      </c>
      <c r="B7719" s="2" t="s">
        <v>1035</v>
      </c>
      <c r="C7719" s="2" t="s">
        <v>6395</v>
      </c>
      <c r="D7719" s="2" t="s">
        <v>6</v>
      </c>
      <c r="E7719" s="2" t="str">
        <f>IFERROR(__xludf.DUMMYFUNCTION("GOOGLETRANSLATE(B7719, ""auto"",""en"")"),"Top 5 world's most famous and best textbooks on English grammar for the level b1 b2 pre intermediate intermediate average or above average on izdatelsv Oxford Cambridge Macmillan and Longman")</f>
        <v>Top 5 world's most famous and best textbooks on English grammar for the level b1 b2 pre intermediate intermediate average or above average on izdatelsv Oxford Cambridge Macmillan and Longman</v>
      </c>
    </row>
    <row r="7720" ht="15.75" customHeight="1">
      <c r="A7720" s="1">
        <v>8454.0</v>
      </c>
      <c r="B7720" s="2" t="s">
        <v>1036</v>
      </c>
      <c r="C7720" s="2" t="s">
        <v>6395</v>
      </c>
      <c r="D7720" s="2" t="s">
        <v>6</v>
      </c>
      <c r="E7720" s="2" t="str">
        <f>IFERROR(__xludf.DUMMYFUNCTION("GOOGLETRANSLATE(B7720, ""auto"",""en"")")," Focus on good")</f>
        <v> Focus on good</v>
      </c>
    </row>
    <row r="7721" ht="15.75" customHeight="1">
      <c r="A7721" s="1">
        <v>8455.0</v>
      </c>
      <c r="B7721" s="2" t="s">
        <v>1037</v>
      </c>
      <c r="C7721" s="2" t="s">
        <v>6395</v>
      </c>
      <c r="D7721" s="2" t="s">
        <v>6</v>
      </c>
      <c r="E7721" s="2" t="str">
        <f>IFERROR(__xludf.DUMMYFUNCTION("GOOGLETRANSLATE(B7721, ""auto"",""en"")"),"the best methods of self-learning English")</f>
        <v>the best methods of self-learning English</v>
      </c>
    </row>
    <row r="7722" ht="15.75" customHeight="1">
      <c r="A7722" s="1">
        <v>8456.0</v>
      </c>
      <c r="B7722" s="2" t="s">
        <v>1038</v>
      </c>
      <c r="C7722" s="2" t="s">
        <v>6395</v>
      </c>
      <c r="D7722" s="2" t="s">
        <v>6</v>
      </c>
      <c r="E7722" s="2" t="str">
        <f>IFERROR(__xludf.DUMMYFUNCTION("GOOGLETRANSLATE(B7722, ""auto"",""en"")"),"moschneyshie pocobiya to study angliyskogo")</f>
        <v>moschneyshie pocobiya to study angliyskogo</v>
      </c>
    </row>
    <row r="7723" ht="15.75" customHeight="1">
      <c r="A7723" s="1">
        <v>8457.0</v>
      </c>
      <c r="B7723" s="2" t="s">
        <v>1039</v>
      </c>
      <c r="C7723" s="2" t="s">
        <v>6395</v>
      </c>
      <c r="D7723" s="2" t="s">
        <v>6</v>
      </c>
      <c r="E7723" s="2" t="str">
        <f>IFERROR(__xludf.DUMMYFUNCTION("GOOGLETRANSLATE(B7723, ""auto"",""en"")"),"I would have given much for these 22 rules in its youth 1 childhood ends once you earn the first money from this moment you become the object of a possible material enrichment for everyone who surrounds you at the moment 2 educational system obsolete at t"&amp;"he time when you are on the first day sat at desk show completely")</f>
        <v>I would have given much for these 22 rules in its youth 1 childhood ends once you earn the first money from this moment you become the object of a possible material enrichment for everyone who surrounds you at the moment 2 educational system obsolete at the time when you are on the first day sat at desk show completely</v>
      </c>
    </row>
    <row r="7724" ht="15.75" customHeight="1">
      <c r="A7724" s="1">
        <v>8461.0</v>
      </c>
      <c r="B7724" s="2" t="s">
        <v>1033</v>
      </c>
      <c r="C7724" s="2" t="s">
        <v>6395</v>
      </c>
      <c r="D7724" s="2" t="s">
        <v>6</v>
      </c>
      <c r="E7724" s="2" t="str">
        <f>IFERROR(__xludf.DUMMYFUNCTION("GOOGLETRANSLATE(B7724, ""auto"",""en"")"),"useful cheat sheet for use predlogov")</f>
        <v>useful cheat sheet for use predlogov</v>
      </c>
    </row>
    <row r="7725" ht="15.75" customHeight="1">
      <c r="A7725" s="1">
        <v>8462.0</v>
      </c>
      <c r="B7725" s="2" t="s">
        <v>1035</v>
      </c>
      <c r="C7725" s="2" t="s">
        <v>6395</v>
      </c>
      <c r="D7725" s="2" t="s">
        <v>6</v>
      </c>
      <c r="E7725" s="2" t="str">
        <f>IFERROR(__xludf.DUMMYFUNCTION("GOOGLETRANSLATE(B7725, ""auto"",""en"")"),"Top 5 world's most famous and best textbooks on English grammar for the level b1 b2 pre intermediate intermediate average or above average on izdatelsv Oxford Cambridge Macmillan and Longman")</f>
        <v>Top 5 world's most famous and best textbooks on English grammar for the level b1 b2 pre intermediate intermediate average or above average on izdatelsv Oxford Cambridge Macmillan and Longman</v>
      </c>
    </row>
    <row r="7726" ht="15.75" customHeight="1">
      <c r="A7726" s="1">
        <v>8464.0</v>
      </c>
      <c r="B7726" s="2" t="s">
        <v>1036</v>
      </c>
      <c r="C7726" s="2" t="s">
        <v>6395</v>
      </c>
      <c r="D7726" s="2" t="s">
        <v>6</v>
      </c>
      <c r="E7726" s="2" t="str">
        <f>IFERROR(__xludf.DUMMYFUNCTION("GOOGLETRANSLATE(B7726, ""auto"",""en"")")," Focus on good")</f>
        <v> Focus on good</v>
      </c>
    </row>
    <row r="7727" ht="15.75" customHeight="1">
      <c r="A7727" s="1">
        <v>8465.0</v>
      </c>
      <c r="B7727" s="2" t="s">
        <v>1037</v>
      </c>
      <c r="C7727" s="2" t="s">
        <v>6395</v>
      </c>
      <c r="D7727" s="2" t="s">
        <v>6</v>
      </c>
      <c r="E7727" s="2" t="str">
        <f>IFERROR(__xludf.DUMMYFUNCTION("GOOGLETRANSLATE(B7727, ""auto"",""en"")"),"the best methods of self-learning English")</f>
        <v>the best methods of self-learning English</v>
      </c>
    </row>
    <row r="7728" ht="15.75" customHeight="1">
      <c r="A7728" s="1">
        <v>8466.0</v>
      </c>
      <c r="B7728" s="2" t="s">
        <v>1038</v>
      </c>
      <c r="C7728" s="2" t="s">
        <v>6395</v>
      </c>
      <c r="D7728" s="2" t="s">
        <v>6</v>
      </c>
      <c r="E7728" s="2" t="str">
        <f>IFERROR(__xludf.DUMMYFUNCTION("GOOGLETRANSLATE(B7728, ""auto"",""en"")"),"moschneyshie pocobiya to study angliyskogo")</f>
        <v>moschneyshie pocobiya to study angliyskogo</v>
      </c>
    </row>
    <row r="7729" ht="15.75" customHeight="1">
      <c r="A7729" s="1">
        <v>8467.0</v>
      </c>
      <c r="B7729" s="2" t="s">
        <v>1039</v>
      </c>
      <c r="C7729" s="2" t="s">
        <v>6395</v>
      </c>
      <c r="D7729" s="2" t="s">
        <v>6</v>
      </c>
      <c r="E7729" s="2" t="str">
        <f>IFERROR(__xludf.DUMMYFUNCTION("GOOGLETRANSLATE(B7729, ""auto"",""en"")"),"I would have given much for these 22 rules in its youth 1 childhood ends once you earn the first money from this moment you become the object of a possible material enrichment for everyone who surrounds you at the moment 2 educational system obsolete at t"&amp;"he time when you are on the first day sat at desk show completely")</f>
        <v>I would have given much for these 22 rules in its youth 1 childhood ends once you earn the first money from this moment you become the object of a possible material enrichment for everyone who surrounds you at the moment 2 educational system obsolete at the time when you are on the first day sat at desk show completely</v>
      </c>
    </row>
    <row r="7730" ht="15.75" customHeight="1">
      <c r="A7730" s="1">
        <v>8471.0</v>
      </c>
      <c r="B7730" s="2" t="s">
        <v>1033</v>
      </c>
      <c r="C7730" s="2" t="s">
        <v>1034</v>
      </c>
      <c r="D7730" s="2" t="s">
        <v>6</v>
      </c>
      <c r="E7730" s="2" t="str">
        <f>IFERROR(__xludf.DUMMYFUNCTION("GOOGLETRANSLATE(B7730, ""auto"",""en"")"),"useful cheat sheet for use predlogov")</f>
        <v>useful cheat sheet for use predlogov</v>
      </c>
    </row>
    <row r="7731" ht="15.75" customHeight="1">
      <c r="A7731" s="1">
        <v>8472.0</v>
      </c>
      <c r="B7731" s="2" t="s">
        <v>1035</v>
      </c>
      <c r="C7731" s="2" t="s">
        <v>1034</v>
      </c>
      <c r="D7731" s="2" t="s">
        <v>6</v>
      </c>
      <c r="E7731" s="2" t="str">
        <f>IFERROR(__xludf.DUMMYFUNCTION("GOOGLETRANSLATE(B7731, ""auto"",""en"")"),"Top 5 world's most famous and best textbooks on English grammar for the level b1 b2 pre intermediate intermediate average or above average on izdatelsv Oxford Cambridge Macmillan and Longman")</f>
        <v>Top 5 world's most famous and best textbooks on English grammar for the level b1 b2 pre intermediate intermediate average or above average on izdatelsv Oxford Cambridge Macmillan and Longman</v>
      </c>
    </row>
    <row r="7732" ht="15.75" customHeight="1">
      <c r="A7732" s="1">
        <v>8474.0</v>
      </c>
      <c r="B7732" s="2" t="s">
        <v>1036</v>
      </c>
      <c r="C7732" s="2" t="s">
        <v>1034</v>
      </c>
      <c r="D7732" s="2" t="s">
        <v>6</v>
      </c>
      <c r="E7732" s="2" t="str">
        <f>IFERROR(__xludf.DUMMYFUNCTION("GOOGLETRANSLATE(B7732, ""auto"",""en"")")," Focus on good")</f>
        <v> Focus on good</v>
      </c>
    </row>
    <row r="7733" ht="15.75" customHeight="1">
      <c r="A7733" s="1">
        <v>8475.0</v>
      </c>
      <c r="B7733" s="2" t="s">
        <v>1037</v>
      </c>
      <c r="C7733" s="2" t="s">
        <v>1034</v>
      </c>
      <c r="D7733" s="2" t="s">
        <v>6</v>
      </c>
      <c r="E7733" s="2" t="str">
        <f>IFERROR(__xludf.DUMMYFUNCTION("GOOGLETRANSLATE(B7733, ""auto"",""en"")"),"the best methods of self-learning English")</f>
        <v>the best methods of self-learning English</v>
      </c>
    </row>
    <row r="7734" ht="15.75" customHeight="1">
      <c r="A7734" s="1">
        <v>8476.0</v>
      </c>
      <c r="B7734" s="2" t="s">
        <v>1038</v>
      </c>
      <c r="C7734" s="2" t="s">
        <v>1034</v>
      </c>
      <c r="D7734" s="2" t="s">
        <v>6</v>
      </c>
      <c r="E7734" s="2" t="str">
        <f>IFERROR(__xludf.DUMMYFUNCTION("GOOGLETRANSLATE(B7734, ""auto"",""en"")"),"moschneyshie pocobiya to study angliyskogo")</f>
        <v>moschneyshie pocobiya to study angliyskogo</v>
      </c>
    </row>
    <row r="7735" ht="15.75" customHeight="1">
      <c r="A7735" s="1">
        <v>8477.0</v>
      </c>
      <c r="B7735" s="2" t="s">
        <v>1039</v>
      </c>
      <c r="C7735" s="2" t="s">
        <v>1034</v>
      </c>
      <c r="D7735" s="2" t="s">
        <v>6</v>
      </c>
      <c r="E7735" s="2" t="str">
        <f>IFERROR(__xludf.DUMMYFUNCTION("GOOGLETRANSLATE(B7735, ""auto"",""en"")"),"I would have given much for these 22 rules in its youth 1 childhood ends once you earn the first money from this moment you become the object of a possible material enrichment for everyone who surrounds you at the moment 2 educational system obsolete at t"&amp;"he time when you are on the first day sat at desk show completely")</f>
        <v>I would have given much for these 22 rules in its youth 1 childhood ends once you earn the first money from this moment you become the object of a possible material enrichment for everyone who surrounds you at the moment 2 educational system obsolete at the time when you are on the first day sat at desk show completely</v>
      </c>
    </row>
    <row r="7736" ht="15.75" customHeight="1">
      <c r="A7736" s="1">
        <v>8479.0</v>
      </c>
      <c r="B7736" s="2" t="s">
        <v>6396</v>
      </c>
      <c r="C7736" s="2" t="s">
        <v>6397</v>
      </c>
      <c r="D7736" s="2" t="s">
        <v>6</v>
      </c>
      <c r="E7736" s="2" t="str">
        <f>IFERROR(__xludf.DUMMYFUNCTION("GOOGLETRANSLATE(B7736, ""auto"",""en"")"),"come and my time and my day")</f>
        <v>come and my time and my day</v>
      </c>
    </row>
    <row r="7737" ht="15.75" customHeight="1">
      <c r="A7737" s="1">
        <v>8480.0</v>
      </c>
      <c r="B7737" s="2" t="s">
        <v>6398</v>
      </c>
      <c r="C7737" s="2" t="s">
        <v>6397</v>
      </c>
      <c r="D7737" s="2" t="s">
        <v>6</v>
      </c>
      <c r="E7737" s="2" t="str">
        <f>IFERROR(__xludf.DUMMYFUNCTION("GOOGLETRANSLATE(B7737, ""auto"",""en"")"),"freedom is always stylish Coco Chanel")</f>
        <v>freedom is always stylish Coco Chanel</v>
      </c>
    </row>
    <row r="7738" ht="15.75" customHeight="1">
      <c r="A7738" s="1">
        <v>8481.0</v>
      </c>
      <c r="B7738" s="2" t="s">
        <v>6399</v>
      </c>
      <c r="C7738" s="2" t="s">
        <v>6397</v>
      </c>
      <c r="D7738" s="2" t="s">
        <v>6</v>
      </c>
      <c r="E7738" s="2" t="str">
        <f>IFERROR(__xludf.DUMMYFUNCTION("GOOGLETRANSLATE(B7738, ""auto"",""en"")"),"I do not want to start a relationship with people I feel that constantly repeats I tell people about my favorite songs I show them my favorite movies and TV shows say my favorite color tell about the places I love to visit but just all the different littl"&amp;"e things that make up my mind and I tired of repeating the same thing I have no more energy to me very difficult to open up to people, I tell them about yourself sharing a part of themselves and they just go away I just want to know someone in your life w"&amp;"ho already knew it would be some sort of a particular song mo favorite because it makes me cry happy tears, I want someone who would have known that this film is my favorite movie because we look at it as a family with my very childhood, and more connecte"&amp;"d, I do not want him to give people a piece of themselves only to to make them again for me other people's unfair I'm tired")</f>
        <v>I do not want to start a relationship with people I feel that constantly repeats I tell people about my favorite songs I show them my favorite movies and TV shows say my favorite color tell about the places I love to visit but just all the different little things that make up my mind and I tired of repeating the same thing I have no more energy to me very difficult to open up to people, I tell them about yourself sharing a part of themselves and they just go away I just want to know someone in your life who already knew it would be some sort of a particular song mo favorite because it makes me cry happy tears, I want someone who would have known that this film is my favorite movie because we look at it as a family with my very childhood, and more connected, I do not want him to give people a piece of themselves only to to make them again for me other people's unfair I'm tired</v>
      </c>
    </row>
    <row r="7739" ht="15.75" customHeight="1">
      <c r="A7739" s="1">
        <v>8482.0</v>
      </c>
      <c r="B7739" s="2" t="s">
        <v>4286</v>
      </c>
      <c r="C7739" s="2" t="s">
        <v>6397</v>
      </c>
      <c r="D7739" s="2" t="s">
        <v>6</v>
      </c>
      <c r="E7739" s="2" t="str">
        <f>IFERROR(__xludf.DUMMYFUNCTION("GOOGLETRANSLATE(B7739, ""auto"",""en"")")," Who do you think I")</f>
        <v> Who do you think I</v>
      </c>
    </row>
    <row r="7740" ht="15.75" customHeight="1">
      <c r="A7740" s="1">
        <v>8483.0</v>
      </c>
      <c r="B7740" s="2" t="s">
        <v>6400</v>
      </c>
      <c r="C7740" s="2" t="s">
        <v>6401</v>
      </c>
      <c r="D7740" s="2" t="s">
        <v>6</v>
      </c>
      <c r="E7740" s="2" t="str">
        <f>IFERROR(__xludf.DUMMYFUNCTION("GOOGLETRANSLATE(B7740, ""auto"",""en"")"),"12 reasons why you should never give up secure himself on the wall and watch when most needed is motivation 1 as long as you are alive anything is possible only valid reason for which you can give is your death until you live healthy and free you have the"&amp;" choice to make attempts to show the ultimate success of a fully")</f>
        <v>12 reasons why you should never give up secure himself on the wall and watch when most needed is motivation 1 as long as you are alive anything is possible only valid reason for which you can give is your death until you live healthy and free you have the choice to make attempts to show the ultimate success of a fully</v>
      </c>
    </row>
    <row r="7741" ht="15.75" customHeight="1">
      <c r="A7741" s="1">
        <v>8484.0</v>
      </c>
      <c r="B7741" s="2" t="s">
        <v>6402</v>
      </c>
      <c r="C7741" s="2" t="s">
        <v>6401</v>
      </c>
      <c r="D7741" s="2" t="s">
        <v>6</v>
      </c>
      <c r="E7741" s="2" t="str">
        <f>IFERROR(__xludf.DUMMYFUNCTION("GOOGLETRANSLATE(B7741, ""auto"",""en"")")," You can not work all the time, everyone needs a little rest, and I believe that it is better suited for this early morning hours five or six after you wake up George Allen")</f>
        <v> You can not work all the time, everyone needs a little rest, and I believe that it is better suited for this early morning hours five or six after you wake up George Allen</v>
      </c>
    </row>
    <row r="7742" ht="15.75" customHeight="1">
      <c r="A7742" s="1">
        <v>8485.0</v>
      </c>
      <c r="B7742" s="2" t="s">
        <v>6403</v>
      </c>
      <c r="C7742" s="2" t="s">
        <v>6401</v>
      </c>
      <c r="D7742" s="2" t="s">
        <v>6</v>
      </c>
      <c r="E7742" s="2" t="str">
        <f>IFERROR(__xludf.DUMMYFUNCTION("GOOGLETRANSLATE(B7742, ""auto"",""en"")")," to be able to rest well the highest level of civilization russell b")</f>
        <v> to be able to rest well the highest level of civilization russell b</v>
      </c>
    </row>
    <row r="7743" ht="15.75" customHeight="1">
      <c r="A7743" s="1">
        <v>8486.0</v>
      </c>
      <c r="B7743" s="2" t="s">
        <v>6404</v>
      </c>
      <c r="C7743" s="2" t="s">
        <v>6401</v>
      </c>
      <c r="D7743" s="2" t="s">
        <v>6</v>
      </c>
      <c r="E7743" s="2" t="str">
        <f>IFERROR(__xludf.DUMMYFUNCTION("GOOGLETRANSLATE(B7743, ""auto"",""en"")"),"brothers bro brother tomorrow Semipalatinsk Kegen zvanda Dnyuhoy")</f>
        <v>brothers bro brother tomorrow Semipalatinsk Kegen zvanda Dnyuhoy</v>
      </c>
    </row>
    <row r="7744" ht="15.75" customHeight="1">
      <c r="A7744" s="1">
        <v>8487.0</v>
      </c>
      <c r="B7744" s="2" t="s">
        <v>6405</v>
      </c>
      <c r="C7744" s="2" t="s">
        <v>6401</v>
      </c>
      <c r="D7744" s="2" t="s">
        <v>6</v>
      </c>
      <c r="E7744" s="2" t="str">
        <f>IFERROR(__xludf.DUMMYFUNCTION("GOOGLETRANSLATE(B7744, ""auto"",""en"")")," rukalico")</f>
        <v> rukalico</v>
      </c>
    </row>
    <row r="7745" ht="15.75" customHeight="1">
      <c r="A7745" s="1">
        <v>8488.0</v>
      </c>
      <c r="B7745" s="2" t="s">
        <v>6406</v>
      </c>
      <c r="C7745" s="2" t="s">
        <v>6401</v>
      </c>
      <c r="D7745" s="2" t="s">
        <v>6</v>
      </c>
      <c r="E7745" s="2" t="str">
        <f>IFERROR(__xludf.DUMMYFUNCTION("GOOGLETRANSLATE(B7745, ""auto"",""en"")"),"why not almaty kazakhstan")</f>
        <v>why not almaty kazakhstan</v>
      </c>
    </row>
    <row r="7746" ht="15.75" customHeight="1">
      <c r="A7746" s="1">
        <v>8489.0</v>
      </c>
      <c r="B7746" s="2" t="s">
        <v>6407</v>
      </c>
      <c r="C7746" s="2" t="s">
        <v>6401</v>
      </c>
      <c r="D7746" s="2" t="s">
        <v>6</v>
      </c>
      <c r="E7746" s="2" t="str">
        <f>IFERROR(__xludf.DUMMYFUNCTION("GOOGLETRANSLATE(B7746, ""auto"",""en"")")," http youtu be e 6xk4w6n20")</f>
        <v> http youtu be e 6xk4w6n20</v>
      </c>
    </row>
    <row r="7747" ht="15.75" customHeight="1">
      <c r="A7747" s="1">
        <v>8490.0</v>
      </c>
      <c r="B7747" s="2" t="s">
        <v>6408</v>
      </c>
      <c r="C7747" s="2" t="s">
        <v>6401</v>
      </c>
      <c r="D7747" s="2" t="s">
        <v>6</v>
      </c>
      <c r="E7747" s="2" t="str">
        <f>IFERROR(__xludf.DUMMYFUNCTION("GOOGLETRANSLATE(B7747, ""auto"",""en"")")," works of participants of the contest I was a writer, each of us has a story and history students about how they got into enactus undoubtedly are the most interesting because enactus is an organization that brings together the most extraordinary people ar"&amp;"ound the world in which we learn from the best, and we become the best show in full")</f>
        <v> works of participants of the contest I was a writer, each of us has a story and history students about how they got into enactus undoubtedly are the most interesting because enactus is an organization that brings together the most extraordinary people around the world in which we learn from the best, and we become the best show in full</v>
      </c>
    </row>
    <row r="7748" ht="15.75" customHeight="1">
      <c r="A7748" s="1">
        <v>8491.0</v>
      </c>
      <c r="B7748" s="2" t="s">
        <v>6409</v>
      </c>
      <c r="C7748" s="2" t="s">
        <v>6401</v>
      </c>
      <c r="D7748" s="2" t="s">
        <v>6</v>
      </c>
      <c r="E7748" s="2" t="str">
        <f>IFERROR(__xludf.DUMMYFUNCTION("GOOGLETRANSLATE(B7748, ""auto"",""en"")"),"net 15 5 part 2")</f>
        <v>net 15 5 part 2</v>
      </c>
    </row>
    <row r="7749" ht="15.75" customHeight="1">
      <c r="A7749" s="1">
        <v>8492.0</v>
      </c>
      <c r="B7749" s="2" t="s">
        <v>6410</v>
      </c>
      <c r="C7749" s="2" t="s">
        <v>6401</v>
      </c>
      <c r="D7749" s="2" t="s">
        <v>6</v>
      </c>
      <c r="E7749" s="2" t="str">
        <f>IFERROR(__xludf.DUMMYFUNCTION("GOOGLETRANSLATE(B7749, ""auto"",""en"")"),"chicly")</f>
        <v>chicly</v>
      </c>
    </row>
    <row r="7750" ht="15.75" customHeight="1">
      <c r="A7750" s="1">
        <v>8493.0</v>
      </c>
      <c r="B7750" s="2" t="s">
        <v>6411</v>
      </c>
      <c r="C7750" s="2" t="s">
        <v>6401</v>
      </c>
      <c r="D7750" s="2" t="s">
        <v>6</v>
      </c>
      <c r="E7750" s="2" t="str">
        <f>IFERROR(__xludf.DUMMYFUNCTION("GOOGLETRANSLATE(B7750, ""auto"",""en"")")," enactus reading club of the competition I was a writer in the competition was attended by 17 high schools of the winners in the individual standings steel show completely i place Aiganym nupbay ho Almaty ii place Aida muhatbek gu named after Shakarim of "&amp;"Semey iii place yulduz hayitova Targu them mx Dulati g taraz 4 Diana zhausanova hag academician e and g Buketova karaganda 5 Zhumadil zheniskanov AUPET g almaty nomination Academic partner Buketova Nursulu ibraevna rector lingua in the team competition be"&amp;"st steel i gu place them Shakarima g families ii place hag academician e and g Buketova Karaganda iii place Targu them mx Dulati g taraz iv place Turan Almaty winners of individual and team will receive a book gifts took part not only students but also me"&amp;"mbers of the board of directors and sponsors enactus kazakhstan as well as representatives of the administrations of universities also participated in the competition graduates and former students enactus Team thanks Ramazanova Aizhan for strong performan"&amp;"ce and support enactus reading club all thank you very much for participating in this difficult competition of some of the works as the winners and those who did not get the lists of winners will soon OPU rejoiced with respect Azamat Utenov enactus enactu"&amp;"skaz weallwin enactusreadingclub")</f>
        <v> enactus reading club of the competition I was a writer in the competition was attended by 17 high schools of the winners in the individual standings steel show completely i place Aiganym nupbay ho Almaty ii place Aida muhatbek gu named after Shakarim of Semey iii place yulduz hayitova Targu them mx Dulati g taraz 4 Diana zhausanova hag academician e and g Buketova karaganda 5 Zhumadil zheniskanov AUPET g almaty nomination Academic partner Buketova Nursulu ibraevna rector lingua in the team competition best steel i gu place them Shakarima g families ii place hag academician e and g Buketova Karaganda iii place Targu them mx Dulati g taraz iv place Turan Almaty winners of individual and team will receive a book gifts took part not only students but also members of the board of directors and sponsors enactus kazakhstan as well as representatives of the administrations of universities also participated in the competition graduates and former students enactus Team thanks Ramazanova Aizhan for strong performance and support enactus reading club all thank you very much for participating in this difficult competition of some of the works as the winners and those who did not get the lists of winners will soon OPU rejoiced with respect Azamat Utenov enactus enactuskaz weallwin enactusreadingclub</v>
      </c>
    </row>
    <row r="7751" ht="15.75" customHeight="1">
      <c r="A7751" s="1">
        <v>8494.0</v>
      </c>
      <c r="B7751" s="2" t="s">
        <v>6400</v>
      </c>
      <c r="C7751" s="2" t="s">
        <v>6401</v>
      </c>
      <c r="D7751" s="2" t="s">
        <v>6</v>
      </c>
      <c r="E7751" s="2" t="str">
        <f>IFERROR(__xludf.DUMMYFUNCTION("GOOGLETRANSLATE(B7751, ""auto"",""en"")"),"12 reasons why you should never give up secure himself on the wall and watch when most needed is motivation 1 as long as you are alive anything is possible only valid reason for which you can give is your death until you live healthy and free you have the"&amp;" choice to make attempts to show the ultimate success of a fully")</f>
        <v>12 reasons why you should never give up secure himself on the wall and watch when most needed is motivation 1 as long as you are alive anything is possible only valid reason for which you can give is your death until you live healthy and free you have the choice to make attempts to show the ultimate success of a fully</v>
      </c>
    </row>
    <row r="7752" ht="15.75" customHeight="1">
      <c r="A7752" s="1">
        <v>8495.0</v>
      </c>
      <c r="B7752" s="2" t="s">
        <v>6402</v>
      </c>
      <c r="C7752" s="2" t="s">
        <v>6401</v>
      </c>
      <c r="D7752" s="2" t="s">
        <v>6</v>
      </c>
      <c r="E7752" s="2" t="str">
        <f>IFERROR(__xludf.DUMMYFUNCTION("GOOGLETRANSLATE(B7752, ""auto"",""en"")")," You can not work all the time, everyone needs a little rest, and I believe that it is better suited for this early morning hours five or six after you wake up George Allen")</f>
        <v> You can not work all the time, everyone needs a little rest, and I believe that it is better suited for this early morning hours five or six after you wake up George Allen</v>
      </c>
    </row>
    <row r="7753" ht="15.75" customHeight="1">
      <c r="A7753" s="1">
        <v>8496.0</v>
      </c>
      <c r="B7753" s="2" t="s">
        <v>6403</v>
      </c>
      <c r="C7753" s="2" t="s">
        <v>6401</v>
      </c>
      <c r="D7753" s="2" t="s">
        <v>6</v>
      </c>
      <c r="E7753" s="2" t="str">
        <f>IFERROR(__xludf.DUMMYFUNCTION("GOOGLETRANSLATE(B7753, ""auto"",""en"")")," to be able to rest well the highest level of civilization russell b")</f>
        <v> to be able to rest well the highest level of civilization russell b</v>
      </c>
    </row>
    <row r="7754" ht="15.75" customHeight="1">
      <c r="A7754" s="1">
        <v>8497.0</v>
      </c>
      <c r="B7754" s="2" t="s">
        <v>6404</v>
      </c>
      <c r="C7754" s="2" t="s">
        <v>6401</v>
      </c>
      <c r="D7754" s="2" t="s">
        <v>6</v>
      </c>
      <c r="E7754" s="2" t="str">
        <f>IFERROR(__xludf.DUMMYFUNCTION("GOOGLETRANSLATE(B7754, ""auto"",""en"")"),"brothers bro brother tomorrow Semipalatinsk Kegen zvanda Dnyuhoy")</f>
        <v>brothers bro brother tomorrow Semipalatinsk Kegen zvanda Dnyuhoy</v>
      </c>
    </row>
    <row r="7755" ht="15.75" customHeight="1">
      <c r="A7755" s="1">
        <v>8498.0</v>
      </c>
      <c r="B7755" s="2" t="s">
        <v>6405</v>
      </c>
      <c r="C7755" s="2" t="s">
        <v>6401</v>
      </c>
      <c r="D7755" s="2" t="s">
        <v>6</v>
      </c>
      <c r="E7755" s="2" t="str">
        <f>IFERROR(__xludf.DUMMYFUNCTION("GOOGLETRANSLATE(B7755, ""auto"",""en"")")," rukalico")</f>
        <v> rukalico</v>
      </c>
    </row>
    <row r="7756" ht="15.75" customHeight="1">
      <c r="A7756" s="1">
        <v>8499.0</v>
      </c>
      <c r="B7756" s="2" t="s">
        <v>6406</v>
      </c>
      <c r="C7756" s="2" t="s">
        <v>6401</v>
      </c>
      <c r="D7756" s="2" t="s">
        <v>6</v>
      </c>
      <c r="E7756" s="2" t="str">
        <f>IFERROR(__xludf.DUMMYFUNCTION("GOOGLETRANSLATE(B7756, ""auto"",""en"")"),"why not almaty kazakhstan")</f>
        <v>why not almaty kazakhstan</v>
      </c>
    </row>
    <row r="7757" ht="15.75" customHeight="1">
      <c r="A7757" s="1">
        <v>8500.0</v>
      </c>
      <c r="B7757" s="2" t="s">
        <v>6407</v>
      </c>
      <c r="C7757" s="2" t="s">
        <v>6401</v>
      </c>
      <c r="D7757" s="2" t="s">
        <v>6</v>
      </c>
      <c r="E7757" s="2" t="str">
        <f>IFERROR(__xludf.DUMMYFUNCTION("GOOGLETRANSLATE(B7757, ""auto"",""en"")")," http youtu be e 6xk4w6n20")</f>
        <v> http youtu be e 6xk4w6n20</v>
      </c>
    </row>
    <row r="7758" ht="15.75" customHeight="1">
      <c r="A7758" s="1">
        <v>8501.0</v>
      </c>
      <c r="B7758" s="2" t="s">
        <v>6408</v>
      </c>
      <c r="C7758" s="2" t="s">
        <v>6401</v>
      </c>
      <c r="D7758" s="2" t="s">
        <v>6</v>
      </c>
      <c r="E7758" s="2" t="str">
        <f>IFERROR(__xludf.DUMMYFUNCTION("GOOGLETRANSLATE(B7758, ""auto"",""en"")")," works of participants of the contest I was a writer, each of us has a story and history students about how they got into enactus undoubtedly are the most interesting because enactus is an organization that brings together the most extraordinary people ar"&amp;"ound the world in which we learn from the best, and we become the best show in full")</f>
        <v> works of participants of the contest I was a writer, each of us has a story and history students about how they got into enactus undoubtedly are the most interesting because enactus is an organization that brings together the most extraordinary people around the world in which we learn from the best, and we become the best show in full</v>
      </c>
    </row>
    <row r="7759" ht="15.75" customHeight="1">
      <c r="A7759" s="1">
        <v>8502.0</v>
      </c>
      <c r="B7759" s="2" t="s">
        <v>6409</v>
      </c>
      <c r="C7759" s="2" t="s">
        <v>6401</v>
      </c>
      <c r="D7759" s="2" t="s">
        <v>6</v>
      </c>
      <c r="E7759" s="2" t="str">
        <f>IFERROR(__xludf.DUMMYFUNCTION("GOOGLETRANSLATE(B7759, ""auto"",""en"")"),"net 15 5 part 2")</f>
        <v>net 15 5 part 2</v>
      </c>
    </row>
    <row r="7760" ht="15.75" customHeight="1">
      <c r="A7760" s="1">
        <v>8503.0</v>
      </c>
      <c r="B7760" s="2" t="s">
        <v>6410</v>
      </c>
      <c r="C7760" s="2" t="s">
        <v>6401</v>
      </c>
      <c r="D7760" s="2" t="s">
        <v>6</v>
      </c>
      <c r="E7760" s="2" t="str">
        <f>IFERROR(__xludf.DUMMYFUNCTION("GOOGLETRANSLATE(B7760, ""auto"",""en"")"),"chicly")</f>
        <v>chicly</v>
      </c>
    </row>
    <row r="7761" ht="15.75" customHeight="1">
      <c r="A7761" s="1">
        <v>8504.0</v>
      </c>
      <c r="B7761" s="2" t="s">
        <v>6411</v>
      </c>
      <c r="C7761" s="2" t="s">
        <v>6401</v>
      </c>
      <c r="D7761" s="2" t="s">
        <v>6</v>
      </c>
      <c r="E7761" s="2" t="str">
        <f>IFERROR(__xludf.DUMMYFUNCTION("GOOGLETRANSLATE(B7761, ""auto"",""en"")")," enactus reading club of the competition I was a writer in the competition was attended by 17 high schools of the winners in the individual standings steel show completely i place Aiganym nupbay ho Almaty ii place Aida muhatbek gu named after Shakarim of "&amp;"Semey iii place yulduz hayitova Targu them mx Dulati g taraz 4 Diana zhausanova hag academician e and g Buketova karaganda 5 Zhumadil zheniskanov AUPET g almaty nomination Academic partner Buketova Nursulu ibraevna rector lingua in the team competition be"&amp;"st steel i gu place them Shakarima g families ii place hag academician e and g Buketova Karaganda iii place Targu them mx Dulati g taraz iv place Turan Almaty winners of individual and team will receive a book gifts took part not only students but also me"&amp;"mbers of the board of directors and sponsors enactus kazakhstan as well as representatives of the administrations of universities also participated in the competition graduates and former students enactus Team thanks Ramazanova Aizhan for strong performan"&amp;"ce and support enactus reading club all thank you very much for participating in this difficult competition of some of the works as the winners and those who did not get the lists of winners will soon OPU rejoiced with respect Azamat Utenov enactus enactu"&amp;"skaz weallwin enactusreadingclub")</f>
        <v> enactus reading club of the competition I was a writer in the competition was attended by 17 high schools of the winners in the individual standings steel show completely i place Aiganym nupbay ho Almaty ii place Aida muhatbek gu named after Shakarim of Semey iii place yulduz hayitova Targu them mx Dulati g taraz 4 Diana zhausanova hag academician e and g Buketova karaganda 5 Zhumadil zheniskanov AUPET g almaty nomination Academic partner Buketova Nursulu ibraevna rector lingua in the team competition best steel i gu place them Shakarima g families ii place hag academician e and g Buketova Karaganda iii place Targu them mx Dulati g taraz iv place Turan Almaty winners of individual and team will receive a book gifts took part not only students but also members of the board of directors and sponsors enactus kazakhstan as well as representatives of the administrations of universities also participated in the competition graduates and former students enactus Team thanks Ramazanova Aizhan for strong performance and support enactus reading club all thank you very much for participating in this difficult competition of some of the works as the winners and those who did not get the lists of winners will soon OPU rejoiced with respect Azamat Utenov enactus enactuskaz weallwin enactusreadingclub</v>
      </c>
    </row>
    <row r="7762" ht="15.75" customHeight="1">
      <c r="A7762" s="1">
        <v>8505.0</v>
      </c>
      <c r="B7762" s="2" t="s">
        <v>6400</v>
      </c>
      <c r="C7762" s="2" t="s">
        <v>6401</v>
      </c>
      <c r="D7762" s="2" t="s">
        <v>6</v>
      </c>
      <c r="E7762" s="2" t="str">
        <f>IFERROR(__xludf.DUMMYFUNCTION("GOOGLETRANSLATE(B7762, ""auto"",""en"")"),"12 reasons why you should never give up secure himself on the wall and watch when most needed is motivation 1 as long as you are alive anything is possible only valid reason for which you can give is your death until you live healthy and free you have the"&amp;" choice to make attempts to show the ultimate success of a fully")</f>
        <v>12 reasons why you should never give up secure himself on the wall and watch when most needed is motivation 1 as long as you are alive anything is possible only valid reason for which you can give is your death until you live healthy and free you have the choice to make attempts to show the ultimate success of a fully</v>
      </c>
    </row>
    <row r="7763" ht="15.75" customHeight="1">
      <c r="A7763" s="1">
        <v>8506.0</v>
      </c>
      <c r="B7763" s="2" t="s">
        <v>6402</v>
      </c>
      <c r="C7763" s="2" t="s">
        <v>6401</v>
      </c>
      <c r="D7763" s="2" t="s">
        <v>6</v>
      </c>
      <c r="E7763" s="2" t="str">
        <f>IFERROR(__xludf.DUMMYFUNCTION("GOOGLETRANSLATE(B7763, ""auto"",""en"")")," You can not work all the time, everyone needs a little rest, and I believe that it is better suited for this early morning hours five or six after you wake up George Allen")</f>
        <v> You can not work all the time, everyone needs a little rest, and I believe that it is better suited for this early morning hours five or six after you wake up George Allen</v>
      </c>
    </row>
    <row r="7764" ht="15.75" customHeight="1">
      <c r="A7764" s="1">
        <v>8507.0</v>
      </c>
      <c r="B7764" s="2" t="s">
        <v>6403</v>
      </c>
      <c r="C7764" s="2" t="s">
        <v>6401</v>
      </c>
      <c r="D7764" s="2" t="s">
        <v>6</v>
      </c>
      <c r="E7764" s="2" t="str">
        <f>IFERROR(__xludf.DUMMYFUNCTION("GOOGLETRANSLATE(B7764, ""auto"",""en"")")," to be able to rest well the highest level of civilization russell b")</f>
        <v> to be able to rest well the highest level of civilization russell b</v>
      </c>
    </row>
    <row r="7765" ht="15.75" customHeight="1">
      <c r="A7765" s="1">
        <v>8508.0</v>
      </c>
      <c r="B7765" s="2" t="s">
        <v>6404</v>
      </c>
      <c r="C7765" s="2" t="s">
        <v>6401</v>
      </c>
      <c r="D7765" s="2" t="s">
        <v>6</v>
      </c>
      <c r="E7765" s="2" t="str">
        <f>IFERROR(__xludf.DUMMYFUNCTION("GOOGLETRANSLATE(B7765, ""auto"",""en"")"),"brothers bro brother tomorrow Semipalatinsk Kegen zvanda Dnyuhoy")</f>
        <v>brothers bro brother tomorrow Semipalatinsk Kegen zvanda Dnyuhoy</v>
      </c>
    </row>
    <row r="7766" ht="15.75" customHeight="1">
      <c r="A7766" s="1">
        <v>8509.0</v>
      </c>
      <c r="B7766" s="2" t="s">
        <v>6405</v>
      </c>
      <c r="C7766" s="2" t="s">
        <v>6401</v>
      </c>
      <c r="D7766" s="2" t="s">
        <v>6</v>
      </c>
      <c r="E7766" s="2" t="str">
        <f>IFERROR(__xludf.DUMMYFUNCTION("GOOGLETRANSLATE(B7766, ""auto"",""en"")")," rukalico")</f>
        <v> rukalico</v>
      </c>
    </row>
    <row r="7767" ht="15.75" customHeight="1">
      <c r="A7767" s="1">
        <v>8510.0</v>
      </c>
      <c r="B7767" s="2" t="s">
        <v>6406</v>
      </c>
      <c r="C7767" s="2" t="s">
        <v>6401</v>
      </c>
      <c r="D7767" s="2" t="s">
        <v>6</v>
      </c>
      <c r="E7767" s="2" t="str">
        <f>IFERROR(__xludf.DUMMYFUNCTION("GOOGLETRANSLATE(B7767, ""auto"",""en"")"),"why not almaty kazakhstan")</f>
        <v>why not almaty kazakhstan</v>
      </c>
    </row>
    <row r="7768" ht="15.75" customHeight="1">
      <c r="A7768" s="1">
        <v>8511.0</v>
      </c>
      <c r="B7768" s="2" t="s">
        <v>6407</v>
      </c>
      <c r="C7768" s="2" t="s">
        <v>6401</v>
      </c>
      <c r="D7768" s="2" t="s">
        <v>6</v>
      </c>
      <c r="E7768" s="2" t="str">
        <f>IFERROR(__xludf.DUMMYFUNCTION("GOOGLETRANSLATE(B7768, ""auto"",""en"")")," http youtu be e 6xk4w6n20")</f>
        <v> http youtu be e 6xk4w6n20</v>
      </c>
    </row>
    <row r="7769" ht="15.75" customHeight="1">
      <c r="A7769" s="1">
        <v>8512.0</v>
      </c>
      <c r="B7769" s="2" t="s">
        <v>6408</v>
      </c>
      <c r="C7769" s="2" t="s">
        <v>6401</v>
      </c>
      <c r="D7769" s="2" t="s">
        <v>6</v>
      </c>
      <c r="E7769" s="2" t="str">
        <f>IFERROR(__xludf.DUMMYFUNCTION("GOOGLETRANSLATE(B7769, ""auto"",""en"")")," works of participants of the contest I was a writer, each of us has a story and history students about how they got into enactus undoubtedly are the most interesting because enactus is an organization that brings together the most extraordinary people ar"&amp;"ound the world in which we learn from the best, and we become the best show in full")</f>
        <v> works of participants of the contest I was a writer, each of us has a story and history students about how they got into enactus undoubtedly are the most interesting because enactus is an organization that brings together the most extraordinary people around the world in which we learn from the best, and we become the best show in full</v>
      </c>
    </row>
    <row r="7770" ht="15.75" customHeight="1">
      <c r="A7770" s="1">
        <v>8513.0</v>
      </c>
      <c r="B7770" s="2" t="s">
        <v>6409</v>
      </c>
      <c r="C7770" s="2" t="s">
        <v>6401</v>
      </c>
      <c r="D7770" s="2" t="s">
        <v>6</v>
      </c>
      <c r="E7770" s="2" t="str">
        <f>IFERROR(__xludf.DUMMYFUNCTION("GOOGLETRANSLATE(B7770, ""auto"",""en"")"),"net 15 5 part 2")</f>
        <v>net 15 5 part 2</v>
      </c>
    </row>
    <row r="7771" ht="15.75" customHeight="1">
      <c r="A7771" s="1">
        <v>8514.0</v>
      </c>
      <c r="B7771" s="2" t="s">
        <v>6410</v>
      </c>
      <c r="C7771" s="2" t="s">
        <v>6401</v>
      </c>
      <c r="D7771" s="2" t="s">
        <v>6</v>
      </c>
      <c r="E7771" s="2" t="str">
        <f>IFERROR(__xludf.DUMMYFUNCTION("GOOGLETRANSLATE(B7771, ""auto"",""en"")"),"chicly")</f>
        <v>chicly</v>
      </c>
    </row>
    <row r="7772" ht="15.75" customHeight="1">
      <c r="A7772" s="1">
        <v>8515.0</v>
      </c>
      <c r="B7772" s="2" t="s">
        <v>6411</v>
      </c>
      <c r="C7772" s="2" t="s">
        <v>6401</v>
      </c>
      <c r="D7772" s="2" t="s">
        <v>6</v>
      </c>
      <c r="E7772" s="2" t="str">
        <f>IFERROR(__xludf.DUMMYFUNCTION("GOOGLETRANSLATE(B7772, ""auto"",""en"")")," enactus reading club of the competition I was a writer in the competition was attended by 17 high schools of the winners in the individual standings steel show completely i place Aiganym nupbay ho Almaty ii place Aida muhatbek gu named after Shakarim of "&amp;"Semey iii place yulduz hayitova Targu them mx Dulati g taraz 4 Diana zhausanova hag academician e and g Buketova karaganda 5 Zhumadil zheniskanov AUPET g almaty nomination Academic partner Buketova Nursulu ibraevna rector lingua in the team competition be"&amp;"st steel i gu place them Shakarima g families ii place hag academician e and g Buketova Karaganda iii place Targu them mx Dulati g taraz iv place Turan Almaty winners of individual and team will receive a book gifts took part not only students but also me"&amp;"mbers of the board of directors and sponsors enactus kazakhstan as well as representatives of the administrations of universities also participated in the competition graduates and former students enactus Team thanks Ramazanova Aizhan for strong performan"&amp;"ce and support enactus reading club all thank you very much for participating in this difficult competition of some of the works as the winners and those who did not get the lists of winners will soon OPU rejoiced with respect Azamat Utenov enactus enactu"&amp;"skaz weallwin enactusreadingclub")</f>
        <v> enactus reading club of the competition I was a writer in the competition was attended by 17 high schools of the winners in the individual standings steel show completely i place Aiganym nupbay ho Almaty ii place Aida muhatbek gu named after Shakarim of Semey iii place yulduz hayitova Targu them mx Dulati g taraz 4 Diana zhausanova hag academician e and g Buketova karaganda 5 Zhumadil zheniskanov AUPET g almaty nomination Academic partner Buketova Nursulu ibraevna rector lingua in the team competition best steel i gu place them Shakarima g families ii place hag academician e and g Buketova Karaganda iii place Targu them mx Dulati g taraz iv place Turan Almaty winners of individual and team will receive a book gifts took part not only students but also members of the board of directors and sponsors enactus kazakhstan as well as representatives of the administrations of universities also participated in the competition graduates and former students enactus Team thanks Ramazanova Aizhan for strong performance and support enactus reading club all thank you very much for participating in this difficult competition of some of the works as the winners and those who did not get the lists of winners will soon OPU rejoiced with respect Azamat Utenov enactus enactuskaz weallwin enactusreadingclub</v>
      </c>
    </row>
    <row r="7773" ht="15.75" customHeight="1">
      <c r="A7773" s="1">
        <v>8516.0</v>
      </c>
      <c r="B7773" s="2" t="s">
        <v>3969</v>
      </c>
      <c r="C7773" s="2" t="s">
        <v>6412</v>
      </c>
      <c r="D7773" s="2" t="s">
        <v>6</v>
      </c>
      <c r="E7773" s="2" t="str">
        <f>IFERROR(__xludf.DUMMYFUNCTION("GOOGLETRANSLATE(B7773, ""auto"",""en"")"),"Moscow")</f>
        <v>Moscow</v>
      </c>
    </row>
    <row r="7774" ht="15.75" customHeight="1">
      <c r="A7774" s="1">
        <v>8517.0</v>
      </c>
      <c r="B7774" s="2" t="s">
        <v>6413</v>
      </c>
      <c r="C7774" s="2" t="s">
        <v>6412</v>
      </c>
      <c r="D7774" s="2" t="s">
        <v>6</v>
      </c>
      <c r="E7774" s="2" t="str">
        <f>IFERROR(__xludf.DUMMYFUNCTION("GOOGLETRANSLATE(B7774, ""auto"",""en"")"),"Alcatraz 2018 16 Genre Action Crime molodoy papen klepenc popadaet in uzvectnyyu cvoey ctpogoctyu tyupmy kpepoct alkatpac tam OH ctanovutcya ychactnukom odnoy obocoblennoy gpyppy zaklyuchennyx vo glave kotopoy ctout zhectokuy ybuytsa u bandut bce vmecte o"&amp;"nu peshayut popytat ydachy u c cbezhat etogo ppoklyatogo octpova")</f>
        <v>Alcatraz 2018 16 Genre Action Crime molodoy papen klepenc popadaet in uzvectnyyu cvoey ctpogoctyu tyupmy kpepoct alkatpac tam OH ctanovutcya ychactnukom odnoy obocoblennoy gpyppy zaklyuchennyx vo glave kotopoy ctout zhectokuy ybuytsa u bandut bce vmecte onu peshayut popytat ydachy u c cbezhat etogo ppoklyatogo octpova</v>
      </c>
    </row>
    <row r="7775" ht="15.75" customHeight="1">
      <c r="A7775" s="1">
        <v>8518.0</v>
      </c>
      <c r="B7775" s="2" t="s">
        <v>6414</v>
      </c>
      <c r="C7775" s="2" t="s">
        <v>6412</v>
      </c>
      <c r="D7775" s="2" t="s">
        <v>6</v>
      </c>
      <c r="E7775" s="2" t="str">
        <f>IFERROR(__xludf.DUMMYFUNCTION("GOOGLETRANSLATE(B7775, ""auto"",""en"")"),"lapa kpoft 2018 Genre Action Adventure released UK US ratings imdb June 7 kinopoisk May 6 lapa kpoft vesma samoctoyatelnaya daughter ekctsentrichnogo iskatelya priklyucheny kotopy propal hardly she stala podroctkom teper her dvadtsat one she bestselno pro"&amp;"zhivaet cvoyu life kurerom rascekaya on bayke on zabitym ulitsam EAST londona and its zapabotka edva hvataet on oplatu kvartiry and zanyaty in kolledzhe reshitelno nastroennaya ppobitsya sama she otkazyvaetsya brat on sebya commanding the globalnoy impepi"&amp;"ey father's Tables also kategorichno otvergaya idea that he deyctvitelno propal slysha with ety that she nyzhno cmiritsya this faktom and live dalshe pocle semi years becplodnyh Search for lapa and uzhe sama ponimaet not what it zastavlyaet rasputyvat obc"&amp;"toyatelstva his tainctvennoy smerti")</f>
        <v>lapa kpoft 2018 Genre Action Adventure released UK US ratings imdb June 7 kinopoisk May 6 lapa kpoft vesma samoctoyatelnaya daughter ekctsentrichnogo iskatelya priklyucheny kotopy propal hardly she stala podroctkom teper her dvadtsat one she bestselno prozhivaet cvoyu life kurerom rascekaya on bayke on zabitym ulitsam EAST londona and its zapabotka edva hvataet on oplatu kvartiry and zanyaty in kolledzhe reshitelno nastroennaya ppobitsya sama she otkazyvaetsya brat on sebya commanding the globalnoy impepiey father's Tables also kategorichno otvergaya idea that he deyctvitelno propal slysha with ety that she nyzhno cmiritsya this faktom and live dalshe pocle semi years becplodnyh Search for lapa and uzhe sama ponimaet not what it zastavlyaet rasputyvat obctoyatelstva his tainctvennoy smerti</v>
      </c>
    </row>
    <row r="7776" ht="15.75" customHeight="1">
      <c r="A7776" s="1">
        <v>8519.0</v>
      </c>
      <c r="B7776" s="2" t="s">
        <v>6415</v>
      </c>
      <c r="C7776" s="2" t="s">
        <v>6412</v>
      </c>
      <c r="D7776" s="2" t="s">
        <v>6</v>
      </c>
      <c r="E7776" s="2" t="str">
        <f>IFERROR(__xludf.DUMMYFUNCTION("GOOGLETRANSLATE(B7776, ""auto"",""en"")"),"March 2019 science fiction action film thriller drama future in which the world is divided into two parts, one rich the other poor distribution is the result of a rigorous and painstaking selection process under the name of twenty years every man is given"&amp;" a chance to elect not to come back but only three percent")</f>
        <v>March 2019 science fiction action film thriller drama future in which the world is divided into two parts, one rich the other poor distribution is the result of a rigorous and painstaking selection process under the name of twenty years every man is given a chance to elect not to come back but only three percent</v>
      </c>
    </row>
    <row r="7777" ht="15.75" customHeight="1">
      <c r="A7777" s="1">
        <v>8520.0</v>
      </c>
      <c r="B7777" s="2" t="s">
        <v>6416</v>
      </c>
      <c r="C7777" s="2" t="s">
        <v>6412</v>
      </c>
      <c r="D7777" s="2" t="s">
        <v>6</v>
      </c>
      <c r="E7777" s="2" t="str">
        <f>IFERROR(__xludf.DUMMYFUNCTION("GOOGLETRANSLATE(B7777, ""auto"",""en"")"),"dreams house 2011 genre thriller drama Detective wealthy publisher with his wife and two daughters moved to a quiet provincial town, which is proving to not be so quiet with the participation of a curious neighbor, a family learns that their house became "&amp;"a place of brutal murder and the offender still walks free")</f>
        <v>dreams house 2011 genre thriller drama Detective wealthy publisher with his wife and two daughters moved to a quiet provincial town, which is proving to not be so quiet with the participation of a curious neighbor, a family learns that their house became a place of brutal murder and the offender still walks free</v>
      </c>
    </row>
    <row r="7778" ht="15.75" customHeight="1">
      <c r="A7778" s="1">
        <v>8521.0</v>
      </c>
      <c r="B7778" s="2" t="s">
        <v>6417</v>
      </c>
      <c r="C7778" s="2" t="s">
        <v>6412</v>
      </c>
      <c r="D7778" s="2" t="s">
        <v>6</v>
      </c>
      <c r="E7778" s="2" t="str">
        <f>IFERROR(__xludf.DUMMYFUNCTION("GOOGLETRANSLATE(B7778, ""auto"",""en"")"),"the day after 2004 Genre Action Thriller earth is steadily moving towards a global ecological disaster in one part of the world all living things die from a drought in another raging water element demolishes the city proximity catastrophe forces the scien"&amp;"tist climatologist tries to find a way to stop global warming is to go in search of his missing son in New York which came new ice Age")</f>
        <v>the day after 2004 Genre Action Thriller earth is steadily moving towards a global ecological disaster in one part of the world all living things die from a drought in another raging water element demolishes the city proximity catastrophe forces the scientist climatologist tries to find a way to stop global warming is to go in search of his missing son in New York which came new ice Age</v>
      </c>
    </row>
    <row r="7779" ht="15.75" customHeight="1">
      <c r="A7779" s="1">
        <v>8522.0</v>
      </c>
      <c r="B7779" s="2" t="s">
        <v>3969</v>
      </c>
      <c r="C7779" s="2" t="s">
        <v>6418</v>
      </c>
      <c r="D7779" s="2" t="s">
        <v>6</v>
      </c>
      <c r="E7779" s="2" t="str">
        <f>IFERROR(__xludf.DUMMYFUNCTION("GOOGLETRANSLATE(B7779, ""auto"",""en"")"),"Moscow")</f>
        <v>Moscow</v>
      </c>
    </row>
    <row r="7780" ht="15.75" customHeight="1">
      <c r="A7780" s="1">
        <v>8523.0</v>
      </c>
      <c r="B7780" s="2" t="s">
        <v>6413</v>
      </c>
      <c r="C7780" s="2" t="s">
        <v>6418</v>
      </c>
      <c r="D7780" s="2" t="s">
        <v>6</v>
      </c>
      <c r="E7780" s="2" t="str">
        <f>IFERROR(__xludf.DUMMYFUNCTION("GOOGLETRANSLATE(B7780, ""auto"",""en"")"),"Alcatraz 2018 16 Genre Action Crime molodoy papen klepenc popadaet in uzvectnyyu cvoey ctpogoctyu tyupmy kpepoct alkatpac tam OH ctanovutcya ychactnukom odnoy obocoblennoy gpyppy zaklyuchennyx vo glave kotopoy ctout zhectokuy ybuytsa u bandut bce vmecte o"&amp;"nu peshayut popytat ydachy u c cbezhat etogo ppoklyatogo octpova")</f>
        <v>Alcatraz 2018 16 Genre Action Crime molodoy papen klepenc popadaet in uzvectnyyu cvoey ctpogoctyu tyupmy kpepoct alkatpac tam OH ctanovutcya ychactnukom odnoy obocoblennoy gpyppy zaklyuchennyx vo glave kotopoy ctout zhectokuy ybuytsa u bandut bce vmecte onu peshayut popytat ydachy u c cbezhat etogo ppoklyatogo octpova</v>
      </c>
    </row>
    <row r="7781" ht="15.75" customHeight="1">
      <c r="A7781" s="1">
        <v>8524.0</v>
      </c>
      <c r="B7781" s="2" t="s">
        <v>6414</v>
      </c>
      <c r="C7781" s="2" t="s">
        <v>6418</v>
      </c>
      <c r="D7781" s="2" t="s">
        <v>6</v>
      </c>
      <c r="E7781" s="2" t="str">
        <f>IFERROR(__xludf.DUMMYFUNCTION("GOOGLETRANSLATE(B7781, ""auto"",""en"")"),"lapa kpoft 2018 Genre Action Adventure released UK US ratings imdb June 7 kinopoisk May 6 lapa kpoft vesma samoctoyatelnaya daughter ekctsentrichnogo iskatelya priklyucheny kotopy propal hardly she stala podroctkom teper her dvadtsat one she bestselno pro"&amp;"zhivaet cvoyu life kurerom rascekaya on bayke on zabitym ulitsam EAST londona and its zapabotka edva hvataet on oplatu kvartiry and zanyaty in kolledzhe reshitelno nastroennaya ppobitsya sama she otkazyvaetsya brat on sebya commanding the globalnoy impepi"&amp;"ey father's Tables also kategorichno otvergaya idea that he deyctvitelno propal slysha with ety that she nyzhno cmiritsya this faktom and live dalshe pocle semi years becplodnyh Search for lapa and uzhe sama ponimaet not what it zastavlyaet rasputyvat obc"&amp;"toyatelstva his tainctvennoy smerti")</f>
        <v>lapa kpoft 2018 Genre Action Adventure released UK US ratings imdb June 7 kinopoisk May 6 lapa kpoft vesma samoctoyatelnaya daughter ekctsentrichnogo iskatelya priklyucheny kotopy propal hardly she stala podroctkom teper her dvadtsat one she bestselno prozhivaet cvoyu life kurerom rascekaya on bayke on zabitym ulitsam EAST londona and its zapabotka edva hvataet on oplatu kvartiry and zanyaty in kolledzhe reshitelno nastroennaya ppobitsya sama she otkazyvaetsya brat on sebya commanding the globalnoy impepiey father's Tables also kategorichno otvergaya idea that he deyctvitelno propal slysha with ety that she nyzhno cmiritsya this faktom and live dalshe pocle semi years becplodnyh Search for lapa and uzhe sama ponimaet not what it zastavlyaet rasputyvat obctoyatelstva his tainctvennoy smerti</v>
      </c>
    </row>
    <row r="7782" ht="15.75" customHeight="1">
      <c r="A7782" s="1">
        <v>8525.0</v>
      </c>
      <c r="B7782" s="2" t="s">
        <v>6415</v>
      </c>
      <c r="C7782" s="2" t="s">
        <v>6418</v>
      </c>
      <c r="D7782" s="2" t="s">
        <v>6</v>
      </c>
      <c r="E7782" s="2" t="str">
        <f>IFERROR(__xludf.DUMMYFUNCTION("GOOGLETRANSLATE(B7782, ""auto"",""en"")"),"March 2019 science fiction action film thriller drama future in which the world is divided into two parts, one rich the other poor distribution is the result of a rigorous and painstaking selection process under the name of twenty years every man is given"&amp;" a chance to elect not to come back but only three percent")</f>
        <v>March 2019 science fiction action film thriller drama future in which the world is divided into two parts, one rich the other poor distribution is the result of a rigorous and painstaking selection process under the name of twenty years every man is given a chance to elect not to come back but only three percent</v>
      </c>
    </row>
    <row r="7783" ht="15.75" customHeight="1">
      <c r="A7783" s="1">
        <v>8526.0</v>
      </c>
      <c r="B7783" s="2" t="s">
        <v>6416</v>
      </c>
      <c r="C7783" s="2" t="s">
        <v>6418</v>
      </c>
      <c r="D7783" s="2" t="s">
        <v>6</v>
      </c>
      <c r="E7783" s="2" t="str">
        <f>IFERROR(__xludf.DUMMYFUNCTION("GOOGLETRANSLATE(B7783, ""auto"",""en"")"),"dreams house 2011 genre thriller drama Detective wealthy publisher with his wife and two daughters moved to a quiet provincial town, which is proving to not be so quiet with the participation of a curious neighbor, a family learns that their house became "&amp;"a place of brutal murder and the offender still walks free")</f>
        <v>dreams house 2011 genre thriller drama Detective wealthy publisher with his wife and two daughters moved to a quiet provincial town, which is proving to not be so quiet with the participation of a curious neighbor, a family learns that their house became a place of brutal murder and the offender still walks free</v>
      </c>
    </row>
    <row r="7784" ht="15.75" customHeight="1">
      <c r="A7784" s="1">
        <v>8527.0</v>
      </c>
      <c r="B7784" s="2" t="s">
        <v>6417</v>
      </c>
      <c r="C7784" s="2" t="s">
        <v>6418</v>
      </c>
      <c r="D7784" s="2" t="s">
        <v>6</v>
      </c>
      <c r="E7784" s="2" t="str">
        <f>IFERROR(__xludf.DUMMYFUNCTION("GOOGLETRANSLATE(B7784, ""auto"",""en"")"),"the day after 2004 Genre Action Thriller earth is steadily moving towards a global ecological disaster in one part of the world all living things die from a drought in another raging water element demolishes the city proximity catastrophe forces the scien"&amp;"tist climatologist tries to find a way to stop global warming is to go in search of his missing son in New York which came new ice Age")</f>
        <v>the day after 2004 Genre Action Thriller earth is steadily moving towards a global ecological disaster in one part of the world all living things die from a drought in another raging water element demolishes the city proximity catastrophe forces the scientist climatologist tries to find a way to stop global warming is to go in search of his missing son in New York which came new ice Age</v>
      </c>
    </row>
    <row r="7785" ht="15.75" customHeight="1">
      <c r="A7785" s="1">
        <v>8528.0</v>
      </c>
      <c r="B7785" s="2" t="s">
        <v>3969</v>
      </c>
      <c r="C7785" s="2" t="s">
        <v>6412</v>
      </c>
      <c r="D7785" s="2" t="s">
        <v>6</v>
      </c>
      <c r="E7785" s="2" t="str">
        <f>IFERROR(__xludf.DUMMYFUNCTION("GOOGLETRANSLATE(B7785, ""auto"",""en"")"),"Moscow")</f>
        <v>Moscow</v>
      </c>
    </row>
    <row r="7786" ht="15.75" customHeight="1">
      <c r="A7786" s="1">
        <v>8529.0</v>
      </c>
      <c r="B7786" s="2" t="s">
        <v>6413</v>
      </c>
      <c r="C7786" s="2" t="s">
        <v>6412</v>
      </c>
      <c r="D7786" s="2" t="s">
        <v>6</v>
      </c>
      <c r="E7786" s="2" t="str">
        <f>IFERROR(__xludf.DUMMYFUNCTION("GOOGLETRANSLATE(B7786, ""auto"",""en"")"),"Alcatraz 2018 16 Genre Action Crime molodoy papen klepenc popadaet in uzvectnyyu cvoey ctpogoctyu tyupmy kpepoct alkatpac tam OH ctanovutcya ychactnukom odnoy obocoblennoy gpyppy zaklyuchennyx vo glave kotopoy ctout zhectokuy ybuytsa u bandut bce vmecte o"&amp;"nu peshayut popytat ydachy u c cbezhat etogo ppoklyatogo octpova")</f>
        <v>Alcatraz 2018 16 Genre Action Crime molodoy papen klepenc popadaet in uzvectnyyu cvoey ctpogoctyu tyupmy kpepoct alkatpac tam OH ctanovutcya ychactnukom odnoy obocoblennoy gpyppy zaklyuchennyx vo glave kotopoy ctout zhectokuy ybuytsa u bandut bce vmecte onu peshayut popytat ydachy u c cbezhat etogo ppoklyatogo octpova</v>
      </c>
    </row>
    <row r="7787" ht="15.75" customHeight="1">
      <c r="A7787" s="1">
        <v>8530.0</v>
      </c>
      <c r="B7787" s="2" t="s">
        <v>6414</v>
      </c>
      <c r="C7787" s="2" t="s">
        <v>6412</v>
      </c>
      <c r="D7787" s="2" t="s">
        <v>6</v>
      </c>
      <c r="E7787" s="2" t="str">
        <f>IFERROR(__xludf.DUMMYFUNCTION("GOOGLETRANSLATE(B7787, ""auto"",""en"")"),"lapa kpoft 2018 Genre Action Adventure released UK US ratings imdb June 7 kinopoisk May 6 lapa kpoft vesma samoctoyatelnaya daughter ekctsentrichnogo iskatelya priklyucheny kotopy propal hardly she stala podroctkom teper her dvadtsat one she bestselno pro"&amp;"zhivaet cvoyu life kurerom rascekaya on bayke on zabitym ulitsam EAST londona and its zapabotka edva hvataet on oplatu kvartiry and zanyaty in kolledzhe reshitelno nastroennaya ppobitsya sama she otkazyvaetsya brat on sebya commanding the globalnoy impepi"&amp;"ey father's Tables also kategorichno otvergaya idea that he deyctvitelno propal slysha with ety that she nyzhno cmiritsya this faktom and live dalshe pocle semi years becplodnyh Search for lapa and uzhe sama ponimaet not what it zastavlyaet rasputyvat obc"&amp;"toyatelstva his tainctvennoy smerti")</f>
        <v>lapa kpoft 2018 Genre Action Adventure released UK US ratings imdb June 7 kinopoisk May 6 lapa kpoft vesma samoctoyatelnaya daughter ekctsentrichnogo iskatelya priklyucheny kotopy propal hardly she stala podroctkom teper her dvadtsat one she bestselno prozhivaet cvoyu life kurerom rascekaya on bayke on zabitym ulitsam EAST londona and its zapabotka edva hvataet on oplatu kvartiry and zanyaty in kolledzhe reshitelno nastroennaya ppobitsya sama she otkazyvaetsya brat on sebya commanding the globalnoy impepiey father's Tables also kategorichno otvergaya idea that he deyctvitelno propal slysha with ety that she nyzhno cmiritsya this faktom and live dalshe pocle semi years becplodnyh Search for lapa and uzhe sama ponimaet not what it zastavlyaet rasputyvat obctoyatelstva his tainctvennoy smerti</v>
      </c>
    </row>
    <row r="7788" ht="15.75" customHeight="1">
      <c r="A7788" s="1">
        <v>8531.0</v>
      </c>
      <c r="B7788" s="2" t="s">
        <v>6415</v>
      </c>
      <c r="C7788" s="2" t="s">
        <v>6412</v>
      </c>
      <c r="D7788" s="2" t="s">
        <v>6</v>
      </c>
      <c r="E7788" s="2" t="str">
        <f>IFERROR(__xludf.DUMMYFUNCTION("GOOGLETRANSLATE(B7788, ""auto"",""en"")"),"March 2019 science fiction action film thriller drama future in which the world is divided into two parts, one rich the other poor distribution is the result of a rigorous and painstaking selection process under the name of twenty years every man is given"&amp;" a chance to elect not to come back but only three percent")</f>
        <v>March 2019 science fiction action film thriller drama future in which the world is divided into two parts, one rich the other poor distribution is the result of a rigorous and painstaking selection process under the name of twenty years every man is given a chance to elect not to come back but only three percent</v>
      </c>
    </row>
    <row r="7789" ht="15.75" customHeight="1">
      <c r="A7789" s="1">
        <v>8532.0</v>
      </c>
      <c r="B7789" s="2" t="s">
        <v>6416</v>
      </c>
      <c r="C7789" s="2" t="s">
        <v>6412</v>
      </c>
      <c r="D7789" s="2" t="s">
        <v>6</v>
      </c>
      <c r="E7789" s="2" t="str">
        <f>IFERROR(__xludf.DUMMYFUNCTION("GOOGLETRANSLATE(B7789, ""auto"",""en"")"),"dreams house 2011 genre thriller drama Detective wealthy publisher with his wife and two daughters moved to a quiet provincial town, which is proving to not be so quiet with the participation of a curious neighbor, a family learns that their house became "&amp;"a place of brutal murder and the offender still walks free")</f>
        <v>dreams house 2011 genre thriller drama Detective wealthy publisher with his wife and two daughters moved to a quiet provincial town, which is proving to not be so quiet with the participation of a curious neighbor, a family learns that their house became a place of brutal murder and the offender still walks free</v>
      </c>
    </row>
    <row r="7790" ht="15.75" customHeight="1">
      <c r="A7790" s="1">
        <v>8533.0</v>
      </c>
      <c r="B7790" s="2" t="s">
        <v>6417</v>
      </c>
      <c r="C7790" s="2" t="s">
        <v>6412</v>
      </c>
      <c r="D7790" s="2" t="s">
        <v>6</v>
      </c>
      <c r="E7790" s="2" t="str">
        <f>IFERROR(__xludf.DUMMYFUNCTION("GOOGLETRANSLATE(B7790, ""auto"",""en"")"),"the day after 2004 Genre Action Thriller earth is steadily moving towards a global ecological disaster in one part of the world all living things die from a drought in another raging water element demolishes the city proximity catastrophe forces the scien"&amp;"tist climatologist tries to find a way to stop global warming is to go in search of his missing son in New York which came new ice Age")</f>
        <v>the day after 2004 Genre Action Thriller earth is steadily moving towards a global ecological disaster in one part of the world all living things die from a drought in another raging water element demolishes the city proximity catastrophe forces the scientist climatologist tries to find a way to stop global warming is to go in search of his missing son in New York which came new ice Age</v>
      </c>
    </row>
    <row r="7791" ht="15.75" customHeight="1">
      <c r="A7791" s="1">
        <v>8534.0</v>
      </c>
      <c r="B7791" s="2" t="s">
        <v>6419</v>
      </c>
      <c r="C7791" s="2" t="s">
        <v>6420</v>
      </c>
      <c r="D7791" s="2" t="s">
        <v>6</v>
      </c>
      <c r="E7791" s="2" t="str">
        <f>IFERROR(__xludf.DUMMYFUNCTION("GOOGLETRANSLATE(B7791, ""auto"",""en"")"),"holidays, let's listen to songs performed by Besbayev ağamızdıñ")</f>
        <v>holidays, let's listen to songs performed by Besbayev ağamızdıñ</v>
      </c>
    </row>
    <row r="7792" ht="15.75" customHeight="1">
      <c r="A7792" s="1">
        <v>8535.0</v>
      </c>
      <c r="B7792" s="2" t="s">
        <v>6421</v>
      </c>
      <c r="C7792" s="2" t="s">
        <v>6420</v>
      </c>
      <c r="D7792" s="2" t="s">
        <v>6</v>
      </c>
      <c r="E7792" s="2" t="str">
        <f>IFERROR(__xludf.DUMMYFUNCTION("GOOGLETRANSLATE(B7792, ""auto"",""en"")"),"reaction is priceless")</f>
        <v>reaction is priceless</v>
      </c>
    </row>
    <row r="7793" ht="15.75" customHeight="1">
      <c r="A7793" s="1">
        <v>8536.0</v>
      </c>
      <c r="B7793" s="2" t="s">
        <v>1471</v>
      </c>
      <c r="C7793" s="2" t="s">
        <v>6420</v>
      </c>
      <c r="D7793" s="2" t="s">
        <v>6</v>
      </c>
      <c r="E7793" s="2" t="str">
        <f>IFERROR(__xludf.DUMMYFUNCTION("GOOGLETRANSLATE(B7793, ""auto"",""en"")"),"in our life all turns out when we truly love ourselves")</f>
        <v>in our life all turns out when we truly love ourselves</v>
      </c>
    </row>
    <row r="7794" ht="15.75" customHeight="1">
      <c r="A7794" s="1">
        <v>8537.0</v>
      </c>
      <c r="B7794" s="2" t="s">
        <v>279</v>
      </c>
      <c r="C7794" s="2" t="s">
        <v>6422</v>
      </c>
      <c r="D7794" s="2" t="s">
        <v>6</v>
      </c>
      <c r="E7794" s="2" t="str">
        <f>IFERROR(__xludf.DUMMYFUNCTION("GOOGLETRANSLATE(B7794, ""auto"",""en"")"),"live")</f>
        <v>live</v>
      </c>
    </row>
    <row r="7795" ht="15.75" customHeight="1">
      <c r="A7795" s="1">
        <v>8538.0</v>
      </c>
      <c r="B7795" s="2" t="s">
        <v>6423</v>
      </c>
      <c r="C7795" s="2" t="s">
        <v>6422</v>
      </c>
      <c r="D7795" s="2" t="s">
        <v>6</v>
      </c>
      <c r="E7795" s="2" t="str">
        <f>IFERROR(__xludf.DUMMYFUNCTION("GOOGLETRANSLATE(B7795, ""auto"",""en"")"),"My circle of friends is small but everyone in it my brother the period 2017 2019")</f>
        <v>My circle of friends is small but everyone in it my brother the period 2017 2019</v>
      </c>
    </row>
    <row r="7796" ht="15.75" customHeight="1">
      <c r="A7796" s="1">
        <v>8539.0</v>
      </c>
      <c r="B7796" s="2" t="s">
        <v>279</v>
      </c>
      <c r="C7796" s="2" t="s">
        <v>6422</v>
      </c>
      <c r="D7796" s="2" t="s">
        <v>6</v>
      </c>
      <c r="E7796" s="2" t="str">
        <f>IFERROR(__xludf.DUMMYFUNCTION("GOOGLETRANSLATE(B7796, ""auto"",""en"")"),"live")</f>
        <v>live</v>
      </c>
    </row>
    <row r="7797" ht="15.75" customHeight="1">
      <c r="A7797" s="1">
        <v>8540.0</v>
      </c>
      <c r="B7797" s="2" t="s">
        <v>279</v>
      </c>
      <c r="C7797" s="2" t="s">
        <v>6422</v>
      </c>
      <c r="D7797" s="2" t="s">
        <v>6</v>
      </c>
      <c r="E7797" s="2" t="str">
        <f>IFERROR(__xludf.DUMMYFUNCTION("GOOGLETRANSLATE(B7797, ""auto"",""en"")"),"live")</f>
        <v>live</v>
      </c>
    </row>
    <row r="7798" ht="15.75" customHeight="1">
      <c r="A7798" s="1">
        <v>8541.0</v>
      </c>
      <c r="B7798" s="2" t="s">
        <v>2358</v>
      </c>
      <c r="C7798" s="2" t="s">
        <v>6422</v>
      </c>
      <c r="D7798" s="2" t="s">
        <v>6</v>
      </c>
      <c r="E7798" s="2" t="str">
        <f>IFERROR(__xludf.DUMMYFUNCTION("GOOGLETRANSLATE(B7798, ""auto"",""en"")")," slow steps confidently towards the dream")</f>
        <v> slow steps confidently towards the dream</v>
      </c>
    </row>
    <row r="7799" ht="15.75" customHeight="1">
      <c r="A7799" s="1">
        <v>8542.0</v>
      </c>
      <c r="B7799" s="2" t="s">
        <v>6424</v>
      </c>
      <c r="C7799" s="2" t="s">
        <v>6422</v>
      </c>
      <c r="D7799" s="2" t="s">
        <v>6</v>
      </c>
      <c r="E7799" s="2" t="str">
        <f>IFERROR(__xludf.DUMMYFUNCTION("GOOGLETRANSLATE(B7799, ""auto"",""en"")")," I'll leave many people in 2018, this time permanently")</f>
        <v> I'll leave many people in 2018, this time permanently</v>
      </c>
    </row>
    <row r="7800" ht="15.75" customHeight="1">
      <c r="A7800" s="1">
        <v>8543.0</v>
      </c>
      <c r="B7800" s="2" t="s">
        <v>6425</v>
      </c>
      <c r="C7800" s="2" t="s">
        <v>6422</v>
      </c>
      <c r="D7800" s="2" t="s">
        <v>6</v>
      </c>
      <c r="E7800" s="2" t="str">
        <f>IFERROR(__xludf.DUMMYFUNCTION("GOOGLETRANSLATE(B7800, ""auto"",""en"")"),"if you want to grab grief love me")</f>
        <v>if you want to grab grief love me</v>
      </c>
    </row>
    <row r="7801" ht="15.75" customHeight="1">
      <c r="A7801" s="1">
        <v>8544.0</v>
      </c>
      <c r="B7801" s="2" t="s">
        <v>6426</v>
      </c>
      <c r="C7801" s="2" t="s">
        <v>6422</v>
      </c>
      <c r="D7801" s="2" t="s">
        <v>6</v>
      </c>
      <c r="E7801" s="2" t="str">
        <f>IFERROR(__xludf.DUMMYFUNCTION("GOOGLETRANSLATE(B7801, ""auto"",""en"")"),"I vahuy with yourself how can you be so bitching")</f>
        <v>I vahuy with yourself how can you be so bitching</v>
      </c>
    </row>
    <row r="7802" ht="15.75" customHeight="1">
      <c r="A7802" s="1">
        <v>8545.0</v>
      </c>
      <c r="B7802" s="2" t="s">
        <v>279</v>
      </c>
      <c r="C7802" s="2" t="s">
        <v>6427</v>
      </c>
      <c r="D7802" s="2" t="s">
        <v>6</v>
      </c>
      <c r="E7802" s="2" t="str">
        <f>IFERROR(__xludf.DUMMYFUNCTION("GOOGLETRANSLATE(B7802, ""auto"",""en"")"),"live")</f>
        <v>live</v>
      </c>
    </row>
    <row r="7803" ht="15.75" customHeight="1">
      <c r="A7803" s="1">
        <v>8546.0</v>
      </c>
      <c r="B7803" s="2" t="s">
        <v>6423</v>
      </c>
      <c r="C7803" s="2" t="s">
        <v>6427</v>
      </c>
      <c r="D7803" s="2" t="s">
        <v>6</v>
      </c>
      <c r="E7803" s="2" t="str">
        <f>IFERROR(__xludf.DUMMYFUNCTION("GOOGLETRANSLATE(B7803, ""auto"",""en"")"),"My circle of friends is small but everyone in it my brother the period 2017 2019")</f>
        <v>My circle of friends is small but everyone in it my brother the period 2017 2019</v>
      </c>
    </row>
    <row r="7804" ht="15.75" customHeight="1">
      <c r="A7804" s="1">
        <v>8547.0</v>
      </c>
      <c r="B7804" s="2" t="s">
        <v>279</v>
      </c>
      <c r="C7804" s="2" t="s">
        <v>6427</v>
      </c>
      <c r="D7804" s="2" t="s">
        <v>6</v>
      </c>
      <c r="E7804" s="2" t="str">
        <f>IFERROR(__xludf.DUMMYFUNCTION("GOOGLETRANSLATE(B7804, ""auto"",""en"")"),"live")</f>
        <v>live</v>
      </c>
    </row>
    <row r="7805" ht="15.75" customHeight="1">
      <c r="A7805" s="1">
        <v>8548.0</v>
      </c>
      <c r="B7805" s="2" t="s">
        <v>279</v>
      </c>
      <c r="C7805" s="2" t="s">
        <v>6427</v>
      </c>
      <c r="D7805" s="2" t="s">
        <v>6</v>
      </c>
      <c r="E7805" s="2" t="str">
        <f>IFERROR(__xludf.DUMMYFUNCTION("GOOGLETRANSLATE(B7805, ""auto"",""en"")"),"live")</f>
        <v>live</v>
      </c>
    </row>
    <row r="7806" ht="15.75" customHeight="1">
      <c r="A7806" s="1">
        <v>8549.0</v>
      </c>
      <c r="B7806" s="2" t="s">
        <v>2358</v>
      </c>
      <c r="C7806" s="2" t="s">
        <v>6427</v>
      </c>
      <c r="D7806" s="2" t="s">
        <v>6</v>
      </c>
      <c r="E7806" s="2" t="str">
        <f>IFERROR(__xludf.DUMMYFUNCTION("GOOGLETRANSLATE(B7806, ""auto"",""en"")")," slow steps confidently towards the dream")</f>
        <v> slow steps confidently towards the dream</v>
      </c>
    </row>
    <row r="7807" ht="15.75" customHeight="1">
      <c r="A7807" s="1">
        <v>8550.0</v>
      </c>
      <c r="B7807" s="2" t="s">
        <v>6424</v>
      </c>
      <c r="C7807" s="2" t="s">
        <v>6427</v>
      </c>
      <c r="D7807" s="2" t="s">
        <v>6</v>
      </c>
      <c r="E7807" s="2" t="str">
        <f>IFERROR(__xludf.DUMMYFUNCTION("GOOGLETRANSLATE(B7807, ""auto"",""en"")")," I'll leave many people in 2018, this time permanently")</f>
        <v> I'll leave many people in 2018, this time permanently</v>
      </c>
    </row>
    <row r="7808" ht="15.75" customHeight="1">
      <c r="A7808" s="1">
        <v>8551.0</v>
      </c>
      <c r="B7808" s="2" t="s">
        <v>6425</v>
      </c>
      <c r="C7808" s="2" t="s">
        <v>6427</v>
      </c>
      <c r="D7808" s="2" t="s">
        <v>6</v>
      </c>
      <c r="E7808" s="2" t="str">
        <f>IFERROR(__xludf.DUMMYFUNCTION("GOOGLETRANSLATE(B7808, ""auto"",""en"")"),"if you want to grab grief love me")</f>
        <v>if you want to grab grief love me</v>
      </c>
    </row>
    <row r="7809" ht="15.75" customHeight="1">
      <c r="A7809" s="1">
        <v>8552.0</v>
      </c>
      <c r="B7809" s="2" t="s">
        <v>6426</v>
      </c>
      <c r="C7809" s="2" t="s">
        <v>6427</v>
      </c>
      <c r="D7809" s="2" t="s">
        <v>6</v>
      </c>
      <c r="E7809" s="2" t="str">
        <f>IFERROR(__xludf.DUMMYFUNCTION("GOOGLETRANSLATE(B7809, ""auto"",""en"")"),"I vahuy with yourself how can you be so bitching")</f>
        <v>I vahuy with yourself how can you be so bitching</v>
      </c>
    </row>
    <row r="7810" ht="15.75" customHeight="1">
      <c r="A7810" s="1">
        <v>8553.0</v>
      </c>
      <c r="B7810" s="2" t="s">
        <v>6428</v>
      </c>
      <c r="C7810" s="2" t="s">
        <v>6429</v>
      </c>
      <c r="D7810" s="2" t="s">
        <v>6</v>
      </c>
      <c r="E7810" s="2" t="str">
        <f>IFERROR(__xludf.DUMMYFUNCTION("GOOGLETRANSLATE(B7810, ""auto"",""en"")"),"aAAA")</f>
        <v>aAAA</v>
      </c>
    </row>
    <row r="7811" ht="15.75" customHeight="1">
      <c r="A7811" s="1">
        <v>8555.0</v>
      </c>
      <c r="B7811" s="2" t="s">
        <v>6430</v>
      </c>
      <c r="C7811" s="2" t="s">
        <v>6429</v>
      </c>
      <c r="D7811" s="2" t="s">
        <v>6</v>
      </c>
      <c r="E7811" s="2" t="str">
        <f>IFERROR(__xludf.DUMMYFUNCTION("GOOGLETRANSLATE(B7811, ""auto"",""en"")"),"my mechtaaa")</f>
        <v>my mechtaaa</v>
      </c>
    </row>
    <row r="7812" ht="15.75" customHeight="1">
      <c r="A7812" s="1">
        <v>8556.0</v>
      </c>
      <c r="B7812" s="2" t="s">
        <v>6431</v>
      </c>
      <c r="C7812" s="2" t="s">
        <v>6429</v>
      </c>
      <c r="D7812" s="2" t="s">
        <v>6</v>
      </c>
      <c r="E7812" s="2" t="str">
        <f>IFERROR(__xludf.DUMMYFUNCTION("GOOGLETRANSLATE(B7812, ""auto"",""en"")"),"soon")</f>
        <v>soon</v>
      </c>
    </row>
    <row r="7813" ht="15.75" customHeight="1">
      <c r="A7813" s="1">
        <v>8557.0</v>
      </c>
      <c r="B7813" s="2" t="s">
        <v>6432</v>
      </c>
      <c r="C7813" s="2" t="s">
        <v>6429</v>
      </c>
      <c r="D7813" s="2" t="s">
        <v>6</v>
      </c>
      <c r="E7813" s="2" t="str">
        <f>IFERROR(__xludf.DUMMYFUNCTION("GOOGLETRANSLATE(B7813, ""auto"",""en"")"),"he fool her and she had a fool")</f>
        <v>he fool her and she had a fool</v>
      </c>
    </row>
    <row r="7814" ht="15.75" customHeight="1">
      <c r="A7814" s="1">
        <v>8559.0</v>
      </c>
      <c r="B7814" s="2" t="s">
        <v>6433</v>
      </c>
      <c r="C7814" s="2" t="s">
        <v>6429</v>
      </c>
      <c r="D7814" s="2" t="s">
        <v>6</v>
      </c>
      <c r="E7814" s="2" t="str">
        <f>IFERROR(__xludf.DUMMYFUNCTION("GOOGLETRANSLATE(B7814, ""auto"",""en"")")," when I have the right to be fun")</f>
        <v> when I have the right to be fun</v>
      </c>
    </row>
    <row r="7815" ht="15.75" customHeight="1">
      <c r="A7815" s="1">
        <v>8560.0</v>
      </c>
      <c r="B7815" s="2" t="s">
        <v>6428</v>
      </c>
      <c r="C7815" s="2" t="s">
        <v>6434</v>
      </c>
      <c r="D7815" s="2" t="s">
        <v>6</v>
      </c>
      <c r="E7815" s="2" t="str">
        <f>IFERROR(__xludf.DUMMYFUNCTION("GOOGLETRANSLATE(B7815, ""auto"",""en"")"),"aAAA")</f>
        <v>aAAA</v>
      </c>
    </row>
    <row r="7816" ht="15.75" customHeight="1">
      <c r="A7816" s="1">
        <v>8562.0</v>
      </c>
      <c r="B7816" s="2" t="s">
        <v>6430</v>
      </c>
      <c r="C7816" s="2" t="s">
        <v>6434</v>
      </c>
      <c r="D7816" s="2" t="s">
        <v>6</v>
      </c>
      <c r="E7816" s="2" t="str">
        <f>IFERROR(__xludf.DUMMYFUNCTION("GOOGLETRANSLATE(B7816, ""auto"",""en"")"),"my mechtaaa")</f>
        <v>my mechtaaa</v>
      </c>
    </row>
    <row r="7817" ht="15.75" customHeight="1">
      <c r="A7817" s="1">
        <v>8563.0</v>
      </c>
      <c r="B7817" s="2" t="s">
        <v>6431</v>
      </c>
      <c r="C7817" s="2" t="s">
        <v>6434</v>
      </c>
      <c r="D7817" s="2" t="s">
        <v>6</v>
      </c>
      <c r="E7817" s="2" t="str">
        <f>IFERROR(__xludf.DUMMYFUNCTION("GOOGLETRANSLATE(B7817, ""auto"",""en"")"),"soon")</f>
        <v>soon</v>
      </c>
    </row>
    <row r="7818" ht="15.75" customHeight="1">
      <c r="A7818" s="1">
        <v>8564.0</v>
      </c>
      <c r="B7818" s="2" t="s">
        <v>6432</v>
      </c>
      <c r="C7818" s="2" t="s">
        <v>6434</v>
      </c>
      <c r="D7818" s="2" t="s">
        <v>6</v>
      </c>
      <c r="E7818" s="2" t="str">
        <f>IFERROR(__xludf.DUMMYFUNCTION("GOOGLETRANSLATE(B7818, ""auto"",""en"")"),"he fool her and she had a fool")</f>
        <v>he fool her and she had a fool</v>
      </c>
    </row>
    <row r="7819" ht="15.75" customHeight="1">
      <c r="A7819" s="1">
        <v>8566.0</v>
      </c>
      <c r="B7819" s="2" t="s">
        <v>6433</v>
      </c>
      <c r="C7819" s="2" t="s">
        <v>6434</v>
      </c>
      <c r="D7819" s="2" t="s">
        <v>6</v>
      </c>
      <c r="E7819" s="2" t="str">
        <f>IFERROR(__xludf.DUMMYFUNCTION("GOOGLETRANSLATE(B7819, ""auto"",""en"")")," when I have the right to be fun")</f>
        <v> when I have the right to be fun</v>
      </c>
    </row>
    <row r="7820" ht="15.75" customHeight="1">
      <c r="A7820" s="1">
        <v>8567.0</v>
      </c>
      <c r="B7820" s="2" t="s">
        <v>6428</v>
      </c>
      <c r="C7820" s="2" t="s">
        <v>6429</v>
      </c>
      <c r="D7820" s="2" t="s">
        <v>6</v>
      </c>
      <c r="E7820" s="2" t="str">
        <f>IFERROR(__xludf.DUMMYFUNCTION("GOOGLETRANSLATE(B7820, ""auto"",""en"")"),"aAAA")</f>
        <v>aAAA</v>
      </c>
    </row>
    <row r="7821" ht="15.75" customHeight="1">
      <c r="A7821" s="1">
        <v>8569.0</v>
      </c>
      <c r="B7821" s="2" t="s">
        <v>6430</v>
      </c>
      <c r="C7821" s="2" t="s">
        <v>6429</v>
      </c>
      <c r="D7821" s="2" t="s">
        <v>6</v>
      </c>
      <c r="E7821" s="2" t="str">
        <f>IFERROR(__xludf.DUMMYFUNCTION("GOOGLETRANSLATE(B7821, ""auto"",""en"")"),"my mechtaaa")</f>
        <v>my mechtaaa</v>
      </c>
    </row>
    <row r="7822" ht="15.75" customHeight="1">
      <c r="A7822" s="1">
        <v>8570.0</v>
      </c>
      <c r="B7822" s="2" t="s">
        <v>6431</v>
      </c>
      <c r="C7822" s="2" t="s">
        <v>6429</v>
      </c>
      <c r="D7822" s="2" t="s">
        <v>6</v>
      </c>
      <c r="E7822" s="2" t="str">
        <f>IFERROR(__xludf.DUMMYFUNCTION("GOOGLETRANSLATE(B7822, ""auto"",""en"")"),"soon")</f>
        <v>soon</v>
      </c>
    </row>
    <row r="7823" ht="15.75" customHeight="1">
      <c r="A7823" s="1">
        <v>8571.0</v>
      </c>
      <c r="B7823" s="2" t="s">
        <v>6432</v>
      </c>
      <c r="C7823" s="2" t="s">
        <v>6429</v>
      </c>
      <c r="D7823" s="2" t="s">
        <v>6</v>
      </c>
      <c r="E7823" s="2" t="str">
        <f>IFERROR(__xludf.DUMMYFUNCTION("GOOGLETRANSLATE(B7823, ""auto"",""en"")"),"he fool her and she had a fool")</f>
        <v>he fool her and she had a fool</v>
      </c>
    </row>
    <row r="7824" ht="15.75" customHeight="1">
      <c r="A7824" s="1">
        <v>8573.0</v>
      </c>
      <c r="B7824" s="2" t="s">
        <v>6433</v>
      </c>
      <c r="C7824" s="2" t="s">
        <v>6429</v>
      </c>
      <c r="D7824" s="2" t="s">
        <v>6</v>
      </c>
      <c r="E7824" s="2" t="str">
        <f>IFERROR(__xludf.DUMMYFUNCTION("GOOGLETRANSLATE(B7824, ""auto"",""en"")")," when I have the right to be fun")</f>
        <v> when I have the right to be fun</v>
      </c>
    </row>
    <row r="7825" ht="15.75" customHeight="1">
      <c r="A7825" s="1">
        <v>8574.0</v>
      </c>
      <c r="B7825" s="2" t="s">
        <v>6435</v>
      </c>
      <c r="C7825" s="2" t="s">
        <v>6436</v>
      </c>
      <c r="D7825" s="2" t="s">
        <v>6</v>
      </c>
      <c r="E7825" s="2" t="str">
        <f>IFERROR(__xludf.DUMMYFUNCTION("GOOGLETRANSLATE(B7825, ""auto"",""en"")"),"MIGA xogvartsa")</f>
        <v>MIGA xogvartsa</v>
      </c>
    </row>
    <row r="7826" ht="15.75" customHeight="1">
      <c r="A7826" s="1">
        <v>8575.0</v>
      </c>
      <c r="B7826" s="2" t="s">
        <v>6437</v>
      </c>
      <c r="C7826" s="2" t="s">
        <v>6436</v>
      </c>
      <c r="D7826" s="2" t="s">
        <v>6</v>
      </c>
      <c r="E7826" s="2" t="str">
        <f>IFERROR(__xludf.DUMMYFUNCTION("GOOGLETRANSLATE(B7826, ""auto"",""en"")"),"Premier video dua lipa don t start now")</f>
        <v>Premier video dua lipa don t start now</v>
      </c>
    </row>
    <row r="7827" ht="15.75" customHeight="1">
      <c r="A7827" s="1">
        <v>8576.0</v>
      </c>
      <c r="B7827" s="2" t="s">
        <v>6438</v>
      </c>
      <c r="C7827" s="2" t="s">
        <v>6436</v>
      </c>
      <c r="D7827" s="2" t="s">
        <v>6</v>
      </c>
      <c r="E7827" s="2" t="str">
        <f>IFERROR(__xludf.DUMMYFUNCTION("GOOGLETRANSLATE(B7827, ""auto"",""en"")")," history of architecture")</f>
        <v> history of architecture</v>
      </c>
    </row>
    <row r="7828" ht="15.75" customHeight="1">
      <c r="A7828" s="1">
        <v>8578.0</v>
      </c>
      <c r="B7828" s="2" t="s">
        <v>6439</v>
      </c>
      <c r="C7828" s="2" t="s">
        <v>6436</v>
      </c>
      <c r="D7828" s="2" t="s">
        <v>6</v>
      </c>
      <c r="E7828" s="2" t="str">
        <f>IFERROR(__xludf.DUMMYFUNCTION("GOOGLETRANSLATE(B7828, ""auto"",""en"")"),"and then you meet him their man can be difficult with him at all but certainly it's yours for you, you feel it you know you see it by his actions on what he cares about you and cares for everything that is connected with you it interested in everything th"&amp;"at is in your life, he respects your friends and family, he is sympathetic and not indifferent, he does not play stupid polygamous games making you nervous and jealous as a mature knows exactly what she wants from life from you and confidently goes in thi"&amp;"s direction giving t ebe crazy dizzying happiness and reliable support, and you have no more worries because no doubt this man is constantly proving that you trusted him not in vain Svetlana peaceful")</f>
        <v>and then you meet him their man can be difficult with him at all but certainly it's yours for you, you feel it you know you see it by his actions on what he cares about you and cares for everything that is connected with you it interested in everything that is in your life, he respects your friends and family, he is sympathetic and not indifferent, he does not play stupid polygamous games making you nervous and jealous as a mature knows exactly what she wants from life from you and confidently goes in this direction giving t ebe crazy dizzying happiness and reliable support, and you have no more worries because no doubt this man is constantly proving that you trusted him not in vain Svetlana peaceful</v>
      </c>
    </row>
    <row r="7829" ht="15.75" customHeight="1">
      <c r="A7829" s="1">
        <v>8579.0</v>
      </c>
      <c r="B7829" s="2" t="s">
        <v>6440</v>
      </c>
      <c r="C7829" s="2" t="s">
        <v>6436</v>
      </c>
      <c r="D7829" s="2" t="s">
        <v>6</v>
      </c>
      <c r="E7829" s="2" t="str">
        <f>IFERROR(__xludf.DUMMYFUNCTION("GOOGLETRANSLATE(B7829, ""auto"",""en"")"),"10 books and o mydpyx cilnyx zhenschinah and bezumnoy cile voli")</f>
        <v>10 books and o mydpyx cilnyx zhenschinah and bezumnoy cile voli</v>
      </c>
    </row>
    <row r="7830" ht="15.75" customHeight="1">
      <c r="A7830" s="1">
        <v>8580.0</v>
      </c>
      <c r="B7830" s="2" t="s">
        <v>6441</v>
      </c>
      <c r="C7830" s="2" t="s">
        <v>6436</v>
      </c>
      <c r="D7830" s="2" t="s">
        <v>6</v>
      </c>
      <c r="E7830" s="2" t="str">
        <f>IFERROR(__xludf.DUMMYFUNCTION("GOOGLETRANSLATE(B7830, ""auto"",""en"")"),"of all the difficulties I would definitely identified my character that I was too chyvstvitelna glybiny and saw where she was completely otsytstvovala")</f>
        <v>of all the difficulties I would definitely identified my character that I was too chyvstvitelna glybiny and saw where she was completely otsytstvovala</v>
      </c>
    </row>
    <row r="7831" ht="15.75" customHeight="1">
      <c r="A7831" s="1">
        <v>8581.0</v>
      </c>
      <c r="B7831" s="2" t="s">
        <v>6442</v>
      </c>
      <c r="C7831" s="2" t="s">
        <v>6436</v>
      </c>
      <c r="D7831" s="2" t="s">
        <v>6</v>
      </c>
      <c r="E7831" s="2" t="str">
        <f>IFERROR(__xludf.DUMMYFUNCTION("GOOGLETRANSLATE(B7831, ""auto"",""en"")"),"Cillian Murphy at the time of each interview is as if he had someone very disappointed")</f>
        <v>Cillian Murphy at the time of each interview is as if he had someone very disappointed</v>
      </c>
    </row>
    <row r="7832" ht="15.75" customHeight="1">
      <c r="A7832" s="1">
        <v>8582.0</v>
      </c>
      <c r="B7832" s="2" t="s">
        <v>6443</v>
      </c>
      <c r="C7832" s="2" t="s">
        <v>6436</v>
      </c>
      <c r="D7832" s="2" t="s">
        <v>6</v>
      </c>
      <c r="E7832" s="2" t="str">
        <f>IFERROR(__xludf.DUMMYFUNCTION("GOOGLETRANSLATE(B7832, ""auto"",""en"")"),"my life's Style Stitch")</f>
        <v>my life's Style Stitch</v>
      </c>
    </row>
    <row r="7833" ht="15.75" customHeight="1">
      <c r="A7833" s="1">
        <v>8583.0</v>
      </c>
      <c r="B7833" s="2" t="s">
        <v>6444</v>
      </c>
      <c r="C7833" s="2" t="s">
        <v>6436</v>
      </c>
      <c r="D7833" s="2" t="s">
        <v>6</v>
      </c>
      <c r="E7833" s="2" t="str">
        <f>IFERROR(__xludf.DUMMYFUNCTION("GOOGLETRANSLATE(B7833, ""auto"",""en"")"),"after Chopin I feel like I'm just crying on the mistakes and sins in which innocent and tragedies do not have to do with me Oscar Wilde")</f>
        <v>after Chopin I feel like I'm just crying on the mistakes and sins in which innocent and tragedies do not have to do with me Oscar Wilde</v>
      </c>
    </row>
    <row r="7834" ht="15.75" customHeight="1">
      <c r="A7834" s="1">
        <v>8584.0</v>
      </c>
      <c r="B7834" s="2" t="s">
        <v>6445</v>
      </c>
      <c r="C7834" s="2" t="s">
        <v>6446</v>
      </c>
      <c r="D7834" s="2" t="s">
        <v>6</v>
      </c>
      <c r="E7834" s="2" t="str">
        <f>IFERROR(__xludf.DUMMYFUNCTION("GOOGLETRANSLATE(B7834, ""auto"",""en"")"),"forgive me, dear heart, I sit on the moon is very frail gray beg you to show full")</f>
        <v>forgive me, dear heart, I sit on the moon is very frail gray beg you to show full</v>
      </c>
    </row>
    <row r="7835" ht="15.75" customHeight="1">
      <c r="A7835" s="1">
        <v>8585.0</v>
      </c>
      <c r="B7835" s="2" t="s">
        <v>6447</v>
      </c>
      <c r="C7835" s="2" t="s">
        <v>6446</v>
      </c>
      <c r="D7835" s="2" t="s">
        <v>6</v>
      </c>
      <c r="E7835" s="2" t="str">
        <f>IFERROR(__xludf.DUMMYFUNCTION("GOOGLETRANSLATE(B7835, ""auto"",""en"")"),"DELETE etot post we kogda budem vmeste")</f>
        <v>DELETE etot post we kogda budem vmeste</v>
      </c>
    </row>
    <row r="7836" ht="15.75" customHeight="1">
      <c r="A7836" s="1">
        <v>8587.0</v>
      </c>
      <c r="B7836" s="2" t="s">
        <v>6448</v>
      </c>
      <c r="C7836" s="2" t="s">
        <v>6446</v>
      </c>
      <c r="D7836" s="2" t="s">
        <v>6</v>
      </c>
      <c r="E7836" s="2" t="str">
        <f>IFERROR(__xludf.DUMMYFUNCTION("GOOGLETRANSLATE(B7836, ""auto"",""en"")"),"lyubov ne lives three goda ne lyubov lyubov lives three days living rovno ctolko ckolko dvoe hotyat chtoby ona zhila with ecenin")</f>
        <v>lyubov ne lives three goda ne lyubov lyubov lives three days living rovno ctolko ckolko dvoe hotyat chtoby ona zhila with ecenin</v>
      </c>
    </row>
    <row r="7837" ht="15.75" customHeight="1">
      <c r="A7837" s="1">
        <v>8588.0</v>
      </c>
      <c r="B7837" s="2" t="s">
        <v>6449</v>
      </c>
      <c r="C7837" s="2" t="s">
        <v>6446</v>
      </c>
      <c r="D7837" s="2" t="s">
        <v>6</v>
      </c>
      <c r="E7837" s="2" t="str">
        <f>IFERROR(__xludf.DUMMYFUNCTION("GOOGLETRANSLATE(B7837, ""auto"",""en"")"),"Mom govopila odnazhdy that someday she will zheltoy butterfly k Unfortunately 9 years ago she died but I never forgot about it Today we At last it met her")</f>
        <v>Mom govopila odnazhdy that someday she will zheltoy butterfly k Unfortunately 9 years ago she died but I never forgot about it Today we At last it met her</v>
      </c>
    </row>
    <row r="7838" ht="15.75" customHeight="1">
      <c r="A7838" s="1">
        <v>8589.0</v>
      </c>
      <c r="B7838" s="2" t="s">
        <v>6450</v>
      </c>
      <c r="C7838" s="2" t="s">
        <v>6446</v>
      </c>
      <c r="D7838" s="2" t="s">
        <v>6</v>
      </c>
      <c r="E7838" s="2" t="str">
        <f>IFERROR(__xludf.DUMMYFUNCTION("GOOGLETRANSLATE(B7838, ""auto"",""en"")"),"touching")</f>
        <v>touching</v>
      </c>
    </row>
    <row r="7839" ht="15.75" customHeight="1">
      <c r="A7839" s="1">
        <v>8590.0</v>
      </c>
      <c r="B7839" s="2" t="s">
        <v>6451</v>
      </c>
      <c r="C7839" s="2" t="s">
        <v>6446</v>
      </c>
      <c r="D7839" s="2" t="s">
        <v>6</v>
      </c>
      <c r="E7839" s="2" t="str">
        <f>IFERROR(__xludf.DUMMYFUNCTION("GOOGLETRANSLATE(B7839, ""auto"",""en"")")," I boyuc tak chto menya OH zabudet")</f>
        <v> I boyuc tak chto menya OH zabudet</v>
      </c>
    </row>
    <row r="7840" ht="15.75" customHeight="1">
      <c r="A7840" s="1">
        <v>8591.0</v>
      </c>
      <c r="B7840" s="2" t="s">
        <v>6452</v>
      </c>
      <c r="C7840" s="2" t="s">
        <v>6446</v>
      </c>
      <c r="D7840" s="2" t="s">
        <v>6</v>
      </c>
      <c r="E7840" s="2" t="str">
        <f>IFERROR(__xludf.DUMMYFUNCTION("GOOGLETRANSLATE(B7840, ""auto"",""en"")"),"disgusting at times we conduct ourselves with family and loved ones")</f>
        <v>disgusting at times we conduct ourselves with family and loved ones</v>
      </c>
    </row>
    <row r="7841" ht="15.75" customHeight="1">
      <c r="A7841" s="1">
        <v>8592.0</v>
      </c>
      <c r="B7841" s="2" t="s">
        <v>6453</v>
      </c>
      <c r="C7841" s="2" t="s">
        <v>6446</v>
      </c>
      <c r="D7841" s="2" t="s">
        <v>6</v>
      </c>
      <c r="E7841" s="2" t="str">
        <f>IFERROR(__xludf.DUMMYFUNCTION("GOOGLETRANSLATE(B7841, ""auto"",""en"")"),"Maestro play something sad")</f>
        <v>Maestro play something sad</v>
      </c>
    </row>
    <row r="7842" ht="15.75" customHeight="1">
      <c r="A7842" s="1">
        <v>8593.0</v>
      </c>
      <c r="B7842" s="2" t="s">
        <v>6445</v>
      </c>
      <c r="C7842" s="2" t="s">
        <v>6454</v>
      </c>
      <c r="D7842" s="2" t="s">
        <v>6</v>
      </c>
      <c r="E7842" s="2" t="str">
        <f>IFERROR(__xludf.DUMMYFUNCTION("GOOGLETRANSLATE(B7842, ""auto"",""en"")"),"forgive me, dear heart, I sit on the moon is very frail gray beg you to show full")</f>
        <v>forgive me, dear heart, I sit on the moon is very frail gray beg you to show full</v>
      </c>
    </row>
    <row r="7843" ht="15.75" customHeight="1">
      <c r="A7843" s="1">
        <v>8594.0</v>
      </c>
      <c r="B7843" s="2" t="s">
        <v>6447</v>
      </c>
      <c r="C7843" s="2" t="s">
        <v>6454</v>
      </c>
      <c r="D7843" s="2" t="s">
        <v>6</v>
      </c>
      <c r="E7843" s="2" t="str">
        <f>IFERROR(__xludf.DUMMYFUNCTION("GOOGLETRANSLATE(B7843, ""auto"",""en"")"),"DELETE etot post we kogda budem vmeste")</f>
        <v>DELETE etot post we kogda budem vmeste</v>
      </c>
    </row>
    <row r="7844" ht="15.75" customHeight="1">
      <c r="A7844" s="1">
        <v>8596.0</v>
      </c>
      <c r="B7844" s="2" t="s">
        <v>6448</v>
      </c>
      <c r="C7844" s="2" t="s">
        <v>6454</v>
      </c>
      <c r="D7844" s="2" t="s">
        <v>6</v>
      </c>
      <c r="E7844" s="2" t="str">
        <f>IFERROR(__xludf.DUMMYFUNCTION("GOOGLETRANSLATE(B7844, ""auto"",""en"")"),"lyubov ne lives three goda ne lyubov lyubov lives three days living rovno ctolko ckolko dvoe hotyat chtoby ona zhila with ecenin")</f>
        <v>lyubov ne lives three goda ne lyubov lyubov lives three days living rovno ctolko ckolko dvoe hotyat chtoby ona zhila with ecenin</v>
      </c>
    </row>
    <row r="7845" ht="15.75" customHeight="1">
      <c r="A7845" s="1">
        <v>8597.0</v>
      </c>
      <c r="B7845" s="2" t="s">
        <v>6449</v>
      </c>
      <c r="C7845" s="2" t="s">
        <v>6454</v>
      </c>
      <c r="D7845" s="2" t="s">
        <v>6</v>
      </c>
      <c r="E7845" s="2" t="str">
        <f>IFERROR(__xludf.DUMMYFUNCTION("GOOGLETRANSLATE(B7845, ""auto"",""en"")"),"Mom govopila odnazhdy that someday she will zheltoy butterfly k Unfortunately 9 years ago she died but I never forgot about it Today we At last it met her")</f>
        <v>Mom govopila odnazhdy that someday she will zheltoy butterfly k Unfortunately 9 years ago she died but I never forgot about it Today we At last it met her</v>
      </c>
    </row>
    <row r="7846" ht="15.75" customHeight="1">
      <c r="A7846" s="1">
        <v>8598.0</v>
      </c>
      <c r="B7846" s="2" t="s">
        <v>6450</v>
      </c>
      <c r="C7846" s="2" t="s">
        <v>6454</v>
      </c>
      <c r="D7846" s="2" t="s">
        <v>6</v>
      </c>
      <c r="E7846" s="2" t="str">
        <f>IFERROR(__xludf.DUMMYFUNCTION("GOOGLETRANSLATE(B7846, ""auto"",""en"")"),"touching")</f>
        <v>touching</v>
      </c>
    </row>
    <row r="7847" ht="15.75" customHeight="1">
      <c r="A7847" s="1">
        <v>8599.0</v>
      </c>
      <c r="B7847" s="2" t="s">
        <v>6451</v>
      </c>
      <c r="C7847" s="2" t="s">
        <v>6454</v>
      </c>
      <c r="D7847" s="2" t="s">
        <v>6</v>
      </c>
      <c r="E7847" s="2" t="str">
        <f>IFERROR(__xludf.DUMMYFUNCTION("GOOGLETRANSLATE(B7847, ""auto"",""en"")")," I boyuc tak chto menya OH zabudet")</f>
        <v> I boyuc tak chto menya OH zabudet</v>
      </c>
    </row>
    <row r="7848" ht="15.75" customHeight="1">
      <c r="A7848" s="1">
        <v>8600.0</v>
      </c>
      <c r="B7848" s="2" t="s">
        <v>6452</v>
      </c>
      <c r="C7848" s="2" t="s">
        <v>6454</v>
      </c>
      <c r="D7848" s="2" t="s">
        <v>6</v>
      </c>
      <c r="E7848" s="2" t="str">
        <f>IFERROR(__xludf.DUMMYFUNCTION("GOOGLETRANSLATE(B7848, ""auto"",""en"")"),"disgusting at times we conduct ourselves with family and loved ones")</f>
        <v>disgusting at times we conduct ourselves with family and loved ones</v>
      </c>
    </row>
    <row r="7849" ht="15.75" customHeight="1">
      <c r="A7849" s="1">
        <v>8601.0</v>
      </c>
      <c r="B7849" s="2" t="s">
        <v>6453</v>
      </c>
      <c r="C7849" s="2" t="s">
        <v>6454</v>
      </c>
      <c r="D7849" s="2" t="s">
        <v>6</v>
      </c>
      <c r="E7849" s="2" t="str">
        <f>IFERROR(__xludf.DUMMYFUNCTION("GOOGLETRANSLATE(B7849, ""auto"",""en"")"),"Maestro play something sad")</f>
        <v>Maestro play something sad</v>
      </c>
    </row>
    <row r="7850" ht="15.75" customHeight="1">
      <c r="A7850" s="1">
        <v>8602.0</v>
      </c>
      <c r="B7850" s="2" t="s">
        <v>6445</v>
      </c>
      <c r="C7850" s="2" t="s">
        <v>6454</v>
      </c>
      <c r="D7850" s="2" t="s">
        <v>6</v>
      </c>
      <c r="E7850" s="2" t="str">
        <f>IFERROR(__xludf.DUMMYFUNCTION("GOOGLETRANSLATE(B7850, ""auto"",""en"")"),"forgive me, dear heart, I sit on the moon is very frail gray beg you to show full")</f>
        <v>forgive me, dear heart, I sit on the moon is very frail gray beg you to show full</v>
      </c>
    </row>
    <row r="7851" ht="15.75" customHeight="1">
      <c r="A7851" s="1">
        <v>8603.0</v>
      </c>
      <c r="B7851" s="2" t="s">
        <v>6447</v>
      </c>
      <c r="C7851" s="2" t="s">
        <v>6454</v>
      </c>
      <c r="D7851" s="2" t="s">
        <v>6</v>
      </c>
      <c r="E7851" s="2" t="str">
        <f>IFERROR(__xludf.DUMMYFUNCTION("GOOGLETRANSLATE(B7851, ""auto"",""en"")"),"DELETE etot post we kogda budem vmeste")</f>
        <v>DELETE etot post we kogda budem vmeste</v>
      </c>
    </row>
    <row r="7852" ht="15.75" customHeight="1">
      <c r="A7852" s="1">
        <v>8605.0</v>
      </c>
      <c r="B7852" s="2" t="s">
        <v>6448</v>
      </c>
      <c r="C7852" s="2" t="s">
        <v>6454</v>
      </c>
      <c r="D7852" s="2" t="s">
        <v>6</v>
      </c>
      <c r="E7852" s="2" t="str">
        <f>IFERROR(__xludf.DUMMYFUNCTION("GOOGLETRANSLATE(B7852, ""auto"",""en"")"),"lyubov ne lives three goda ne lyubov lyubov lives three days living rovno ctolko ckolko dvoe hotyat chtoby ona zhila with ecenin")</f>
        <v>lyubov ne lives three goda ne lyubov lyubov lives three days living rovno ctolko ckolko dvoe hotyat chtoby ona zhila with ecenin</v>
      </c>
    </row>
    <row r="7853" ht="15.75" customHeight="1">
      <c r="A7853" s="1">
        <v>8606.0</v>
      </c>
      <c r="B7853" s="2" t="s">
        <v>6449</v>
      </c>
      <c r="C7853" s="2" t="s">
        <v>6454</v>
      </c>
      <c r="D7853" s="2" t="s">
        <v>6</v>
      </c>
      <c r="E7853" s="2" t="str">
        <f>IFERROR(__xludf.DUMMYFUNCTION("GOOGLETRANSLATE(B7853, ""auto"",""en"")"),"Mom govopila odnazhdy that someday she will zheltoy butterfly k Unfortunately 9 years ago she died but I never forgot about it Today we At last it met her")</f>
        <v>Mom govopila odnazhdy that someday she will zheltoy butterfly k Unfortunately 9 years ago she died but I never forgot about it Today we At last it met her</v>
      </c>
    </row>
    <row r="7854" ht="15.75" customHeight="1">
      <c r="A7854" s="1">
        <v>8607.0</v>
      </c>
      <c r="B7854" s="2" t="s">
        <v>6450</v>
      </c>
      <c r="C7854" s="2" t="s">
        <v>6454</v>
      </c>
      <c r="D7854" s="2" t="s">
        <v>6</v>
      </c>
      <c r="E7854" s="2" t="str">
        <f>IFERROR(__xludf.DUMMYFUNCTION("GOOGLETRANSLATE(B7854, ""auto"",""en"")"),"touching")</f>
        <v>touching</v>
      </c>
    </row>
    <row r="7855" ht="15.75" customHeight="1">
      <c r="A7855" s="1">
        <v>8608.0</v>
      </c>
      <c r="B7855" s="2" t="s">
        <v>6451</v>
      </c>
      <c r="C7855" s="2" t="s">
        <v>6454</v>
      </c>
      <c r="D7855" s="2" t="s">
        <v>6</v>
      </c>
      <c r="E7855" s="2" t="str">
        <f>IFERROR(__xludf.DUMMYFUNCTION("GOOGLETRANSLATE(B7855, ""auto"",""en"")")," I boyuc tak chto menya OH zabudet")</f>
        <v> I boyuc tak chto menya OH zabudet</v>
      </c>
    </row>
    <row r="7856" ht="15.75" customHeight="1">
      <c r="A7856" s="1">
        <v>8609.0</v>
      </c>
      <c r="B7856" s="2" t="s">
        <v>6452</v>
      </c>
      <c r="C7856" s="2" t="s">
        <v>6454</v>
      </c>
      <c r="D7856" s="2" t="s">
        <v>6</v>
      </c>
      <c r="E7856" s="2" t="str">
        <f>IFERROR(__xludf.DUMMYFUNCTION("GOOGLETRANSLATE(B7856, ""auto"",""en"")"),"disgusting at times we conduct ourselves with family and loved ones")</f>
        <v>disgusting at times we conduct ourselves with family and loved ones</v>
      </c>
    </row>
    <row r="7857" ht="15.75" customHeight="1">
      <c r="A7857" s="1">
        <v>8610.0</v>
      </c>
      <c r="B7857" s="2" t="s">
        <v>6453</v>
      </c>
      <c r="C7857" s="2" t="s">
        <v>6454</v>
      </c>
      <c r="D7857" s="2" t="s">
        <v>6</v>
      </c>
      <c r="E7857" s="2" t="str">
        <f>IFERROR(__xludf.DUMMYFUNCTION("GOOGLETRANSLATE(B7857, ""auto"",""en"")"),"Maestro play something sad")</f>
        <v>Maestro play something sad</v>
      </c>
    </row>
    <row r="7858" ht="15.75" customHeight="1">
      <c r="A7858" s="1">
        <v>8611.0</v>
      </c>
      <c r="B7858" s="2" t="s">
        <v>164</v>
      </c>
      <c r="C7858" s="2" t="s">
        <v>6455</v>
      </c>
      <c r="D7858" s="2" t="s">
        <v>6</v>
      </c>
      <c r="E7858" s="2" t="str">
        <f>IFERROR(__xludf.DUMMYFUNCTION("GOOGLETRANSLATE(B7858, ""auto"",""en"")"),"our century is called the sort of patience and tärbïelikti")</f>
        <v>our century is called the sort of patience and tärbïelikti</v>
      </c>
    </row>
    <row r="7859" ht="15.75" customHeight="1">
      <c r="A7859" s="1">
        <v>8612.0</v>
      </c>
      <c r="B7859" s="2" t="s">
        <v>166</v>
      </c>
      <c r="C7859" s="2" t="s">
        <v>6455</v>
      </c>
      <c r="D7859" s="2" t="s">
        <v>6</v>
      </c>
      <c r="E7859" s="2" t="str">
        <f>IFERROR(__xludf.DUMMYFUNCTION("GOOGLETRANSLATE(B7859, ""auto"",""en"")"),"friends two friends one rich the other poor, they were best friends once wealthy friend was going with his wife to a restaurant where it became a stick man and a rich stabbed him with a knife in the stomach, he did not know what to do and called my poor f"&amp;"riend who just arrived after a while a restaurant was packed with cops and poor friend took the blame fully show")</f>
        <v>friends two friends one rich the other poor, they were best friends once wealthy friend was going with his wife to a restaurant where it became a stick man and a rich stabbed him with a knife in the stomach, he did not know what to do and called my poor friend who just arrived after a while a restaurant was packed with cops and poor friend took the blame fully show</v>
      </c>
    </row>
    <row r="7860" ht="15.75" customHeight="1">
      <c r="A7860" s="1">
        <v>8613.0</v>
      </c>
      <c r="B7860" s="2" t="s">
        <v>167</v>
      </c>
      <c r="C7860" s="2" t="s">
        <v>6455</v>
      </c>
      <c r="D7860" s="2" t="s">
        <v>6</v>
      </c>
      <c r="E7860" s="2" t="str">
        <f>IFERROR(__xludf.DUMMYFUNCTION("GOOGLETRANSLATE(B7860, ""auto"",""en"")"),"I do not forget this day ever")</f>
        <v>I do not forget this day ever</v>
      </c>
    </row>
    <row r="7861" ht="15.75" customHeight="1">
      <c r="A7861" s="1">
        <v>8614.0</v>
      </c>
      <c r="B7861" s="2" t="s">
        <v>168</v>
      </c>
      <c r="C7861" s="2" t="s">
        <v>6455</v>
      </c>
      <c r="D7861" s="2" t="s">
        <v>6</v>
      </c>
      <c r="E7861" s="2" t="str">
        <f>IFERROR(__xludf.DUMMYFUNCTION("GOOGLETRANSLATE(B7861, ""auto"",""en"")")," Do not laugh is warmed warmed warmed Do not speak because I have gathered the house is properly warmed is warmed ashes are set Europe")</f>
        <v> Do not laugh is warmed warmed warmed Do not speak because I have gathered the house is properly warmed is warmed ashes are set Europe</v>
      </c>
    </row>
    <row r="7862" ht="15.75" customHeight="1">
      <c r="A7862" s="1">
        <v>8615.0</v>
      </c>
      <c r="B7862" s="2" t="s">
        <v>169</v>
      </c>
      <c r="C7862" s="2" t="s">
        <v>6455</v>
      </c>
      <c r="D7862" s="2" t="s">
        <v>6</v>
      </c>
      <c r="E7862" s="2" t="str">
        <f>IFERROR(__xludf.DUMMYFUNCTION("GOOGLETRANSLATE(B7862, ""auto"",""en"")"),"bireudi Sultan asks you to entice bireudi community will leave anyone asks you if you leave too little when you are in front of what I do goes Ayala AKEL")</f>
        <v>bireudi Sultan asks you to entice bireudi community will leave anyone asks you if you leave too little when you are in front of what I do goes Ayala AKEL</v>
      </c>
    </row>
    <row r="7863" ht="15.75" customHeight="1">
      <c r="A7863" s="1">
        <v>8616.0</v>
      </c>
      <c r="B7863" s="2" t="s">
        <v>170</v>
      </c>
      <c r="C7863" s="2" t="s">
        <v>6455</v>
      </c>
      <c r="D7863" s="2" t="s">
        <v>6</v>
      </c>
      <c r="E7863" s="2" t="str">
        <f>IFERROR(__xludf.DUMMYFUNCTION("GOOGLETRANSLATE(B7863, ""auto"",""en"")"),"RIP RIP eldin future of every man kuırşagı")</f>
        <v>RIP RIP eldin future of every man kuırşagı</v>
      </c>
    </row>
    <row r="7864" ht="15.75" customHeight="1">
      <c r="A7864" s="1">
        <v>8617.0</v>
      </c>
      <c r="B7864" s="2" t="s">
        <v>164</v>
      </c>
      <c r="C7864" s="2" t="s">
        <v>6455</v>
      </c>
      <c r="D7864" s="2" t="s">
        <v>6</v>
      </c>
      <c r="E7864" s="2" t="str">
        <f>IFERROR(__xludf.DUMMYFUNCTION("GOOGLETRANSLATE(B7864, ""auto"",""en"")"),"our century is called the sort of patience and tärbïelikti")</f>
        <v>our century is called the sort of patience and tärbïelikti</v>
      </c>
    </row>
    <row r="7865" ht="15.75" customHeight="1">
      <c r="A7865" s="1">
        <v>8618.0</v>
      </c>
      <c r="B7865" s="2" t="s">
        <v>166</v>
      </c>
      <c r="C7865" s="2" t="s">
        <v>6455</v>
      </c>
      <c r="D7865" s="2" t="s">
        <v>6</v>
      </c>
      <c r="E7865" s="2" t="str">
        <f>IFERROR(__xludf.DUMMYFUNCTION("GOOGLETRANSLATE(B7865, ""auto"",""en"")"),"friends two friends one rich the other poor, they were best friends once wealthy friend was going with his wife to a restaurant where it became a stick man and a rich stabbed him with a knife in the stomach, he did not know what to do and called my poor f"&amp;"riend who just arrived after a while a restaurant was packed with cops and poor friend took the blame fully show")</f>
        <v>friends two friends one rich the other poor, they were best friends once wealthy friend was going with his wife to a restaurant where it became a stick man and a rich stabbed him with a knife in the stomach, he did not know what to do and called my poor friend who just arrived after a while a restaurant was packed with cops and poor friend took the blame fully show</v>
      </c>
    </row>
    <row r="7866" ht="15.75" customHeight="1">
      <c r="A7866" s="1">
        <v>8619.0</v>
      </c>
      <c r="B7866" s="2" t="s">
        <v>167</v>
      </c>
      <c r="C7866" s="2" t="s">
        <v>6455</v>
      </c>
      <c r="D7866" s="2" t="s">
        <v>6</v>
      </c>
      <c r="E7866" s="2" t="str">
        <f>IFERROR(__xludf.DUMMYFUNCTION("GOOGLETRANSLATE(B7866, ""auto"",""en"")"),"I do not forget this day ever")</f>
        <v>I do not forget this day ever</v>
      </c>
    </row>
    <row r="7867" ht="15.75" customHeight="1">
      <c r="A7867" s="1">
        <v>8620.0</v>
      </c>
      <c r="B7867" s="2" t="s">
        <v>168</v>
      </c>
      <c r="C7867" s="2" t="s">
        <v>6455</v>
      </c>
      <c r="D7867" s="2" t="s">
        <v>6</v>
      </c>
      <c r="E7867" s="2" t="str">
        <f>IFERROR(__xludf.DUMMYFUNCTION("GOOGLETRANSLATE(B7867, ""auto"",""en"")")," Do not laugh is warmed warmed warmed Do not speak because I have gathered the house is properly warmed is warmed ashes are set Europe")</f>
        <v> Do not laugh is warmed warmed warmed Do not speak because I have gathered the house is properly warmed is warmed ashes are set Europe</v>
      </c>
    </row>
    <row r="7868" ht="15.75" customHeight="1">
      <c r="A7868" s="1">
        <v>8621.0</v>
      </c>
      <c r="B7868" s="2" t="s">
        <v>169</v>
      </c>
      <c r="C7868" s="2" t="s">
        <v>6455</v>
      </c>
      <c r="D7868" s="2" t="s">
        <v>6</v>
      </c>
      <c r="E7868" s="2" t="str">
        <f>IFERROR(__xludf.DUMMYFUNCTION("GOOGLETRANSLATE(B7868, ""auto"",""en"")"),"bireudi Sultan asks you to entice bireudi community will leave anyone asks you if you leave too little when you are in front of what I do goes Ayala AKEL")</f>
        <v>bireudi Sultan asks you to entice bireudi community will leave anyone asks you if you leave too little when you are in front of what I do goes Ayala AKEL</v>
      </c>
    </row>
    <row r="7869" ht="15.75" customHeight="1">
      <c r="A7869" s="1">
        <v>8622.0</v>
      </c>
      <c r="B7869" s="2" t="s">
        <v>170</v>
      </c>
      <c r="C7869" s="2" t="s">
        <v>6455</v>
      </c>
      <c r="D7869" s="2" t="s">
        <v>6</v>
      </c>
      <c r="E7869" s="2" t="str">
        <f>IFERROR(__xludf.DUMMYFUNCTION("GOOGLETRANSLATE(B7869, ""auto"",""en"")"),"RIP RIP eldin future of every man kuırşagı")</f>
        <v>RIP RIP eldin future of every man kuırşagı</v>
      </c>
    </row>
    <row r="7870" ht="15.75" customHeight="1">
      <c r="A7870" s="1">
        <v>8623.0</v>
      </c>
      <c r="B7870" s="2" t="s">
        <v>164</v>
      </c>
      <c r="C7870" s="2" t="s">
        <v>165</v>
      </c>
      <c r="D7870" s="2" t="s">
        <v>6</v>
      </c>
      <c r="E7870" s="2" t="str">
        <f>IFERROR(__xludf.DUMMYFUNCTION("GOOGLETRANSLATE(B7870, ""auto"",""en"")"),"our century is called the sort of patience and tärbïelikti")</f>
        <v>our century is called the sort of patience and tärbïelikti</v>
      </c>
    </row>
    <row r="7871" ht="15.75" customHeight="1">
      <c r="A7871" s="1">
        <v>8624.0</v>
      </c>
      <c r="B7871" s="2" t="s">
        <v>166</v>
      </c>
      <c r="C7871" s="2" t="s">
        <v>165</v>
      </c>
      <c r="D7871" s="2" t="s">
        <v>6</v>
      </c>
      <c r="E7871" s="2" t="str">
        <f>IFERROR(__xludf.DUMMYFUNCTION("GOOGLETRANSLATE(B7871, ""auto"",""en"")"),"friends two friends one rich the other poor, they were best friends once wealthy friend was going with his wife to a restaurant where it became a stick man and a rich stabbed him with a knife in the stomach, he did not know what to do and called my poor f"&amp;"riend who just arrived after a while a restaurant was packed with cops and poor friend took the blame fully show")</f>
        <v>friends two friends one rich the other poor, they were best friends once wealthy friend was going with his wife to a restaurant where it became a stick man and a rich stabbed him with a knife in the stomach, he did not know what to do and called my poor friend who just arrived after a while a restaurant was packed with cops and poor friend took the blame fully show</v>
      </c>
    </row>
    <row r="7872" ht="15.75" customHeight="1">
      <c r="A7872" s="1">
        <v>8625.0</v>
      </c>
      <c r="B7872" s="2" t="s">
        <v>167</v>
      </c>
      <c r="C7872" s="2" t="s">
        <v>165</v>
      </c>
      <c r="D7872" s="2" t="s">
        <v>6</v>
      </c>
      <c r="E7872" s="2" t="str">
        <f>IFERROR(__xludf.DUMMYFUNCTION("GOOGLETRANSLATE(B7872, ""auto"",""en"")"),"I do not forget this day ever")</f>
        <v>I do not forget this day ever</v>
      </c>
    </row>
    <row r="7873" ht="15.75" customHeight="1">
      <c r="A7873" s="1">
        <v>8626.0</v>
      </c>
      <c r="B7873" s="2" t="s">
        <v>168</v>
      </c>
      <c r="C7873" s="2" t="s">
        <v>165</v>
      </c>
      <c r="D7873" s="2" t="s">
        <v>6</v>
      </c>
      <c r="E7873" s="2" t="str">
        <f>IFERROR(__xludf.DUMMYFUNCTION("GOOGLETRANSLATE(B7873, ""auto"",""en"")")," Do not laugh is warmed warmed warmed Do not speak because I have gathered the house is properly warmed is warmed ashes are set Europe")</f>
        <v> Do not laugh is warmed warmed warmed Do not speak because I have gathered the house is properly warmed is warmed ashes are set Europe</v>
      </c>
    </row>
    <row r="7874" ht="15.75" customHeight="1">
      <c r="A7874" s="1">
        <v>8627.0</v>
      </c>
      <c r="B7874" s="2" t="s">
        <v>169</v>
      </c>
      <c r="C7874" s="2" t="s">
        <v>165</v>
      </c>
      <c r="D7874" s="2" t="s">
        <v>6</v>
      </c>
      <c r="E7874" s="2" t="str">
        <f>IFERROR(__xludf.DUMMYFUNCTION("GOOGLETRANSLATE(B7874, ""auto"",""en"")"),"bireudi Sultan asks you to entice bireudi community will leave anyone asks you if you leave too little when you are in front of what I do goes Ayala AKEL")</f>
        <v>bireudi Sultan asks you to entice bireudi community will leave anyone asks you if you leave too little when you are in front of what I do goes Ayala AKEL</v>
      </c>
    </row>
    <row r="7875" ht="15.75" customHeight="1">
      <c r="A7875" s="1">
        <v>8628.0</v>
      </c>
      <c r="B7875" s="2" t="s">
        <v>170</v>
      </c>
      <c r="C7875" s="2" t="s">
        <v>165</v>
      </c>
      <c r="D7875" s="2" t="s">
        <v>6</v>
      </c>
      <c r="E7875" s="2" t="str">
        <f>IFERROR(__xludf.DUMMYFUNCTION("GOOGLETRANSLATE(B7875, ""auto"",""en"")"),"RIP RIP eldin future of every man kuırşagı")</f>
        <v>RIP RIP eldin future of every man kuırşagı</v>
      </c>
    </row>
    <row r="7876" ht="15.75" customHeight="1">
      <c r="A7876" s="1">
        <v>8630.0</v>
      </c>
      <c r="B7876" s="2" t="s">
        <v>6456</v>
      </c>
      <c r="C7876" s="2" t="s">
        <v>6457</v>
      </c>
      <c r="D7876" s="2" t="s">
        <v>6</v>
      </c>
      <c r="E7876" s="2" t="str">
        <f>IFERROR(__xludf.DUMMYFUNCTION("GOOGLETRANSLATE(B7876, ""auto"",""en"")"),"menimen sizderge kópten kútken debúttyq sınglymyzdy usynamyz present you with our long-awaited debut single menimen onfo onfonew debut debut debut qpop qazaqpop")</f>
        <v>menimen sizderge kópten kútken debúttyq sınglymyzdy usynamyz present you with our long-awaited debut single menimen onfo onfonew debut debut debut qpop qazaqpop</v>
      </c>
    </row>
    <row r="7877" ht="15.75" customHeight="1">
      <c r="A7877" s="1">
        <v>8631.0</v>
      </c>
      <c r="B7877" s="2" t="s">
        <v>6458</v>
      </c>
      <c r="C7877" s="2" t="s">
        <v>6457</v>
      </c>
      <c r="D7877" s="2" t="s">
        <v>6</v>
      </c>
      <c r="E7877" s="2" t="str">
        <f>IFERROR(__xludf.DUMMYFUNCTION("GOOGLETRANSLATE(B7877, ""auto"",""en"")"),"with zhansaya abdumalik")</f>
        <v>with zhansaya abdumalik</v>
      </c>
    </row>
    <row r="7878" ht="15.75" customHeight="1">
      <c r="A7878" s="1">
        <v>8632.0</v>
      </c>
      <c r="B7878" s="2" t="s">
        <v>6459</v>
      </c>
      <c r="C7878" s="2" t="s">
        <v>6457</v>
      </c>
      <c r="D7878" s="2" t="s">
        <v>6</v>
      </c>
      <c r="E7878" s="2" t="str">
        <f>IFERROR(__xludf.DUMMYFUNCTION("GOOGLETRANSLATE(B7878, ""auto"",""en"")"),"on the announcement of the winners of the national project of 100 new officials of Kazakhstan, I had the unique opportunity to meet and talk with Elbasy I told him about the talisman that I take with me all competitions conferences and forums photos Nursu"&amp;"ltan Nazarbayev to the election campaign of 2005, after these words, Nursultan Nazarbayev put his hand on the back and said Vanya now you will have a new mascot and we took pictures from that day on all the important events in my life, I take the new masc"&amp;"ot for me is motivation and belief in GSS governmental forces yesterday in Almaty hosted an international conference 30 years of leadership with the participation of President of Kazakhstan and Elbasy at this conference Nursultan Nazarbayev signed on the "&amp;"photo itself talisman wishing me happiness and success so I got the baht from President elbasylife elbasy30")</f>
        <v>on the announcement of the winners of the national project of 100 new officials of Kazakhstan, I had the unique opportunity to meet and talk with Elbasy I told him about the talisman that I take with me all competitions conferences and forums photos Nursultan Nazarbayev to the election campaign of 2005, after these words, Nursultan Nazarbayev put his hand on the back and said Vanya now you will have a new mascot and we took pictures from that day on all the important events in my life, I take the new mascot for me is motivation and belief in GSS governmental forces yesterday in Almaty hosted an international conference 30 years of leadership with the participation of President of Kazakhstan and Elbasy at this conference Nursultan Nazarbayev signed on the photo itself talisman wishing me happiness and success so I got the baht from President elbasylife elbasy30</v>
      </c>
    </row>
    <row r="7879" ht="15.75" customHeight="1">
      <c r="A7879" s="1">
        <v>8634.0</v>
      </c>
      <c r="B7879" s="2" t="s">
        <v>6456</v>
      </c>
      <c r="C7879" s="2" t="s">
        <v>6460</v>
      </c>
      <c r="D7879" s="2" t="s">
        <v>6</v>
      </c>
      <c r="E7879" s="2" t="str">
        <f>IFERROR(__xludf.DUMMYFUNCTION("GOOGLETRANSLATE(B7879, ""auto"",""en"")"),"menimen sizderge kópten kútken debúttyq sınglymyzdy usynamyz present you with our long-awaited debut single menimen onfo onfonew debut debut debut qpop qazaqpop")</f>
        <v>menimen sizderge kópten kútken debúttyq sınglymyzdy usynamyz present you with our long-awaited debut single menimen onfo onfonew debut debut debut qpop qazaqpop</v>
      </c>
    </row>
    <row r="7880" ht="15.75" customHeight="1">
      <c r="A7880" s="1">
        <v>8635.0</v>
      </c>
      <c r="B7880" s="2" t="s">
        <v>6458</v>
      </c>
      <c r="C7880" s="2" t="s">
        <v>6460</v>
      </c>
      <c r="D7880" s="2" t="s">
        <v>6</v>
      </c>
      <c r="E7880" s="2" t="str">
        <f>IFERROR(__xludf.DUMMYFUNCTION("GOOGLETRANSLATE(B7880, ""auto"",""en"")"),"with zhansaya abdumalik")</f>
        <v>with zhansaya abdumalik</v>
      </c>
    </row>
    <row r="7881" ht="15.75" customHeight="1">
      <c r="A7881" s="1">
        <v>8636.0</v>
      </c>
      <c r="B7881" s="2" t="s">
        <v>6459</v>
      </c>
      <c r="C7881" s="2" t="s">
        <v>6460</v>
      </c>
      <c r="D7881" s="2" t="s">
        <v>6</v>
      </c>
      <c r="E7881" s="2" t="str">
        <f>IFERROR(__xludf.DUMMYFUNCTION("GOOGLETRANSLATE(B7881, ""auto"",""en"")"),"on the announcement of the winners of the national project of 100 new officials of Kazakhstan, I had the unique opportunity to meet and talk with Elbasy I told him about the talisman that I take with me all competitions conferences and forums photos Nursu"&amp;"ltan Nazarbayev to the election campaign of 2005, after these words, Nursultan Nazarbayev put his hand on the back and said Vanya now you will have a new mascot and we took pictures from that day on all the important events in my life, I take the new masc"&amp;"ot for me is motivation and belief in GSS governmental forces yesterday in Almaty hosted an international conference 30 years of leadership with the participation of President of Kazakhstan and Elbasy at this conference Nursultan Nazarbayev signed on the "&amp;"photo itself talisman wishing me happiness and success so I got the baht from President elbasylife elbasy30")</f>
        <v>on the announcement of the winners of the national project of 100 new officials of Kazakhstan, I had the unique opportunity to meet and talk with Elbasy I told him about the talisman that I take with me all competitions conferences and forums photos Nursultan Nazarbayev to the election campaign of 2005, after these words, Nursultan Nazarbayev put his hand on the back and said Vanya now you will have a new mascot and we took pictures from that day on all the important events in my life, I take the new mascot for me is motivation and belief in GSS governmental forces yesterday in Almaty hosted an international conference 30 years of leadership with the participation of President of Kazakhstan and Elbasy at this conference Nursultan Nazarbayev signed on the photo itself talisman wishing me happiness and success so I got the baht from President elbasylife elbasy30</v>
      </c>
    </row>
    <row r="7882" ht="15.75" customHeight="1">
      <c r="A7882" s="1">
        <v>8638.0</v>
      </c>
      <c r="B7882" s="2" t="s">
        <v>6456</v>
      </c>
      <c r="C7882" s="2" t="s">
        <v>6457</v>
      </c>
      <c r="D7882" s="2" t="s">
        <v>6</v>
      </c>
      <c r="E7882" s="2" t="str">
        <f>IFERROR(__xludf.DUMMYFUNCTION("GOOGLETRANSLATE(B7882, ""auto"",""en"")"),"menimen sizderge kópten kútken debúttyq sınglymyzdy usynamyz present you with our long-awaited debut single menimen onfo onfonew debut debut debut qpop qazaqpop")</f>
        <v>menimen sizderge kópten kútken debúttyq sınglymyzdy usynamyz present you with our long-awaited debut single menimen onfo onfonew debut debut debut qpop qazaqpop</v>
      </c>
    </row>
    <row r="7883" ht="15.75" customHeight="1">
      <c r="A7883" s="1">
        <v>8639.0</v>
      </c>
      <c r="B7883" s="2" t="s">
        <v>6458</v>
      </c>
      <c r="C7883" s="2" t="s">
        <v>6457</v>
      </c>
      <c r="D7883" s="2" t="s">
        <v>6</v>
      </c>
      <c r="E7883" s="2" t="str">
        <f>IFERROR(__xludf.DUMMYFUNCTION("GOOGLETRANSLATE(B7883, ""auto"",""en"")"),"with zhansaya abdumalik")</f>
        <v>with zhansaya abdumalik</v>
      </c>
    </row>
    <row r="7884" ht="15.75" customHeight="1">
      <c r="A7884" s="1">
        <v>8640.0</v>
      </c>
      <c r="B7884" s="2" t="s">
        <v>6459</v>
      </c>
      <c r="C7884" s="2" t="s">
        <v>6457</v>
      </c>
      <c r="D7884" s="2" t="s">
        <v>6</v>
      </c>
      <c r="E7884" s="2" t="str">
        <f>IFERROR(__xludf.DUMMYFUNCTION("GOOGLETRANSLATE(B7884, ""auto"",""en"")"),"on the announcement of the winners of the national project of 100 new officials of Kazakhstan, I had the unique opportunity to meet and talk with Elbasy I told him about the talisman that I take with me all competitions conferences and forums photos Nursu"&amp;"ltan Nazarbayev to the election campaign of 2005, after these words, Nursultan Nazarbayev put his hand on the back and said Vanya now you will have a new mascot and we took pictures from that day on all the important events in my life, I take the new masc"&amp;"ot for me is motivation and belief in GSS governmental forces yesterday in Almaty hosted an international conference 30 years of leadership with the participation of President of Kazakhstan and Elbasy at this conference Nursultan Nazarbayev signed on the "&amp;"photo itself talisman wishing me happiness and success so I got the baht from President elbasylife elbasy30")</f>
        <v>on the announcement of the winners of the national project of 100 new officials of Kazakhstan, I had the unique opportunity to meet and talk with Elbasy I told him about the talisman that I take with me all competitions conferences and forums photos Nursultan Nazarbayev to the election campaign of 2005, after these words, Nursultan Nazarbayev put his hand on the back and said Vanya now you will have a new mascot and we took pictures from that day on all the important events in my life, I take the new mascot for me is motivation and belief in GSS governmental forces yesterday in Almaty hosted an international conference 30 years of leadership with the participation of President of Kazakhstan and Elbasy at this conference Nursultan Nazarbayev signed on the photo itself talisman wishing me happiness and success so I got the baht from President elbasylife elbasy30</v>
      </c>
    </row>
    <row r="7885" ht="15.75" customHeight="1">
      <c r="A7885" s="1">
        <v>8642.0</v>
      </c>
      <c r="B7885" s="2" t="s">
        <v>6456</v>
      </c>
      <c r="C7885" s="2" t="s">
        <v>6460</v>
      </c>
      <c r="D7885" s="2" t="s">
        <v>6</v>
      </c>
      <c r="E7885" s="2" t="str">
        <f>IFERROR(__xludf.DUMMYFUNCTION("GOOGLETRANSLATE(B7885, ""auto"",""en"")"),"menimen sizderge kópten kútken debúttyq sınglymyzdy usynamyz present you with our long-awaited debut single menimen onfo onfonew debut debut debut qpop qazaqpop")</f>
        <v>menimen sizderge kópten kútken debúttyq sınglymyzdy usynamyz present you with our long-awaited debut single menimen onfo onfonew debut debut debut qpop qazaqpop</v>
      </c>
    </row>
    <row r="7886" ht="15.75" customHeight="1">
      <c r="A7886" s="1">
        <v>8643.0</v>
      </c>
      <c r="B7886" s="2" t="s">
        <v>6458</v>
      </c>
      <c r="C7886" s="2" t="s">
        <v>6460</v>
      </c>
      <c r="D7886" s="2" t="s">
        <v>6</v>
      </c>
      <c r="E7886" s="2" t="str">
        <f>IFERROR(__xludf.DUMMYFUNCTION("GOOGLETRANSLATE(B7886, ""auto"",""en"")"),"with zhansaya abdumalik")</f>
        <v>with zhansaya abdumalik</v>
      </c>
    </row>
    <row r="7887" ht="15.75" customHeight="1">
      <c r="A7887" s="1">
        <v>8644.0</v>
      </c>
      <c r="B7887" s="2" t="s">
        <v>6459</v>
      </c>
      <c r="C7887" s="2" t="s">
        <v>6460</v>
      </c>
      <c r="D7887" s="2" t="s">
        <v>6</v>
      </c>
      <c r="E7887" s="2" t="str">
        <f>IFERROR(__xludf.DUMMYFUNCTION("GOOGLETRANSLATE(B7887, ""auto"",""en"")"),"on the announcement of the winners of the national project of 100 new officials of Kazakhstan, I had the unique opportunity to meet and talk with Elbasy I told him about the talisman that I take with me all competitions conferences and forums photos Nursu"&amp;"ltan Nazarbayev to the election campaign of 2005, after these words, Nursultan Nazarbayev put his hand on the back and said Vanya now you will have a new mascot and we took pictures from that day on all the important events in my life, I take the new masc"&amp;"ot for me is motivation and belief in GSS governmental forces yesterday in Almaty hosted an international conference 30 years of leadership with the participation of President of Kazakhstan and Elbasy at this conference Nursultan Nazarbayev signed on the "&amp;"photo itself talisman wishing me happiness and success so I got the baht from President elbasylife elbasy30")</f>
        <v>on the announcement of the winners of the national project of 100 new officials of Kazakhstan, I had the unique opportunity to meet and talk with Elbasy I told him about the talisman that I take with me all competitions conferences and forums photos Nursultan Nazarbayev to the election campaign of 2005, after these words, Nursultan Nazarbayev put his hand on the back and said Vanya now you will have a new mascot and we took pictures from that day on all the important events in my life, I take the new mascot for me is motivation and belief in GSS governmental forces yesterday in Almaty hosted an international conference 30 years of leadership with the participation of President of Kazakhstan and Elbasy at this conference Nursultan Nazarbayev signed on the photo itself talisman wishing me happiness and success so I got the baht from President elbasylife elbasy30</v>
      </c>
    </row>
    <row r="7888" ht="15.75" customHeight="1">
      <c r="A7888" s="1">
        <v>8645.0</v>
      </c>
      <c r="B7888" s="2" t="s">
        <v>6461</v>
      </c>
      <c r="C7888" s="2" t="s">
        <v>6462</v>
      </c>
      <c r="D7888" s="2" t="s">
        <v>6</v>
      </c>
      <c r="E7888" s="2" t="str">
        <f>IFERROR(__xludf.DUMMYFUNCTION("GOOGLETRANSLATE(B7888, ""auto"",""en"")"),"and it is this point")</f>
        <v>and it is this point</v>
      </c>
    </row>
    <row r="7889" ht="15.75" customHeight="1">
      <c r="A7889" s="1">
        <v>8646.0</v>
      </c>
      <c r="B7889" s="2" t="s">
        <v>6461</v>
      </c>
      <c r="C7889" s="2" t="s">
        <v>6463</v>
      </c>
      <c r="D7889" s="2" t="s">
        <v>6</v>
      </c>
      <c r="E7889" s="2" t="str">
        <f>IFERROR(__xludf.DUMMYFUNCTION("GOOGLETRANSLATE(B7889, ""auto"",""en"")"),"and it is this point")</f>
        <v>and it is this point</v>
      </c>
    </row>
    <row r="7890" ht="15.75" customHeight="1">
      <c r="A7890" s="1">
        <v>8647.0</v>
      </c>
      <c r="B7890" s="2" t="s">
        <v>6461</v>
      </c>
      <c r="C7890" s="2" t="s">
        <v>6463</v>
      </c>
      <c r="D7890" s="2" t="s">
        <v>6</v>
      </c>
      <c r="E7890" s="2" t="str">
        <f>IFERROR(__xludf.DUMMYFUNCTION("GOOGLETRANSLATE(B7890, ""auto"",""en"")"),"and it is this point")</f>
        <v>and it is this point</v>
      </c>
    </row>
    <row r="7891" ht="15.75" customHeight="1">
      <c r="A7891" s="1">
        <v>8648.0</v>
      </c>
      <c r="B7891" s="2" t="s">
        <v>6464</v>
      </c>
      <c r="C7891" s="2" t="s">
        <v>4306</v>
      </c>
      <c r="D7891" s="2" t="s">
        <v>6</v>
      </c>
      <c r="E7891" s="2" t="str">
        <f>IFERROR(__xludf.DUMMYFUNCTION("GOOGLETRANSLATE(B7891, ""auto"",""en"")"),"the true appearance of the father father never hated you when the offense 1 2 3 pressure forced you wanted the best of your father and father are standing silently thought about your future set Europe")</f>
        <v>the true appearance of the father father never hated you when the offense 1 2 3 pressure forced you wanted the best of your father and father are standing silently thought about your future set Europe</v>
      </c>
    </row>
    <row r="7892" ht="15.75" customHeight="1">
      <c r="A7892" s="1">
        <v>8649.0</v>
      </c>
      <c r="B7892" s="2" t="s">
        <v>6465</v>
      </c>
      <c r="C7892" s="2" t="s">
        <v>4306</v>
      </c>
      <c r="D7892" s="2" t="s">
        <v>6</v>
      </c>
      <c r="E7892" s="2" t="str">
        <f>IFERROR(__xludf.DUMMYFUNCTION("GOOGLETRANSLATE(B7892, ""auto"",""en"")"),"There is something that can interfere with the fulfillment of the dream as it is the fear of failure of Paulo Coelho")</f>
        <v>There is something that can interfere with the fulfillment of the dream as it is the fear of failure of Paulo Coelho</v>
      </c>
    </row>
    <row r="7893" ht="15.75" customHeight="1">
      <c r="A7893" s="1">
        <v>8650.0</v>
      </c>
      <c r="B7893" s="2" t="s">
        <v>6466</v>
      </c>
      <c r="C7893" s="2" t="s">
        <v>4306</v>
      </c>
      <c r="D7893" s="2" t="s">
        <v>6</v>
      </c>
      <c r="E7893" s="2" t="str">
        <f>IFERROR(__xludf.DUMMYFUNCTION("GOOGLETRANSLATE(B7893, ""auto"",""en"")"),"There are hundreds of questions that my mother eat, Mom Mom or home mom like deciding what to put on my clothes and my Father is the one where only wonder where the father and mother")</f>
        <v>There are hundreds of questions that my mother eat, Mom Mom or home mom like deciding what to put on my clothes and my Father is the one where only wonder where the father and mother</v>
      </c>
    </row>
    <row r="7894" ht="15.75" customHeight="1">
      <c r="A7894" s="1">
        <v>8651.0</v>
      </c>
      <c r="B7894" s="2" t="s">
        <v>6467</v>
      </c>
      <c r="C7894" s="2" t="s">
        <v>4306</v>
      </c>
      <c r="D7894" s="2" t="s">
        <v>6</v>
      </c>
      <c r="E7894" s="2" t="str">
        <f>IFERROR(__xludf.DUMMYFUNCTION("GOOGLETRANSLATE(B7894, ""auto"",""en"")"),"I'm not a child but the best you can be the best mother mom")</f>
        <v>I'm not a child but the best you can be the best mother mom</v>
      </c>
    </row>
    <row r="7895" ht="15.75" customHeight="1">
      <c r="A7895" s="1">
        <v>8652.0</v>
      </c>
      <c r="B7895" s="2" t="s">
        <v>6464</v>
      </c>
      <c r="C7895" s="2" t="s">
        <v>4306</v>
      </c>
      <c r="D7895" s="2" t="s">
        <v>6</v>
      </c>
      <c r="E7895" s="2" t="str">
        <f>IFERROR(__xludf.DUMMYFUNCTION("GOOGLETRANSLATE(B7895, ""auto"",""en"")"),"the true appearance of the father father never hated you when the offense 1 2 3 pressure forced you wanted the best of your father and father are standing silently thought about your future set Europe")</f>
        <v>the true appearance of the father father never hated you when the offense 1 2 3 pressure forced you wanted the best of your father and father are standing silently thought about your future set Europe</v>
      </c>
    </row>
    <row r="7896" ht="15.75" customHeight="1">
      <c r="A7896" s="1">
        <v>8653.0</v>
      </c>
      <c r="B7896" s="2" t="s">
        <v>6465</v>
      </c>
      <c r="C7896" s="2" t="s">
        <v>4306</v>
      </c>
      <c r="D7896" s="2" t="s">
        <v>6</v>
      </c>
      <c r="E7896" s="2" t="str">
        <f>IFERROR(__xludf.DUMMYFUNCTION("GOOGLETRANSLATE(B7896, ""auto"",""en"")"),"There is something that can interfere with the fulfillment of the dream as it is the fear of failure of Paulo Coelho")</f>
        <v>There is something that can interfere with the fulfillment of the dream as it is the fear of failure of Paulo Coelho</v>
      </c>
    </row>
    <row r="7897" ht="15.75" customHeight="1">
      <c r="A7897" s="1">
        <v>8654.0</v>
      </c>
      <c r="B7897" s="2" t="s">
        <v>6466</v>
      </c>
      <c r="C7897" s="2" t="s">
        <v>4306</v>
      </c>
      <c r="D7897" s="2" t="s">
        <v>6</v>
      </c>
      <c r="E7897" s="2" t="str">
        <f>IFERROR(__xludf.DUMMYFUNCTION("GOOGLETRANSLATE(B7897, ""auto"",""en"")"),"There are hundreds of questions that my mother eat, Mom Mom or home mom like deciding what to put on my clothes and my Father is the one where only wonder where the father and mother")</f>
        <v>There are hundreds of questions that my mother eat, Mom Mom or home mom like deciding what to put on my clothes and my Father is the one where only wonder where the father and mother</v>
      </c>
    </row>
    <row r="7898" ht="15.75" customHeight="1">
      <c r="A7898" s="1">
        <v>8655.0</v>
      </c>
      <c r="B7898" s="2" t="s">
        <v>6467</v>
      </c>
      <c r="C7898" s="2" t="s">
        <v>4306</v>
      </c>
      <c r="D7898" s="2" t="s">
        <v>6</v>
      </c>
      <c r="E7898" s="2" t="str">
        <f>IFERROR(__xludf.DUMMYFUNCTION("GOOGLETRANSLATE(B7898, ""auto"",""en"")"),"I'm not a child but the best you can be the best mother mom")</f>
        <v>I'm not a child but the best you can be the best mother mom</v>
      </c>
    </row>
    <row r="7899" ht="15.75" customHeight="1">
      <c r="A7899" s="1">
        <v>8656.0</v>
      </c>
      <c r="B7899" s="2" t="s">
        <v>6464</v>
      </c>
      <c r="C7899" s="2" t="s">
        <v>4306</v>
      </c>
      <c r="D7899" s="2" t="s">
        <v>6</v>
      </c>
      <c r="E7899" s="2" t="str">
        <f>IFERROR(__xludf.DUMMYFUNCTION("GOOGLETRANSLATE(B7899, ""auto"",""en"")"),"the true appearance of the father father never hated you when the offense 1 2 3 pressure forced you wanted the best of your father and father are standing silently thought about your future set Europe")</f>
        <v>the true appearance of the father father never hated you when the offense 1 2 3 pressure forced you wanted the best of your father and father are standing silently thought about your future set Europe</v>
      </c>
    </row>
    <row r="7900" ht="15.75" customHeight="1">
      <c r="A7900" s="1">
        <v>8657.0</v>
      </c>
      <c r="B7900" s="2" t="s">
        <v>6465</v>
      </c>
      <c r="C7900" s="2" t="s">
        <v>4306</v>
      </c>
      <c r="D7900" s="2" t="s">
        <v>6</v>
      </c>
      <c r="E7900" s="2" t="str">
        <f>IFERROR(__xludf.DUMMYFUNCTION("GOOGLETRANSLATE(B7900, ""auto"",""en"")"),"There is something that can interfere with the fulfillment of the dream as it is the fear of failure of Paulo Coelho")</f>
        <v>There is something that can interfere with the fulfillment of the dream as it is the fear of failure of Paulo Coelho</v>
      </c>
    </row>
    <row r="7901" ht="15.75" customHeight="1">
      <c r="A7901" s="1">
        <v>8658.0</v>
      </c>
      <c r="B7901" s="2" t="s">
        <v>6466</v>
      </c>
      <c r="C7901" s="2" t="s">
        <v>4306</v>
      </c>
      <c r="D7901" s="2" t="s">
        <v>6</v>
      </c>
      <c r="E7901" s="2" t="str">
        <f>IFERROR(__xludf.DUMMYFUNCTION("GOOGLETRANSLATE(B7901, ""auto"",""en"")"),"There are hundreds of questions that my mother eat, Mom Mom or home mom like deciding what to put on my clothes and my Father is the one where only wonder where the father and mother")</f>
        <v>There are hundreds of questions that my mother eat, Mom Mom or home mom like deciding what to put on my clothes and my Father is the one where only wonder where the father and mother</v>
      </c>
    </row>
    <row r="7902" ht="15.75" customHeight="1">
      <c r="A7902" s="1">
        <v>8659.0</v>
      </c>
      <c r="B7902" s="2" t="s">
        <v>6467</v>
      </c>
      <c r="C7902" s="2" t="s">
        <v>4306</v>
      </c>
      <c r="D7902" s="2" t="s">
        <v>6</v>
      </c>
      <c r="E7902" s="2" t="str">
        <f>IFERROR(__xludf.DUMMYFUNCTION("GOOGLETRANSLATE(B7902, ""auto"",""en"")"),"I'm not a child but the best you can be the best mother mom")</f>
        <v>I'm not a child but the best you can be the best mother mom</v>
      </c>
    </row>
    <row r="7903" ht="15.75" customHeight="1">
      <c r="A7903" s="1">
        <v>8660.0</v>
      </c>
      <c r="B7903" s="2" t="s">
        <v>6468</v>
      </c>
      <c r="C7903" s="2" t="s">
        <v>6469</v>
      </c>
      <c r="D7903" s="2" t="s">
        <v>6</v>
      </c>
      <c r="E7903" s="2" t="str">
        <f>IFERROR(__xludf.DUMMYFUNCTION("GOOGLETRANSLATE(B7903, ""auto"",""en"")"),"over time, you begin to understand that happiness is found not need it around you smiles close casual encounters discounts in the store favorite day of the week happiness when your loved ones know how much sugar you put and what a mug of your favorite hap"&amp;"piness is around us, we just have to be able to see nN sy I love you children")</f>
        <v>over time, you begin to understand that happiness is found not need it around you smiles close casual encounters discounts in the store favorite day of the week happiness when your loved ones know how much sugar you put and what a mug of your favorite happiness is around us, we just have to be able to see nN sy I love you children</v>
      </c>
    </row>
    <row r="7904" ht="15.75" customHeight="1">
      <c r="A7904" s="1">
        <v>8661.0</v>
      </c>
      <c r="B7904" s="3" t="s">
        <v>6470</v>
      </c>
      <c r="C7904" s="2" t="s">
        <v>6471</v>
      </c>
      <c r="D7904" s="2" t="s">
        <v>6</v>
      </c>
      <c r="E7904" s="2" t="str">
        <f>IFERROR(__xludf.DUMMYFUNCTION("GOOGLETRANSLATE(B7904, ""auto"",""en"")")," скрывай боль под улыбкой hides the pain under the smile")</f>
        <v> скрывай боль под улыбкой hides the pain under the smile</v>
      </c>
    </row>
    <row r="7905" ht="15.75" customHeight="1">
      <c r="A7905" s="1">
        <v>8662.0</v>
      </c>
      <c r="B7905" s="2" t="s">
        <v>6472</v>
      </c>
      <c r="C7905" s="2" t="s">
        <v>6471</v>
      </c>
      <c r="D7905" s="2" t="s">
        <v>6</v>
      </c>
      <c r="E7905" s="2" t="str">
        <f>IFERROR(__xludf.DUMMYFUNCTION("GOOGLETRANSLATE(B7905, ""auto"",""en"")"),"On earth there is not one of his photographs but he is still in the hearts of billions of Muhammad ﷺ")</f>
        <v>On earth there is not one of his photographs but he is still in the hearts of billions of Muhammad ﷺ</v>
      </c>
    </row>
    <row r="7906" ht="15.75" customHeight="1">
      <c r="A7906" s="1">
        <v>8663.0</v>
      </c>
      <c r="B7906" s="2" t="s">
        <v>6473</v>
      </c>
      <c r="C7906" s="2" t="s">
        <v>6471</v>
      </c>
      <c r="D7906" s="2" t="s">
        <v>6</v>
      </c>
      <c r="E7906" s="2" t="str">
        <f>IFERROR(__xludf.DUMMYFUNCTION("GOOGLETRANSLATE(B7906, ""auto"",""en"")"),"kto cchαctl ս in cαm dρug ս m zlα not zhelαet")</f>
        <v>kto cchαctl ս in cαm dρug ս m zlα not zhelαet</v>
      </c>
    </row>
    <row r="7907" ht="15.75" customHeight="1">
      <c r="A7907" s="1">
        <v>8664.0</v>
      </c>
      <c r="B7907" s="2" t="s">
        <v>6474</v>
      </c>
      <c r="C7907" s="2" t="s">
        <v>6471</v>
      </c>
      <c r="D7907" s="2" t="s">
        <v>6</v>
      </c>
      <c r="E7907" s="2" t="str">
        <f>IFERROR(__xludf.DUMMYFUNCTION("GOOGLETRANSLATE(B7907, ""auto"",""en"")")," the first gift which gives us life is the mother of the second and third understanding of love")</f>
        <v> the first gift which gives us life is the mother of the second and third understanding of love</v>
      </c>
    </row>
    <row r="7908" ht="15.75" customHeight="1">
      <c r="A7908" s="1">
        <v>8665.0</v>
      </c>
      <c r="B7908" s="2" t="s">
        <v>6475</v>
      </c>
      <c r="C7908" s="2" t="s">
        <v>6471</v>
      </c>
      <c r="D7908" s="2" t="s">
        <v>6</v>
      </c>
      <c r="E7908" s="2" t="str">
        <f>IFERROR(__xludf.DUMMYFUNCTION("GOOGLETRANSLATE(B7908, ""auto"",""en"")")," day hoρo աս m delαyut not dαtα ս not πodαρk ս α nuzhnyӣ chelovek")</f>
        <v> day hoρo աս m delαyut not dαtα ս not πodαρk ս α nuzhnyӣ chelovek</v>
      </c>
    </row>
    <row r="7909" ht="15.75" customHeight="1">
      <c r="A7909" s="1">
        <v>8666.0</v>
      </c>
      <c r="B7909" s="2" t="s">
        <v>6476</v>
      </c>
      <c r="C7909" s="2" t="s">
        <v>6471</v>
      </c>
      <c r="D7909" s="2" t="s">
        <v>6</v>
      </c>
      <c r="E7909" s="2" t="str">
        <f>IFERROR(__xludf.DUMMYFUNCTION("GOOGLETRANSLATE(B7909, ""auto"",""en"")"),"m ս nuc πlyuc konets nαchαlo cheρnyӣ δelyӣ mnogo mαlo vce chto n ս show completely")</f>
        <v>m ս nuc πlyuc konets nαchαlo cheρnyӣ δelyӣ mnogo mαlo vce chto n ս show completely</v>
      </c>
    </row>
    <row r="7910" ht="15.75" customHeight="1">
      <c r="A7910" s="1">
        <v>8667.0</v>
      </c>
      <c r="B7910" s="2" t="s">
        <v>6477</v>
      </c>
      <c r="C7910" s="2" t="s">
        <v>6471</v>
      </c>
      <c r="D7910" s="2" t="s">
        <v>6</v>
      </c>
      <c r="E7910" s="2" t="str">
        <f>IFERROR(__xludf.DUMMYFUNCTION("GOOGLETRANSLATE(B7910, ""auto"",""en"")")," She believed in me more than I myself mom")</f>
        <v> She believed in me more than I myself mom</v>
      </c>
    </row>
    <row r="7911" ht="15.75" customHeight="1">
      <c r="A7911" s="1">
        <v>8668.0</v>
      </c>
      <c r="B7911" s="3" t="s">
        <v>6470</v>
      </c>
      <c r="C7911" s="2" t="s">
        <v>6471</v>
      </c>
      <c r="D7911" s="2" t="s">
        <v>6</v>
      </c>
      <c r="E7911" s="2" t="str">
        <f>IFERROR(__xludf.DUMMYFUNCTION("GOOGLETRANSLATE(B7911, ""auto"",""en"")")," скрывай боль под улыбкой hides the pain under the smile")</f>
        <v> скрывай боль под улыбкой hides the pain under the smile</v>
      </c>
    </row>
    <row r="7912" ht="15.75" customHeight="1">
      <c r="A7912" s="1">
        <v>8669.0</v>
      </c>
      <c r="B7912" s="2" t="s">
        <v>6472</v>
      </c>
      <c r="C7912" s="2" t="s">
        <v>6471</v>
      </c>
      <c r="D7912" s="2" t="s">
        <v>6</v>
      </c>
      <c r="E7912" s="2" t="str">
        <f>IFERROR(__xludf.DUMMYFUNCTION("GOOGLETRANSLATE(B7912, ""auto"",""en"")"),"On earth there is not one of his photographs but he is still in the hearts of billions of Muhammad ﷺ")</f>
        <v>On earth there is not one of his photographs but he is still in the hearts of billions of Muhammad ﷺ</v>
      </c>
    </row>
    <row r="7913" ht="15.75" customHeight="1">
      <c r="A7913" s="1">
        <v>8670.0</v>
      </c>
      <c r="B7913" s="2" t="s">
        <v>6473</v>
      </c>
      <c r="C7913" s="2" t="s">
        <v>6471</v>
      </c>
      <c r="D7913" s="2" t="s">
        <v>6</v>
      </c>
      <c r="E7913" s="2" t="str">
        <f>IFERROR(__xludf.DUMMYFUNCTION("GOOGLETRANSLATE(B7913, ""auto"",""en"")"),"kto cchαctl ս in cαm dρug ս m zlα not zhelαet")</f>
        <v>kto cchαctl ս in cαm dρug ս m zlα not zhelαet</v>
      </c>
    </row>
    <row r="7914" ht="15.75" customHeight="1">
      <c r="A7914" s="1">
        <v>8671.0</v>
      </c>
      <c r="B7914" s="2" t="s">
        <v>6474</v>
      </c>
      <c r="C7914" s="2" t="s">
        <v>6471</v>
      </c>
      <c r="D7914" s="2" t="s">
        <v>6</v>
      </c>
      <c r="E7914" s="2" t="str">
        <f>IFERROR(__xludf.DUMMYFUNCTION("GOOGLETRANSLATE(B7914, ""auto"",""en"")")," the first gift which gives us life is the mother of the second and third understanding of love")</f>
        <v> the first gift which gives us life is the mother of the second and third understanding of love</v>
      </c>
    </row>
    <row r="7915" ht="15.75" customHeight="1">
      <c r="A7915" s="1">
        <v>8672.0</v>
      </c>
      <c r="B7915" s="2" t="s">
        <v>6475</v>
      </c>
      <c r="C7915" s="2" t="s">
        <v>6471</v>
      </c>
      <c r="D7915" s="2" t="s">
        <v>6</v>
      </c>
      <c r="E7915" s="2" t="str">
        <f>IFERROR(__xludf.DUMMYFUNCTION("GOOGLETRANSLATE(B7915, ""auto"",""en"")")," day hoρo աս m delαyut not dαtα ս not πodαρk ս α nuzhnyӣ chelovek")</f>
        <v> day hoρo աս m delαyut not dαtα ս not πodαρk ս α nuzhnyӣ chelovek</v>
      </c>
    </row>
    <row r="7916" ht="15.75" customHeight="1">
      <c r="A7916" s="1">
        <v>8673.0</v>
      </c>
      <c r="B7916" s="2" t="s">
        <v>6476</v>
      </c>
      <c r="C7916" s="2" t="s">
        <v>6471</v>
      </c>
      <c r="D7916" s="2" t="s">
        <v>6</v>
      </c>
      <c r="E7916" s="2" t="str">
        <f>IFERROR(__xludf.DUMMYFUNCTION("GOOGLETRANSLATE(B7916, ""auto"",""en"")"),"m ս nuc πlyuc konets nαchαlo cheρnyӣ δelyӣ mnogo mαlo vce chto n ս show completely")</f>
        <v>m ս nuc πlyuc konets nαchαlo cheρnyӣ δelyӣ mnogo mαlo vce chto n ս show completely</v>
      </c>
    </row>
    <row r="7917" ht="15.75" customHeight="1">
      <c r="A7917" s="1">
        <v>8674.0</v>
      </c>
      <c r="B7917" s="2" t="s">
        <v>6477</v>
      </c>
      <c r="C7917" s="2" t="s">
        <v>6471</v>
      </c>
      <c r="D7917" s="2" t="s">
        <v>6</v>
      </c>
      <c r="E7917" s="2" t="str">
        <f>IFERROR(__xludf.DUMMYFUNCTION("GOOGLETRANSLATE(B7917, ""auto"",""en"")")," She believed in me more than I myself mom")</f>
        <v> She believed in me more than I myself mom</v>
      </c>
    </row>
    <row r="7918" ht="15.75" customHeight="1">
      <c r="A7918" s="1">
        <v>8675.0</v>
      </c>
      <c r="B7918" s="2" t="s">
        <v>6478</v>
      </c>
      <c r="C7918" s="2" t="s">
        <v>1775</v>
      </c>
      <c r="D7918" s="2" t="s">
        <v>6</v>
      </c>
      <c r="E7918" s="2" t="str">
        <f>IFERROR(__xludf.DUMMYFUNCTION("GOOGLETRANSLATE(B7918, ""auto"",""en"")"),"A good day starts with a morning prayer")</f>
        <v>A good day starts with a morning prayer</v>
      </c>
    </row>
    <row r="7919" ht="15.75" customHeight="1">
      <c r="A7919" s="1">
        <v>8676.0</v>
      </c>
      <c r="B7919" s="2" t="s">
        <v>6479</v>
      </c>
      <c r="C7919" s="2" t="s">
        <v>1775</v>
      </c>
      <c r="D7919" s="2" t="s">
        <v>6</v>
      </c>
      <c r="E7919" s="2" t="str">
        <f>IFERROR(__xludf.DUMMYFUNCTION("GOOGLETRANSLATE(B7919, ""auto"",""en"")"),"ekeýmiz Ushi qoıylyp qoıǵan burynda núkte")</f>
        <v>ekeýmiz Ushi qoıylyp qoıǵan burynda núkte</v>
      </c>
    </row>
    <row r="7920" ht="15.75" customHeight="1">
      <c r="A7920" s="1">
        <v>8677.0</v>
      </c>
      <c r="B7920" s="2" t="s">
        <v>6480</v>
      </c>
      <c r="C7920" s="2" t="s">
        <v>1775</v>
      </c>
      <c r="D7920" s="2" t="s">
        <v>6</v>
      </c>
      <c r="E7920" s="2" t="str">
        <f>IFERROR(__xludf.DUMMYFUNCTION("GOOGLETRANSLATE(B7920, ""auto"",""en"")"),"all cprashivayut like tam menya have a personal life Tak's otvechayu vco depzko and nezhno vzaimno and bezumno")</f>
        <v>all cprashivayut like tam menya have a personal life Tak's otvechayu vco depzko and nezhno vzaimno and bezumno</v>
      </c>
    </row>
    <row r="7921" ht="15.75" customHeight="1">
      <c r="A7921" s="1">
        <v>8678.0</v>
      </c>
      <c r="B7921" s="2" t="s">
        <v>6478</v>
      </c>
      <c r="C7921" s="2" t="s">
        <v>1775</v>
      </c>
      <c r="D7921" s="2" t="s">
        <v>6</v>
      </c>
      <c r="E7921" s="2" t="str">
        <f>IFERROR(__xludf.DUMMYFUNCTION("GOOGLETRANSLATE(B7921, ""auto"",""en"")"),"A good day starts with a morning prayer")</f>
        <v>A good day starts with a morning prayer</v>
      </c>
    </row>
    <row r="7922" ht="15.75" customHeight="1">
      <c r="A7922" s="1">
        <v>8679.0</v>
      </c>
      <c r="B7922" s="2" t="s">
        <v>6479</v>
      </c>
      <c r="C7922" s="2" t="s">
        <v>1775</v>
      </c>
      <c r="D7922" s="2" t="s">
        <v>6</v>
      </c>
      <c r="E7922" s="2" t="str">
        <f>IFERROR(__xludf.DUMMYFUNCTION("GOOGLETRANSLATE(B7922, ""auto"",""en"")"),"ekeýmiz Ushi qoıylyp qoıǵan burynda núkte")</f>
        <v>ekeýmiz Ushi qoıylyp qoıǵan burynda núkte</v>
      </c>
    </row>
    <row r="7923" ht="15.75" customHeight="1">
      <c r="A7923" s="1">
        <v>8680.0</v>
      </c>
      <c r="B7923" s="2" t="s">
        <v>6480</v>
      </c>
      <c r="C7923" s="2" t="s">
        <v>1775</v>
      </c>
      <c r="D7923" s="2" t="s">
        <v>6</v>
      </c>
      <c r="E7923" s="2" t="str">
        <f>IFERROR(__xludf.DUMMYFUNCTION("GOOGLETRANSLATE(B7923, ""auto"",""en"")"),"all cprashivayut like tam menya have a personal life Tak's otvechayu vco depzko and nezhno vzaimno and bezumno")</f>
        <v>all cprashivayut like tam menya have a personal life Tak's otvechayu vco depzko and nezhno vzaimno and bezumno</v>
      </c>
    </row>
    <row r="7924" ht="15.75" customHeight="1">
      <c r="A7924" s="1">
        <v>8681.0</v>
      </c>
      <c r="B7924" s="2" t="s">
        <v>6481</v>
      </c>
      <c r="C7924" s="2" t="s">
        <v>6482</v>
      </c>
      <c r="D7924" s="2" t="s">
        <v>6</v>
      </c>
      <c r="E7924" s="2" t="str">
        <f>IFERROR(__xludf.DUMMYFUNCTION("GOOGLETRANSLATE(B7924, ""auto"",""en"")"),"ask inzhuka111 instagram inzhuka 41")</f>
        <v>ask inzhuka111 instagram inzhuka 41</v>
      </c>
    </row>
    <row r="7925" ht="15.75" customHeight="1">
      <c r="A7925" s="1">
        <v>8682.0</v>
      </c>
      <c r="B7925" s="2" t="s">
        <v>6483</v>
      </c>
      <c r="C7925" s="2" t="s">
        <v>6482</v>
      </c>
      <c r="D7925" s="2" t="s">
        <v>6</v>
      </c>
      <c r="E7925" s="2" t="str">
        <f>IFERROR(__xludf.DUMMYFUNCTION("GOOGLETRANSLATE(B7925, ""auto"",""en"")"),"Respect yourself Respect yourself nastolko to be dusty guitar which went to every six months to boredom dispel not allow yourself to be in the mood from time to time Respect yourself so hard not to be a snack at chuzhom celebration of life remember better"&amp;" a glass of water than a stranger viskar poured dirty hands Respect yourself and do not let yourself be a third wheel respect themselves and sotri number of those who did not appreciate you once Respect yourself and do not let people such precious chance "&amp;"that you need to beg on his knees instead of giving them annual aboneme nt respect their nerves svoe health and life otherwise it crumpled like newsprint and podotrutsya went to hell anyone who makes you move up in your self-esteem and your principles Res"&amp;"pect yourself and do not change their precious few years in response to a sticky kiss and a cold bed know that net pustota better than the crowd with a spit")</f>
        <v>Respect yourself Respect yourself nastolko to be dusty guitar which went to every six months to boredom dispel not allow yourself to be in the mood from time to time Respect yourself so hard not to be a snack at chuzhom celebration of life remember better a glass of water than a stranger viskar poured dirty hands Respect yourself and do not let yourself be a third wheel respect themselves and sotri number of those who did not appreciate you once Respect yourself and do not let people such precious chance that you need to beg on his knees instead of giving them annual aboneme nt respect their nerves svoe health and life otherwise it crumpled like newsprint and podotrutsya went to hell anyone who makes you move up in your self-esteem and your principles Respect yourself and do not change their precious few years in response to a sticky kiss and a cold bed know that net pustota better than the crowd with a spit</v>
      </c>
    </row>
    <row r="7926" ht="15.75" customHeight="1">
      <c r="A7926" s="1">
        <v>8683.0</v>
      </c>
      <c r="B7926" s="2" t="s">
        <v>6484</v>
      </c>
      <c r="C7926" s="2" t="s">
        <v>6482</v>
      </c>
      <c r="D7926" s="2" t="s">
        <v>6</v>
      </c>
      <c r="E7926" s="2" t="str">
        <f>IFERROR(__xludf.DUMMYFUNCTION("GOOGLETRANSLATE(B7926, ""auto"",""en"")"),"davayte procto pogovorim o tom nackolko IT'S trudno racckazat komu verily pochemu you gructish bez reason nackolko IT'S trudno obyacnit cvoim friends and family chto at VAC procto pricutctvuet eta neobyacnimaya tyazhect chest nackolko IT'S trudno ponyat p"&amp;"ochemu at VAC cluchayutcya these vnezapnye panicheckie ataki nackolko zhe vce taki IT'S trudno ponyat camogo cebya and kak zhe IT'S ctrashno chuvctvovat budto vec world rushitcya nA vashi a plechi you not mozhete ponyat pochemu")</f>
        <v>davayte procto pogovorim o tom nackolko IT'S trudno racckazat komu verily pochemu you gructish bez reason nackolko IT'S trudno obyacnit cvoim friends and family chto at VAC procto pricutctvuet eta neobyacnimaya tyazhect chest nackolko IT'S trudno ponyat pochemu at VAC cluchayutcya these vnezapnye panicheckie ataki nackolko zhe vce taki IT'S trudno ponyat camogo cebya and kak zhe IT'S ctrashno chuvctvovat budto vec world rushitcya nA vashi a plechi you not mozhete ponyat pochemu</v>
      </c>
    </row>
    <row r="7927" ht="15.75" customHeight="1">
      <c r="A7927" s="1">
        <v>8685.0</v>
      </c>
      <c r="B7927" s="2" t="s">
        <v>6485</v>
      </c>
      <c r="C7927" s="2" t="s">
        <v>6482</v>
      </c>
      <c r="D7927" s="2" t="s">
        <v>6</v>
      </c>
      <c r="E7927" s="2" t="str">
        <f>IFERROR(__xludf.DUMMYFUNCTION("GOOGLETRANSLATE(B7927, ""auto"",""en"")"),"perhaps now is the time when you want to tell all that boiling that's how old you are 14, 18, 20, 25 and how many wounds in your heart how many false friends came across your path much unsaid words unfulfilled dreams and how much love from which I want to"&amp;" puke much behind different stuff you probably betrayed in friendship or in love is not well, then get ready if you say that your friends are not such that your other half will not leave you, I will never your laughing in your face your love says much tel"&amp;"ls you that you will always be together e love to the grave well, it's just words in our time is not worth to believe the words of the actions here that really need to appreciate the well, and friends you have the most awesome how you handle them survived"&amp;" and how much is yet to come but one day you just stop to talk to you simply get tired of do you think that I am to what you should not trust anybody with no one there to chat just be careful they do not be naive like a child, and know the price of everyt"&amp;"hing is that most have in fact all when the ends do not always")</f>
        <v>perhaps now is the time when you want to tell all that boiling that's how old you are 14, 18, 20, 25 and how many wounds in your heart how many false friends came across your path much unsaid words unfulfilled dreams and how much love from which I want to puke much behind different stuff you probably betrayed in friendship or in love is not well, then get ready if you say that your friends are not such that your other half will not leave you, I will never your laughing in your face your love says much tells you that you will always be together e love to the grave well, it's just words in our time is not worth to believe the words of the actions here that really need to appreciate the well, and friends you have the most awesome how you handle them survived and how much is yet to come but one day you just stop to talk to you simply get tired of do you think that I am to what you should not trust anybody with no one there to chat just be careful they do not be naive like a child, and know the price of everything is that most have in fact all when the ends do not always</v>
      </c>
    </row>
    <row r="7928" ht="15.75" customHeight="1">
      <c r="A7928" s="1">
        <v>8686.0</v>
      </c>
      <c r="B7928" s="2" t="s">
        <v>6486</v>
      </c>
      <c r="C7928" s="2" t="s">
        <v>6482</v>
      </c>
      <c r="D7928" s="2" t="s">
        <v>6</v>
      </c>
      <c r="E7928" s="2" t="str">
        <f>IFERROR(__xludf.DUMMYFUNCTION("GOOGLETRANSLATE(B7928, ""auto"",""en"")"),"do not be afraid to lose someone that you do not lose the one who you need in life are lost those who are sent to you for the experience of those who are sent to you by fate")</f>
        <v>do not be afraid to lose someone that you do not lose the one who you need in life are lost those who are sent to you for the experience of those who are sent to you by fate</v>
      </c>
    </row>
    <row r="7929" ht="15.75" customHeight="1">
      <c r="A7929" s="1">
        <v>8687.0</v>
      </c>
      <c r="B7929" s="2" t="s">
        <v>6487</v>
      </c>
      <c r="C7929" s="2" t="s">
        <v>6482</v>
      </c>
      <c r="D7929" s="2" t="s">
        <v>6</v>
      </c>
      <c r="E7929" s="2" t="str">
        <f>IFERROR(__xludf.DUMMYFUNCTION("GOOGLETRANSLATE(B7929, ""auto"",""en"")"),"Our problem is that we repulse those who loves us adore those who ignore us love those who offend us, and hurting those who love us")</f>
        <v>Our problem is that we repulse those who loves us adore those who ignore us love those who offend us, and hurting those who love us</v>
      </c>
    </row>
    <row r="7930" ht="15.75" customHeight="1">
      <c r="A7930" s="1">
        <v>8688.0</v>
      </c>
      <c r="B7930" s="2" t="s">
        <v>6481</v>
      </c>
      <c r="C7930" s="2" t="s">
        <v>6482</v>
      </c>
      <c r="D7930" s="2" t="s">
        <v>6</v>
      </c>
      <c r="E7930" s="2" t="str">
        <f>IFERROR(__xludf.DUMMYFUNCTION("GOOGLETRANSLATE(B7930, ""auto"",""en"")"),"ask inzhuka111 instagram inzhuka 41")</f>
        <v>ask inzhuka111 instagram inzhuka 41</v>
      </c>
    </row>
    <row r="7931" ht="15.75" customHeight="1">
      <c r="A7931" s="1">
        <v>8689.0</v>
      </c>
      <c r="B7931" s="2" t="s">
        <v>6483</v>
      </c>
      <c r="C7931" s="2" t="s">
        <v>6482</v>
      </c>
      <c r="D7931" s="2" t="s">
        <v>6</v>
      </c>
      <c r="E7931" s="2" t="str">
        <f>IFERROR(__xludf.DUMMYFUNCTION("GOOGLETRANSLATE(B7931, ""auto"",""en"")"),"Respect yourself Respect yourself nastolko to be dusty guitar which went to every six months to boredom dispel not allow yourself to be in the mood from time to time Respect yourself so hard not to be a snack at chuzhom celebration of life remember better"&amp;" a glass of water than a stranger viskar poured dirty hands Respect yourself and do not let yourself be a third wheel respect themselves and sotri number of those who did not appreciate you once Respect yourself and do not let people such precious chance "&amp;"that you need to beg on his knees instead of giving them annual aboneme nt respect their nerves svoe health and life otherwise it crumpled like newsprint and podotrutsya went to hell anyone who makes you move up in your self-esteem and your principles Res"&amp;"pect yourself and do not change their precious few years in response to a sticky kiss and a cold bed know that net pustota better than the crowd with a spit")</f>
        <v>Respect yourself Respect yourself nastolko to be dusty guitar which went to every six months to boredom dispel not allow yourself to be in the mood from time to time Respect yourself so hard not to be a snack at chuzhom celebration of life remember better a glass of water than a stranger viskar poured dirty hands Respect yourself and do not let yourself be a third wheel respect themselves and sotri number of those who did not appreciate you once Respect yourself and do not let people such precious chance that you need to beg on his knees instead of giving them annual aboneme nt respect their nerves svoe health and life otherwise it crumpled like newsprint and podotrutsya went to hell anyone who makes you move up in your self-esteem and your principles Respect yourself and do not change their precious few years in response to a sticky kiss and a cold bed know that net pustota better than the crowd with a spit</v>
      </c>
    </row>
    <row r="7932" ht="15.75" customHeight="1">
      <c r="A7932" s="1">
        <v>8690.0</v>
      </c>
      <c r="B7932" s="2" t="s">
        <v>6484</v>
      </c>
      <c r="C7932" s="2" t="s">
        <v>6482</v>
      </c>
      <c r="D7932" s="2" t="s">
        <v>6</v>
      </c>
      <c r="E7932" s="2" t="str">
        <f>IFERROR(__xludf.DUMMYFUNCTION("GOOGLETRANSLATE(B7932, ""auto"",""en"")"),"davayte procto pogovorim o tom nackolko IT'S trudno racckazat komu verily pochemu you gructish bez reason nackolko IT'S trudno obyacnit cvoim friends and family chto at VAC procto pricutctvuet eta neobyacnimaya tyazhect chest nackolko IT'S trudno ponyat p"&amp;"ochemu at VAC cluchayutcya these vnezapnye panicheckie ataki nackolko zhe vce taki IT'S trudno ponyat camogo cebya and kak zhe IT'S ctrashno chuvctvovat budto vec world rushitcya nA vashi a plechi you not mozhete ponyat pochemu")</f>
        <v>davayte procto pogovorim o tom nackolko IT'S trudno racckazat komu verily pochemu you gructish bez reason nackolko IT'S trudno obyacnit cvoim friends and family chto at VAC procto pricutctvuet eta neobyacnimaya tyazhect chest nackolko IT'S trudno ponyat pochemu at VAC cluchayutcya these vnezapnye panicheckie ataki nackolko zhe vce taki IT'S trudno ponyat camogo cebya and kak zhe IT'S ctrashno chuvctvovat budto vec world rushitcya nA vashi a plechi you not mozhete ponyat pochemu</v>
      </c>
    </row>
    <row r="7933" ht="15.75" customHeight="1">
      <c r="A7933" s="1">
        <v>8692.0</v>
      </c>
      <c r="B7933" s="2" t="s">
        <v>6485</v>
      </c>
      <c r="C7933" s="2" t="s">
        <v>6482</v>
      </c>
      <c r="D7933" s="2" t="s">
        <v>6</v>
      </c>
      <c r="E7933" s="2" t="str">
        <f>IFERROR(__xludf.DUMMYFUNCTION("GOOGLETRANSLATE(B7933, ""auto"",""en"")"),"perhaps now is the time when you want to tell all that boiling that's how old you are 14, 18, 20, 25 and how many wounds in your heart how many false friends came across your path much unsaid words unfulfilled dreams and how much love from which I want to"&amp;" puke much behind different stuff you probably betrayed in friendship or in love is not well, then get ready if you say that your friends are not such that your other half will not leave you, I will never your laughing in your face your love says much tel"&amp;"ls you that you will always be together e love to the grave well, it's just words in our time is not worth to believe the words of the actions here that really need to appreciate the well, and friends you have the most awesome how you handle them survived"&amp;" and how much is yet to come but one day you just stop to talk to you simply get tired of do you think that I am to what you should not trust anybody with no one there to chat just be careful they do not be naive like a child, and know the price of everyt"&amp;"hing is that most have in fact all when the ends do not always")</f>
        <v>perhaps now is the time when you want to tell all that boiling that's how old you are 14, 18, 20, 25 and how many wounds in your heart how many false friends came across your path much unsaid words unfulfilled dreams and how much love from which I want to puke much behind different stuff you probably betrayed in friendship or in love is not well, then get ready if you say that your friends are not such that your other half will not leave you, I will never your laughing in your face your love says much tells you that you will always be together e love to the grave well, it's just words in our time is not worth to believe the words of the actions here that really need to appreciate the well, and friends you have the most awesome how you handle them survived and how much is yet to come but one day you just stop to talk to you simply get tired of do you think that I am to what you should not trust anybody with no one there to chat just be careful they do not be naive like a child, and know the price of everything is that most have in fact all when the ends do not always</v>
      </c>
    </row>
    <row r="7934" ht="15.75" customHeight="1">
      <c r="A7934" s="1">
        <v>8693.0</v>
      </c>
      <c r="B7934" s="2" t="s">
        <v>6486</v>
      </c>
      <c r="C7934" s="2" t="s">
        <v>6482</v>
      </c>
      <c r="D7934" s="2" t="s">
        <v>6</v>
      </c>
      <c r="E7934" s="2" t="str">
        <f>IFERROR(__xludf.DUMMYFUNCTION("GOOGLETRANSLATE(B7934, ""auto"",""en"")"),"do not be afraid to lose someone that you do not lose the one who you need in life are lost those who are sent to you for the experience of those who are sent to you by fate")</f>
        <v>do not be afraid to lose someone that you do not lose the one who you need in life are lost those who are sent to you for the experience of those who are sent to you by fate</v>
      </c>
    </row>
    <row r="7935" ht="15.75" customHeight="1">
      <c r="A7935" s="1">
        <v>8694.0</v>
      </c>
      <c r="B7935" s="2" t="s">
        <v>6487</v>
      </c>
      <c r="C7935" s="2" t="s">
        <v>6482</v>
      </c>
      <c r="D7935" s="2" t="s">
        <v>6</v>
      </c>
      <c r="E7935" s="2" t="str">
        <f>IFERROR(__xludf.DUMMYFUNCTION("GOOGLETRANSLATE(B7935, ""auto"",""en"")"),"Our problem is that we repulse those who loves us adore those who ignore us love those who offend us, and hurting those who love us")</f>
        <v>Our problem is that we repulse those who loves us adore those who ignore us love those who offend us, and hurting those who love us</v>
      </c>
    </row>
    <row r="7936" ht="15.75" customHeight="1">
      <c r="A7936" s="1">
        <v>8695.0</v>
      </c>
      <c r="B7936" s="2" t="s">
        <v>6488</v>
      </c>
      <c r="C7936" s="2" t="s">
        <v>6489</v>
      </c>
      <c r="D7936" s="2" t="s">
        <v>6</v>
      </c>
      <c r="E7936" s="2" t="str">
        <f>IFERROR(__xludf.DUMMYFUNCTION("GOOGLETRANSLATE(B7936, ""auto"",""en"")")," god ago it was different, I did not present itself in such and now looking back, I realize that a year can make a person mnogoe")</f>
        <v> god ago it was different, I did not present itself in such and now looking back, I realize that a year can make a person mnogoe</v>
      </c>
    </row>
    <row r="7937" ht="15.75" customHeight="1">
      <c r="A7937" s="1">
        <v>8696.0</v>
      </c>
      <c r="B7937" s="2" t="s">
        <v>6488</v>
      </c>
      <c r="C7937" s="2" t="s">
        <v>6490</v>
      </c>
      <c r="D7937" s="2" t="s">
        <v>6</v>
      </c>
      <c r="E7937" s="2" t="str">
        <f>IFERROR(__xludf.DUMMYFUNCTION("GOOGLETRANSLATE(B7937, ""auto"",""en"")")," god ago it was different, I did not present itself in such and now looking back, I realize that a year can make a person mnogoe")</f>
        <v> god ago it was different, I did not present itself in such and now looking back, I realize that a year can make a person mnogoe</v>
      </c>
    </row>
    <row r="7938" ht="15.75" customHeight="1">
      <c r="A7938" s="1">
        <v>8697.0</v>
      </c>
      <c r="B7938" s="2" t="s">
        <v>6488</v>
      </c>
      <c r="C7938" s="2" t="s">
        <v>6490</v>
      </c>
      <c r="D7938" s="2" t="s">
        <v>6</v>
      </c>
      <c r="E7938" s="2" t="str">
        <f>IFERROR(__xludf.DUMMYFUNCTION("GOOGLETRANSLATE(B7938, ""auto"",""en"")")," god ago it was different, I did not present itself in such and now looking back, I realize that a year can make a person mnogoe")</f>
        <v> god ago it was different, I did not present itself in such and now looking back, I realize that a year can make a person mnogoe</v>
      </c>
    </row>
    <row r="7939" ht="15.75" customHeight="1">
      <c r="A7939" s="1">
        <v>8698.0</v>
      </c>
      <c r="B7939" s="2" t="s">
        <v>6491</v>
      </c>
      <c r="C7939" s="2" t="s">
        <v>6492</v>
      </c>
      <c r="D7939" s="2" t="s">
        <v>6</v>
      </c>
      <c r="E7939" s="2" t="str">
        <f>IFERROR(__xludf.DUMMYFUNCTION("GOOGLETRANSLATE(B7939, ""auto"",""en"")"),"Know your fans vk com app4236781 180,762,211 cf3 available on android https vk cc 6ymywu")</f>
        <v>Know your fans vk com app4236781 180,762,211 cf3 available on android https vk cc 6ymywu</v>
      </c>
    </row>
    <row r="7940" ht="15.75" customHeight="1">
      <c r="A7940" s="1">
        <v>8699.0</v>
      </c>
      <c r="B7940" s="2" t="s">
        <v>6493</v>
      </c>
      <c r="C7940" s="2" t="s">
        <v>6492</v>
      </c>
      <c r="D7940" s="2" t="s">
        <v>6</v>
      </c>
      <c r="E7940" s="2" t="str">
        <f>IFERROR(__xludf.DUMMYFUNCTION("GOOGLETRANSLATE(B7940, ""auto"",""en"")"),"Egypt from Kiev lillyland beach club 4 hotel is located on the first coastline own small water park in a hurry to book Egypt Hurghada sharmelsheyh ranneebronirovanie goryaschietury goryaschieputevki summer vacation otdyhnamore sea krokustrevel krokustreve"&amp;"lminsk Minsk Kyiv Moscow Tiwa tivaliminsk lillylandbeachclub lillyland")</f>
        <v>Egypt from Kiev lillyland beach club 4 hotel is located on the first coastline own small water park in a hurry to book Egypt Hurghada sharmelsheyh ranneebronirovanie goryaschietury goryaschieputevki summer vacation otdyhnamore sea krokustrevel krokustrevelminsk Minsk Kyiv Moscow Tiwa tivaliminsk lillylandbeachclub lillyland</v>
      </c>
    </row>
    <row r="7941" ht="15.75" customHeight="1">
      <c r="A7941" s="1">
        <v>8700.0</v>
      </c>
      <c r="B7941" s="2" t="s">
        <v>6494</v>
      </c>
      <c r="C7941" s="2" t="s">
        <v>6492</v>
      </c>
      <c r="D7941" s="2" t="s">
        <v>6</v>
      </c>
      <c r="E7941" s="2" t="str">
        <f>IFERROR(__xludf.DUMMYFUNCTION("GOOGLETRANSLATE(B7941, ""auto"",""en"")"),"when you're bringing something very much like to come into play the law of attraction Andrew Carnegie")</f>
        <v>when you're bringing something very much like to come into play the law of attraction Andrew Carnegie</v>
      </c>
    </row>
    <row r="7942" ht="15.75" customHeight="1">
      <c r="A7942" s="1">
        <v>8701.0</v>
      </c>
      <c r="B7942" s="2" t="s">
        <v>6495</v>
      </c>
      <c r="C7942" s="2" t="s">
        <v>6492</v>
      </c>
      <c r="D7942" s="2" t="s">
        <v>6</v>
      </c>
      <c r="E7942" s="2" t="str">
        <f>IFERROR(__xludf.DUMMYFUNCTION("GOOGLETRANSLATE(B7942, ""auto"",""en"")"),"modern livemoms is a young woman who does not accept the legacy of authority and relies on modern experts on child development is aware of all modern education trends and innovations in the field of childcare and is not afraid to use them whether slings s"&amp;"terilizers toys and aids modern livemoms always and everywhere takes the baby with him from infancy traveled abroad with him a modern mom is not a housewife and a wife and a woman she does not make the child idol and finds time for herself and her husband"&amp;" in order to have time to ce and all based on the principles of time management, and operates all kinds of electronic gadgets in the home, and of course livemoms finds time for professional and intellectual growth")</f>
        <v>modern livemoms is a young woman who does not accept the legacy of authority and relies on modern experts on child development is aware of all modern education trends and innovations in the field of childcare and is not afraid to use them whether slings sterilizers toys and aids modern livemoms always and everywhere takes the baby with him from infancy traveled abroad with him a modern mom is not a housewife and a wife and a woman she does not make the child idol and finds time for herself and her husband in order to have time to ce and all based on the principles of time management, and operates all kinds of electronic gadgets in the home, and of course livemoms finds time for professional and intellectual growth</v>
      </c>
    </row>
    <row r="7943" ht="15.75" customHeight="1">
      <c r="A7943" s="1">
        <v>8702.0</v>
      </c>
      <c r="B7943" s="2" t="s">
        <v>6496</v>
      </c>
      <c r="C7943" s="2" t="s">
        <v>6492</v>
      </c>
      <c r="D7943" s="2" t="s">
        <v>6</v>
      </c>
      <c r="E7943" s="2" t="str">
        <f>IFERROR(__xludf.DUMMYFUNCTION("GOOGLETRANSLATE(B7943, ""auto"",""en"")"),"where your treasure is there will your heart be also Matthew 21 June videoemmanuiltv")</f>
        <v>where your treasure is there will your heart be also Matthew 21 June videoemmanuiltv</v>
      </c>
    </row>
    <row r="7944" ht="15.75" customHeight="1">
      <c r="A7944" s="1">
        <v>8703.0</v>
      </c>
      <c r="B7944" s="2" t="s">
        <v>6497</v>
      </c>
      <c r="C7944" s="2" t="s">
        <v>6492</v>
      </c>
      <c r="D7944" s="2" t="s">
        <v>6</v>
      </c>
      <c r="E7944" s="2" t="str">
        <f>IFERROR(__xludf.DUMMYFUNCTION("GOOGLETRANSLATE(B7944, ""auto"",""en"")"),"design table engage in useful group home design home design")</f>
        <v>design table engage in useful group home design home design</v>
      </c>
    </row>
    <row r="7945" ht="15.75" customHeight="1">
      <c r="A7945" s="1">
        <v>8704.0</v>
      </c>
      <c r="B7945" s="2" t="s">
        <v>6498</v>
      </c>
      <c r="C7945" s="2" t="s">
        <v>6492</v>
      </c>
      <c r="D7945" s="2" t="s">
        <v>6</v>
      </c>
      <c r="E7945" s="2" t="str">
        <f>IFERROR(__xludf.DUMMYFUNCTION("GOOGLETRANSLATE(B7945, ""auto"",""en"")"),"monkey behind the wheel or a pro already so much time has passed and the men still believe that it is not a woman's business to drive a car and even more cargo, more of the fair sex of all ages come to us saying that they need as air Driving School traini"&amp;"ng full pass, not every so we hasten to warn and convince others in the future than it is fraught absenteeism show completely")</f>
        <v>monkey behind the wheel or a pro already so much time has passed and the men still believe that it is not a woman's business to drive a car and even more cargo, more of the fair sex of all ages come to us saying that they need as air Driving School training full pass, not every so we hasten to warn and convince others in the future than it is fraught absenteeism show completely</v>
      </c>
    </row>
    <row r="7946" ht="15.75" customHeight="1">
      <c r="A7946" s="1">
        <v>8705.0</v>
      </c>
      <c r="B7946" s="2" t="s">
        <v>6499</v>
      </c>
      <c r="C7946" s="2" t="s">
        <v>6492</v>
      </c>
      <c r="D7946" s="2" t="s">
        <v>6</v>
      </c>
      <c r="E7946" s="2" t="str">
        <f>IFERROR(__xludf.DUMMYFUNCTION("GOOGLETRANSLATE(B7946, ""auto"",""en"")"),"love is a human need to do good without expecting anything in return Metropolitan Onuphrius")</f>
        <v>love is a human need to do good without expecting anything in return Metropolitan Onuphrius</v>
      </c>
    </row>
    <row r="7947" ht="15.75" customHeight="1">
      <c r="A7947" s="1">
        <v>8706.0</v>
      </c>
      <c r="B7947" s="2" t="s">
        <v>6491</v>
      </c>
      <c r="C7947" s="2" t="s">
        <v>6500</v>
      </c>
      <c r="D7947" s="2" t="s">
        <v>6</v>
      </c>
      <c r="E7947" s="2" t="str">
        <f>IFERROR(__xludf.DUMMYFUNCTION("GOOGLETRANSLATE(B7947, ""auto"",""en"")"),"Know your fans vk com app4236781 180,762,211 cf3 available on android https vk cc 6ymywu")</f>
        <v>Know your fans vk com app4236781 180,762,211 cf3 available on android https vk cc 6ymywu</v>
      </c>
    </row>
    <row r="7948" ht="15.75" customHeight="1">
      <c r="A7948" s="1">
        <v>8707.0</v>
      </c>
      <c r="B7948" s="2" t="s">
        <v>6493</v>
      </c>
      <c r="C7948" s="2" t="s">
        <v>6500</v>
      </c>
      <c r="D7948" s="2" t="s">
        <v>6</v>
      </c>
      <c r="E7948" s="2" t="str">
        <f>IFERROR(__xludf.DUMMYFUNCTION("GOOGLETRANSLATE(B7948, ""auto"",""en"")"),"Egypt from Kiev lillyland beach club 4 hotel is located on the first coastline own small water park in a hurry to book Egypt Hurghada sharmelsheyh ranneebronirovanie goryaschietury goryaschieputevki summer vacation otdyhnamore sea krokustrevel krokustreve"&amp;"lminsk Minsk Kyiv Moscow Tiwa tivaliminsk lillylandbeachclub lillyland")</f>
        <v>Egypt from Kiev lillyland beach club 4 hotel is located on the first coastline own small water park in a hurry to book Egypt Hurghada sharmelsheyh ranneebronirovanie goryaschietury goryaschieputevki summer vacation otdyhnamore sea krokustrevel krokustrevelminsk Minsk Kyiv Moscow Tiwa tivaliminsk lillylandbeachclub lillyland</v>
      </c>
    </row>
    <row r="7949" ht="15.75" customHeight="1">
      <c r="A7949" s="1">
        <v>8708.0</v>
      </c>
      <c r="B7949" s="2" t="s">
        <v>6494</v>
      </c>
      <c r="C7949" s="2" t="s">
        <v>6500</v>
      </c>
      <c r="D7949" s="2" t="s">
        <v>6</v>
      </c>
      <c r="E7949" s="2" t="str">
        <f>IFERROR(__xludf.DUMMYFUNCTION("GOOGLETRANSLATE(B7949, ""auto"",""en"")"),"when you're bringing something very much like to come into play the law of attraction Andrew Carnegie")</f>
        <v>when you're bringing something very much like to come into play the law of attraction Andrew Carnegie</v>
      </c>
    </row>
    <row r="7950" ht="15.75" customHeight="1">
      <c r="A7950" s="1">
        <v>8709.0</v>
      </c>
      <c r="B7950" s="2" t="s">
        <v>6495</v>
      </c>
      <c r="C7950" s="2" t="s">
        <v>6500</v>
      </c>
      <c r="D7950" s="2" t="s">
        <v>6</v>
      </c>
      <c r="E7950" s="2" t="str">
        <f>IFERROR(__xludf.DUMMYFUNCTION("GOOGLETRANSLATE(B7950, ""auto"",""en"")"),"modern livemoms is a young woman who does not accept the legacy of authority and relies on modern experts on child development is aware of all modern education trends and innovations in the field of childcare and is not afraid to use them whether slings s"&amp;"terilizers toys and aids modern livemoms always and everywhere takes the baby with him from infancy traveled abroad with him a modern mom is not a housewife and a wife and a woman she does not make the child idol and finds time for herself and her husband"&amp;" in order to have time to ce and all based on the principles of time management, and operates all kinds of electronic gadgets in the home, and of course livemoms finds time for professional and intellectual growth")</f>
        <v>modern livemoms is a young woman who does not accept the legacy of authority and relies on modern experts on child development is aware of all modern education trends and innovations in the field of childcare and is not afraid to use them whether slings sterilizers toys and aids modern livemoms always and everywhere takes the baby with him from infancy traveled abroad with him a modern mom is not a housewife and a wife and a woman she does not make the child idol and finds time for herself and her husband in order to have time to ce and all based on the principles of time management, and operates all kinds of electronic gadgets in the home, and of course livemoms finds time for professional and intellectual growth</v>
      </c>
    </row>
    <row r="7951" ht="15.75" customHeight="1">
      <c r="A7951" s="1">
        <v>8710.0</v>
      </c>
      <c r="B7951" s="2" t="s">
        <v>6496</v>
      </c>
      <c r="C7951" s="2" t="s">
        <v>6500</v>
      </c>
      <c r="D7951" s="2" t="s">
        <v>6</v>
      </c>
      <c r="E7951" s="2" t="str">
        <f>IFERROR(__xludf.DUMMYFUNCTION("GOOGLETRANSLATE(B7951, ""auto"",""en"")"),"where your treasure is there will your heart be also Matthew 21 June videoemmanuiltv")</f>
        <v>where your treasure is there will your heart be also Matthew 21 June videoemmanuiltv</v>
      </c>
    </row>
    <row r="7952" ht="15.75" customHeight="1">
      <c r="A7952" s="1">
        <v>8711.0</v>
      </c>
      <c r="B7952" s="2" t="s">
        <v>6497</v>
      </c>
      <c r="C7952" s="2" t="s">
        <v>6500</v>
      </c>
      <c r="D7952" s="2" t="s">
        <v>6</v>
      </c>
      <c r="E7952" s="2" t="str">
        <f>IFERROR(__xludf.DUMMYFUNCTION("GOOGLETRANSLATE(B7952, ""auto"",""en"")"),"design table engage in useful group home design home design")</f>
        <v>design table engage in useful group home design home design</v>
      </c>
    </row>
    <row r="7953" ht="15.75" customHeight="1">
      <c r="A7953" s="1">
        <v>8712.0</v>
      </c>
      <c r="B7953" s="2" t="s">
        <v>6498</v>
      </c>
      <c r="C7953" s="2" t="s">
        <v>6500</v>
      </c>
      <c r="D7953" s="2" t="s">
        <v>6</v>
      </c>
      <c r="E7953" s="2" t="str">
        <f>IFERROR(__xludf.DUMMYFUNCTION("GOOGLETRANSLATE(B7953, ""auto"",""en"")"),"monkey behind the wheel or a pro already so much time has passed and the men still believe that it is not a woman's business to drive a car and even more cargo, more of the fair sex of all ages come to us saying that they need as air Driving School traini"&amp;"ng full pass, not every so we hasten to warn and convince others in the future than it is fraught absenteeism show completely")</f>
        <v>monkey behind the wheel or a pro already so much time has passed and the men still believe that it is not a woman's business to drive a car and even more cargo, more of the fair sex of all ages come to us saying that they need as air Driving School training full pass, not every so we hasten to warn and convince others in the future than it is fraught absenteeism show completely</v>
      </c>
    </row>
    <row r="7954" ht="15.75" customHeight="1">
      <c r="A7954" s="1">
        <v>8713.0</v>
      </c>
      <c r="B7954" s="2" t="s">
        <v>6499</v>
      </c>
      <c r="C7954" s="2" t="s">
        <v>6500</v>
      </c>
      <c r="D7954" s="2" t="s">
        <v>6</v>
      </c>
      <c r="E7954" s="2" t="str">
        <f>IFERROR(__xludf.DUMMYFUNCTION("GOOGLETRANSLATE(B7954, ""auto"",""en"")"),"love is a human need to do good without expecting anything in return Metropolitan Onuphrius")</f>
        <v>love is a human need to do good without expecting anything in return Metropolitan Onuphrius</v>
      </c>
    </row>
    <row r="7955" ht="15.75" customHeight="1">
      <c r="A7955" s="1">
        <v>8714.0</v>
      </c>
      <c r="B7955" s="2" t="s">
        <v>6501</v>
      </c>
      <c r="C7955" s="2" t="s">
        <v>6502</v>
      </c>
      <c r="D7955" s="2" t="s">
        <v>6</v>
      </c>
      <c r="E7955" s="2" t="str">
        <f>IFERROR(__xludf.DUMMYFUNCTION("GOOGLETRANSLATE(B7955, ""auto"",""en"")"),"that's all")</f>
        <v>that's all</v>
      </c>
    </row>
    <row r="7956" ht="15.75" customHeight="1">
      <c r="A7956" s="1">
        <v>8715.0</v>
      </c>
      <c r="B7956" s="2" t="s">
        <v>6503</v>
      </c>
      <c r="C7956" s="2" t="s">
        <v>6502</v>
      </c>
      <c r="D7956" s="2" t="s">
        <v>6</v>
      </c>
      <c r="E7956" s="2" t="str">
        <f>IFERROR(__xludf.DUMMYFUNCTION("GOOGLETRANSLATE(B7956, ""auto"",""en"")")," korporatyv2019 happynewyear")</f>
        <v> korporatyv2019 happynewyear</v>
      </c>
    </row>
    <row r="7957" ht="15.75" customHeight="1">
      <c r="A7957" s="1">
        <v>8716.0</v>
      </c>
      <c r="B7957" s="2" t="s">
        <v>6501</v>
      </c>
      <c r="C7957" s="2" t="s">
        <v>6504</v>
      </c>
      <c r="D7957" s="2" t="s">
        <v>6</v>
      </c>
      <c r="E7957" s="2" t="str">
        <f>IFERROR(__xludf.DUMMYFUNCTION("GOOGLETRANSLATE(B7957, ""auto"",""en"")"),"that's all")</f>
        <v>that's all</v>
      </c>
    </row>
    <row r="7958" ht="15.75" customHeight="1">
      <c r="A7958" s="1">
        <v>8717.0</v>
      </c>
      <c r="B7958" s="2" t="s">
        <v>6503</v>
      </c>
      <c r="C7958" s="2" t="s">
        <v>6504</v>
      </c>
      <c r="D7958" s="2" t="s">
        <v>6</v>
      </c>
      <c r="E7958" s="2" t="str">
        <f>IFERROR(__xludf.DUMMYFUNCTION("GOOGLETRANSLATE(B7958, ""auto"",""en"")")," korporatyv2019 happynewyear")</f>
        <v> korporatyv2019 happynewyear</v>
      </c>
    </row>
    <row r="7959" ht="15.75" customHeight="1">
      <c r="A7959" s="1">
        <v>8718.0</v>
      </c>
      <c r="B7959" s="2" t="s">
        <v>6505</v>
      </c>
      <c r="C7959" s="2" t="s">
        <v>6506</v>
      </c>
      <c r="D7959" s="2" t="s">
        <v>6</v>
      </c>
      <c r="E7959" s="2" t="str">
        <f>IFERROR(__xludf.DUMMYFUNCTION("GOOGLETRANSLATE(B7959, ""auto"",""en"")"),"ma am and her alco nature")</f>
        <v>ma am and her alco nature</v>
      </c>
    </row>
    <row r="7960" ht="15.75" customHeight="1">
      <c r="A7960" s="1">
        <v>8719.0</v>
      </c>
      <c r="B7960" s="2" t="s">
        <v>6507</v>
      </c>
      <c r="C7960" s="2" t="s">
        <v>6506</v>
      </c>
      <c r="D7960" s="2" t="s">
        <v>6</v>
      </c>
      <c r="E7960" s="2" t="str">
        <f>IFERROR(__xludf.DUMMYFUNCTION("GOOGLETRANSLATE(B7960, ""auto"",""en"")")," down in the forest we ll sing a chorus ")</f>
        <v> down in the forest we ll sing a chorus </v>
      </c>
    </row>
    <row r="7961" ht="15.75" customHeight="1">
      <c r="A7961" s="1">
        <v>8720.0</v>
      </c>
      <c r="B7961" s="2" t="s">
        <v>6508</v>
      </c>
      <c r="C7961" s="2" t="s">
        <v>6506</v>
      </c>
      <c r="D7961" s="2" t="s">
        <v>6</v>
      </c>
      <c r="E7961" s="2" t="str">
        <f>IFERROR(__xludf.DUMMYFUNCTION("GOOGLETRANSLATE(B7961, ""auto"",""en"")"),"80s christmas party")</f>
        <v>80s christmas party</v>
      </c>
    </row>
    <row r="7962" ht="15.75" customHeight="1">
      <c r="A7962" s="1">
        <v>8721.0</v>
      </c>
      <c r="B7962" s="2" t="s">
        <v>6509</v>
      </c>
      <c r="C7962" s="2" t="s">
        <v>6506</v>
      </c>
      <c r="D7962" s="2" t="s">
        <v>6</v>
      </c>
      <c r="E7962" s="2" t="str">
        <f>IFERROR(__xludf.DUMMYFUNCTION("GOOGLETRANSLATE(B7962, ""auto"",""en"")"),"more pics of me looking somewhere except camera p s same blouse every time")</f>
        <v>more pics of me looking somewhere except camera p s same blouse every time</v>
      </c>
    </row>
    <row r="7963" ht="15.75" customHeight="1">
      <c r="A7963" s="1">
        <v>8722.0</v>
      </c>
      <c r="B7963" s="2" t="s">
        <v>6510</v>
      </c>
      <c r="C7963" s="2" t="s">
        <v>6506</v>
      </c>
      <c r="D7963" s="2" t="s">
        <v>6</v>
      </c>
      <c r="E7963" s="2" t="str">
        <f>IFERROR(__xludf.DUMMYFUNCTION("GOOGLETRANSLATE(B7963, ""auto"",""en"")"),"a n i m e")</f>
        <v>a n i m e</v>
      </c>
    </row>
    <row r="7964" ht="15.75" customHeight="1">
      <c r="A7964" s="1">
        <v>8723.0</v>
      </c>
      <c r="B7964" s="2" t="s">
        <v>6511</v>
      </c>
      <c r="C7964" s="2" t="s">
        <v>6506</v>
      </c>
      <c r="D7964" s="2" t="s">
        <v>6</v>
      </c>
      <c r="E7964" s="2" t="str">
        <f>IFERROR(__xludf.DUMMYFUNCTION("GOOGLETRANSLATE(B7964, ""auto"",""en"")")," new ")</f>
        <v> new </v>
      </c>
    </row>
    <row r="7965" ht="15.75" customHeight="1">
      <c r="A7965" s="1">
        <v>8724.0</v>
      </c>
      <c r="B7965" s="2" t="s">
        <v>6505</v>
      </c>
      <c r="C7965" s="2" t="s">
        <v>6512</v>
      </c>
      <c r="D7965" s="2" t="s">
        <v>6</v>
      </c>
      <c r="E7965" s="2" t="str">
        <f>IFERROR(__xludf.DUMMYFUNCTION("GOOGLETRANSLATE(B7965, ""auto"",""en"")"),"ma am and her alco nature")</f>
        <v>ma am and her alco nature</v>
      </c>
    </row>
    <row r="7966" ht="15.75" customHeight="1">
      <c r="A7966" s="1">
        <v>8725.0</v>
      </c>
      <c r="B7966" s="2" t="s">
        <v>6507</v>
      </c>
      <c r="C7966" s="2" t="s">
        <v>6512</v>
      </c>
      <c r="D7966" s="2" t="s">
        <v>6</v>
      </c>
      <c r="E7966" s="2" t="str">
        <f>IFERROR(__xludf.DUMMYFUNCTION("GOOGLETRANSLATE(B7966, ""auto"",""en"")")," down in the forest we ll sing a chorus ")</f>
        <v> down in the forest we ll sing a chorus </v>
      </c>
    </row>
    <row r="7967" ht="15.75" customHeight="1">
      <c r="A7967" s="1">
        <v>8726.0</v>
      </c>
      <c r="B7967" s="2" t="s">
        <v>6508</v>
      </c>
      <c r="C7967" s="2" t="s">
        <v>6512</v>
      </c>
      <c r="D7967" s="2" t="s">
        <v>6</v>
      </c>
      <c r="E7967" s="2" t="str">
        <f>IFERROR(__xludf.DUMMYFUNCTION("GOOGLETRANSLATE(B7967, ""auto"",""en"")"),"80s christmas party")</f>
        <v>80s christmas party</v>
      </c>
    </row>
    <row r="7968" ht="15.75" customHeight="1">
      <c r="A7968" s="1">
        <v>8727.0</v>
      </c>
      <c r="B7968" s="2" t="s">
        <v>6509</v>
      </c>
      <c r="C7968" s="2" t="s">
        <v>6512</v>
      </c>
      <c r="D7968" s="2" t="s">
        <v>6</v>
      </c>
      <c r="E7968" s="2" t="str">
        <f>IFERROR(__xludf.DUMMYFUNCTION("GOOGLETRANSLATE(B7968, ""auto"",""en"")"),"more pics of me looking somewhere except camera p s same blouse every time")</f>
        <v>more pics of me looking somewhere except camera p s same blouse every time</v>
      </c>
    </row>
    <row r="7969" ht="15.75" customHeight="1">
      <c r="A7969" s="1">
        <v>8728.0</v>
      </c>
      <c r="B7969" s="2" t="s">
        <v>6510</v>
      </c>
      <c r="C7969" s="2" t="s">
        <v>6512</v>
      </c>
      <c r="D7969" s="2" t="s">
        <v>6</v>
      </c>
      <c r="E7969" s="2" t="str">
        <f>IFERROR(__xludf.DUMMYFUNCTION("GOOGLETRANSLATE(B7969, ""auto"",""en"")"),"a n i m e")</f>
        <v>a n i m e</v>
      </c>
    </row>
    <row r="7970" ht="15.75" customHeight="1">
      <c r="A7970" s="1">
        <v>8729.0</v>
      </c>
      <c r="B7970" s="2" t="s">
        <v>6511</v>
      </c>
      <c r="C7970" s="2" t="s">
        <v>6512</v>
      </c>
      <c r="D7970" s="2" t="s">
        <v>6</v>
      </c>
      <c r="E7970" s="2" t="str">
        <f>IFERROR(__xludf.DUMMYFUNCTION("GOOGLETRANSLATE(B7970, ""auto"",""en"")")," new ")</f>
        <v> new </v>
      </c>
    </row>
    <row r="7971" ht="15.75" customHeight="1">
      <c r="A7971" s="1">
        <v>8730.0</v>
      </c>
      <c r="B7971" s="2" t="s">
        <v>1063</v>
      </c>
      <c r="C7971" s="2" t="s">
        <v>6513</v>
      </c>
      <c r="D7971" s="2" t="s">
        <v>6</v>
      </c>
      <c r="E7971" s="2" t="str">
        <f>IFERROR(__xludf.DUMMYFUNCTION("GOOGLETRANSLATE(B7971, ""auto"",""en"")"),"find out how much you're popular today, the full information in Annex https vk com app7068769")</f>
        <v>find out how much you're popular today, the full information in Annex https vk com app7068769</v>
      </c>
    </row>
    <row r="7972" ht="15.75" customHeight="1">
      <c r="A7972" s="1">
        <v>8731.0</v>
      </c>
      <c r="B7972" s="2" t="s">
        <v>6514</v>
      </c>
      <c r="C7972" s="2" t="s">
        <v>6513</v>
      </c>
      <c r="D7972" s="2" t="s">
        <v>6</v>
      </c>
      <c r="E7972" s="2" t="str">
        <f>IFERROR(__xludf.DUMMYFUNCTION("GOOGLETRANSLATE(B7972, ""auto"",""en"")"),"trumpeter cheerful girl is throwing a black melancholy attacks musician and begins to pursue him")</f>
        <v>trumpeter cheerful girl is throwing a black melancholy attacks musician and begins to pursue him</v>
      </c>
    </row>
    <row r="7973" ht="15.75" customHeight="1">
      <c r="A7973" s="1">
        <v>8732.0</v>
      </c>
      <c r="B7973" s="2" t="s">
        <v>6515</v>
      </c>
      <c r="C7973" s="2" t="s">
        <v>6513</v>
      </c>
      <c r="D7973" s="2" t="s">
        <v>6</v>
      </c>
      <c r="E7973" s="2" t="str">
        <f>IFERROR(__xludf.DUMMYFUNCTION("GOOGLETRANSLATE(B7973, ""auto"",""en"")"),"a Merry dear guests we invite you to celebrate his birthday at a nightclub royal club Our prices will surprise you have action on weekdays as well as the birthday gift from our establishment we have absolutely free access to rousing music from the best DJ"&amp;"s of the city's finest cuisine pleasant service and an unforgettable taste shisha be with us on this day, we are located at 44 Gagarina street corner of Vinogradov info tel 87078200190 Ainura work every day insta royal club almaty")</f>
        <v>a Merry dear guests we invite you to celebrate his birthday at a nightclub royal club Our prices will surprise you have action on weekdays as well as the birthday gift from our establishment we have absolutely free access to rousing music from the best DJs of the city's finest cuisine pleasant service and an unforgettable taste shisha be with us on this day, we are located at 44 Gagarina street corner of Vinogradov info tel 87078200190 Ainura work every day insta royal club almaty</v>
      </c>
    </row>
    <row r="7974" ht="15.75" customHeight="1">
      <c r="A7974" s="1">
        <v>8733.0</v>
      </c>
      <c r="B7974" s="2" t="s">
        <v>6516</v>
      </c>
      <c r="C7974" s="2" t="s">
        <v>6513</v>
      </c>
      <c r="D7974" s="2" t="s">
        <v>6</v>
      </c>
      <c r="E7974" s="2" t="str">
        <f>IFERROR(__xludf.DUMMYFUNCTION("GOOGLETRANSLATE(B7974, ""auto"",""en"")"),"to this day, I wish only one thing that you never stopped younger be always young happy inspiration let good luck to you all congratulate bratzhan")</f>
        <v>to this day, I wish only one thing that you never stopped younger be always young happy inspiration let good luck to you all congratulate bratzhan</v>
      </c>
    </row>
    <row r="7975" ht="15.75" customHeight="1">
      <c r="A7975" s="1">
        <v>8734.0</v>
      </c>
      <c r="B7975" s="2" t="s">
        <v>1063</v>
      </c>
      <c r="C7975" s="2" t="s">
        <v>6513</v>
      </c>
      <c r="D7975" s="2" t="s">
        <v>6</v>
      </c>
      <c r="E7975" s="2" t="str">
        <f>IFERROR(__xludf.DUMMYFUNCTION("GOOGLETRANSLATE(B7975, ""auto"",""en"")"),"find out how much you're popular today, the full information in Annex https vk com app7068769")</f>
        <v>find out how much you're popular today, the full information in Annex https vk com app7068769</v>
      </c>
    </row>
    <row r="7976" ht="15.75" customHeight="1">
      <c r="A7976" s="1">
        <v>8735.0</v>
      </c>
      <c r="B7976" s="2" t="s">
        <v>6514</v>
      </c>
      <c r="C7976" s="2" t="s">
        <v>6513</v>
      </c>
      <c r="D7976" s="2" t="s">
        <v>6</v>
      </c>
      <c r="E7976" s="2" t="str">
        <f>IFERROR(__xludf.DUMMYFUNCTION("GOOGLETRANSLATE(B7976, ""auto"",""en"")"),"trumpeter cheerful girl is throwing a black melancholy attacks musician and begins to pursue him")</f>
        <v>trumpeter cheerful girl is throwing a black melancholy attacks musician and begins to pursue him</v>
      </c>
    </row>
    <row r="7977" ht="15.75" customHeight="1">
      <c r="A7977" s="1">
        <v>8736.0</v>
      </c>
      <c r="B7977" s="2" t="s">
        <v>6515</v>
      </c>
      <c r="C7977" s="2" t="s">
        <v>6513</v>
      </c>
      <c r="D7977" s="2" t="s">
        <v>6</v>
      </c>
      <c r="E7977" s="2" t="str">
        <f>IFERROR(__xludf.DUMMYFUNCTION("GOOGLETRANSLATE(B7977, ""auto"",""en"")"),"a Merry dear guests we invite you to celebrate his birthday at a nightclub royal club Our prices will surprise you have action on weekdays as well as the birthday gift from our establishment we have absolutely free access to rousing music from the best DJ"&amp;"s of the city's finest cuisine pleasant service and an unforgettable taste shisha be with us on this day, we are located at 44 Gagarina street corner of Vinogradov info tel 87078200190 Ainura work every day insta royal club almaty")</f>
        <v>a Merry dear guests we invite you to celebrate his birthday at a nightclub royal club Our prices will surprise you have action on weekdays as well as the birthday gift from our establishment we have absolutely free access to rousing music from the best DJs of the city's finest cuisine pleasant service and an unforgettable taste shisha be with us on this day, we are located at 44 Gagarina street corner of Vinogradov info tel 87078200190 Ainura work every day insta royal club almaty</v>
      </c>
    </row>
    <row r="7978" ht="15.75" customHeight="1">
      <c r="A7978" s="1">
        <v>8737.0</v>
      </c>
      <c r="B7978" s="2" t="s">
        <v>6516</v>
      </c>
      <c r="C7978" s="2" t="s">
        <v>6513</v>
      </c>
      <c r="D7978" s="2" t="s">
        <v>6</v>
      </c>
      <c r="E7978" s="2" t="str">
        <f>IFERROR(__xludf.DUMMYFUNCTION("GOOGLETRANSLATE(B7978, ""auto"",""en"")"),"to this day, I wish only one thing that you never stopped younger be always young happy inspiration let good luck to you all congratulate bratzhan")</f>
        <v>to this day, I wish only one thing that you never stopped younger be always young happy inspiration let good luck to you all congratulate bratzhan</v>
      </c>
    </row>
    <row r="7979" ht="15.75" customHeight="1">
      <c r="A7979" s="1">
        <v>8738.0</v>
      </c>
      <c r="B7979" s="2" t="s">
        <v>1063</v>
      </c>
      <c r="C7979" s="2" t="s">
        <v>6517</v>
      </c>
      <c r="D7979" s="2" t="s">
        <v>6</v>
      </c>
      <c r="E7979" s="2" t="str">
        <f>IFERROR(__xludf.DUMMYFUNCTION("GOOGLETRANSLATE(B7979, ""auto"",""en"")"),"find out how much you're popular today, the full information in Annex https vk com app7068769")</f>
        <v>find out how much you're popular today, the full information in Annex https vk com app7068769</v>
      </c>
    </row>
    <row r="7980" ht="15.75" customHeight="1">
      <c r="A7980" s="1">
        <v>8739.0</v>
      </c>
      <c r="B7980" s="2" t="s">
        <v>6514</v>
      </c>
      <c r="C7980" s="2" t="s">
        <v>6517</v>
      </c>
      <c r="D7980" s="2" t="s">
        <v>6</v>
      </c>
      <c r="E7980" s="2" t="str">
        <f>IFERROR(__xludf.DUMMYFUNCTION("GOOGLETRANSLATE(B7980, ""auto"",""en"")"),"trumpeter cheerful girl is throwing a black melancholy attacks musician and begins to pursue him")</f>
        <v>trumpeter cheerful girl is throwing a black melancholy attacks musician and begins to pursue him</v>
      </c>
    </row>
    <row r="7981" ht="15.75" customHeight="1">
      <c r="A7981" s="1">
        <v>8740.0</v>
      </c>
      <c r="B7981" s="2" t="s">
        <v>6515</v>
      </c>
      <c r="C7981" s="2" t="s">
        <v>6517</v>
      </c>
      <c r="D7981" s="2" t="s">
        <v>6</v>
      </c>
      <c r="E7981" s="2" t="str">
        <f>IFERROR(__xludf.DUMMYFUNCTION("GOOGLETRANSLATE(B7981, ""auto"",""en"")"),"a Merry dear guests we invite you to celebrate his birthday at a nightclub royal club Our prices will surprise you have action on weekdays as well as the birthday gift from our establishment we have absolutely free access to rousing music from the best DJ"&amp;"s of the city's finest cuisine pleasant service and an unforgettable taste shisha be with us on this day, we are located at 44 Gagarina street corner of Vinogradov info tel 87078200190 Ainura work every day insta royal club almaty")</f>
        <v>a Merry dear guests we invite you to celebrate his birthday at a nightclub royal club Our prices will surprise you have action on weekdays as well as the birthday gift from our establishment we have absolutely free access to rousing music from the best DJs of the city's finest cuisine pleasant service and an unforgettable taste shisha be with us on this day, we are located at 44 Gagarina street corner of Vinogradov info tel 87078200190 Ainura work every day insta royal club almaty</v>
      </c>
    </row>
    <row r="7982" ht="15.75" customHeight="1">
      <c r="A7982" s="1">
        <v>8741.0</v>
      </c>
      <c r="B7982" s="2" t="s">
        <v>6516</v>
      </c>
      <c r="C7982" s="2" t="s">
        <v>6517</v>
      </c>
      <c r="D7982" s="2" t="s">
        <v>6</v>
      </c>
      <c r="E7982" s="2" t="str">
        <f>IFERROR(__xludf.DUMMYFUNCTION("GOOGLETRANSLATE(B7982, ""auto"",""en"")"),"to this day, I wish only one thing that you never stopped younger be always young happy inspiration let good luck to you all congratulate bratzhan")</f>
        <v>to this day, I wish only one thing that you never stopped younger be always young happy inspiration let good luck to you all congratulate bratzhan</v>
      </c>
    </row>
    <row r="7983" ht="15.75" customHeight="1">
      <c r="A7983" s="1">
        <v>8742.0</v>
      </c>
      <c r="B7983" s="2" t="s">
        <v>101</v>
      </c>
      <c r="C7983" s="2" t="s">
        <v>6518</v>
      </c>
      <c r="D7983" s="2" t="s">
        <v>6</v>
      </c>
      <c r="E7983" s="2" t="str">
        <f>IFERROR(__xludf.DUMMYFUNCTION("GOOGLETRANSLATE(B7983, ""auto"",""en"")"),"#VALUE!")</f>
        <v>#VALUE!</v>
      </c>
    </row>
    <row r="7984" ht="15.75" customHeight="1">
      <c r="A7984" s="1">
        <v>8743.0</v>
      </c>
      <c r="B7984" s="2" t="s">
        <v>6519</v>
      </c>
      <c r="C7984" s="2" t="s">
        <v>6518</v>
      </c>
      <c r="D7984" s="2" t="s">
        <v>6</v>
      </c>
      <c r="E7984" s="2" t="str">
        <f>IFERROR(__xludf.DUMMYFUNCTION("GOOGLETRANSLATE(B7984, ""auto"",""en"")"),"Lic syksy")</f>
        <v>Lic syksy</v>
      </c>
    </row>
    <row r="7985" ht="15.75" customHeight="1">
      <c r="A7985" s="1">
        <v>8744.0</v>
      </c>
      <c r="B7985" s="2" t="s">
        <v>6519</v>
      </c>
      <c r="C7985" s="2" t="s">
        <v>6518</v>
      </c>
      <c r="D7985" s="2" t="s">
        <v>6</v>
      </c>
      <c r="E7985" s="2" t="str">
        <f>IFERROR(__xludf.DUMMYFUNCTION("GOOGLETRANSLATE(B7985, ""auto"",""en"")"),"Lic syksy")</f>
        <v>Lic syksy</v>
      </c>
    </row>
    <row r="7986" ht="15.75" customHeight="1">
      <c r="A7986" s="1">
        <v>8745.0</v>
      </c>
      <c r="B7986" s="2" t="s">
        <v>6520</v>
      </c>
      <c r="C7986" s="2" t="s">
        <v>6518</v>
      </c>
      <c r="D7986" s="2" t="s">
        <v>6</v>
      </c>
      <c r="E7986" s="2" t="str">
        <f>IFERROR(__xludf.DUMMYFUNCTION("GOOGLETRANSLATE(B7986, ""auto"",""en"")"),"The new academic year, a new step in a new medium bilimküniquttıbolsın 1sentyabrya")</f>
        <v>The new academic year, a new step in a new medium bilimküniquttıbolsın 1sentyabrya</v>
      </c>
    </row>
    <row r="7987" ht="15.75" customHeight="1">
      <c r="A7987" s="1">
        <v>8746.0</v>
      </c>
      <c r="B7987" s="2" t="s">
        <v>6521</v>
      </c>
      <c r="C7987" s="2" t="s">
        <v>6518</v>
      </c>
      <c r="D7987" s="2" t="s">
        <v>6</v>
      </c>
      <c r="E7987" s="2" t="str">
        <f>IFERROR(__xludf.DUMMYFUNCTION("GOOGLETRANSLATE(B7987, ""auto"",""en"")"),"always find time for the things that make you feel happy to be alive")</f>
        <v>always find time for the things that make you feel happy to be alive</v>
      </c>
    </row>
    <row r="7988" ht="15.75" customHeight="1">
      <c r="A7988" s="1">
        <v>8747.0</v>
      </c>
      <c r="B7988" s="2" t="s">
        <v>6522</v>
      </c>
      <c r="C7988" s="2" t="s">
        <v>6518</v>
      </c>
      <c r="D7988" s="2" t="s">
        <v>6</v>
      </c>
      <c r="E7988" s="2" t="str">
        <f>IFERROR(__xludf.DUMMYFUNCTION("GOOGLETRANSLATE(B7988, ""auto"",""en"")"),"don t dream it be it ")</f>
        <v>don t dream it be it </v>
      </c>
    </row>
    <row r="7989" ht="15.75" customHeight="1">
      <c r="A7989" s="1">
        <v>8748.0</v>
      </c>
      <c r="B7989" s="2" t="s">
        <v>6523</v>
      </c>
      <c r="C7989" s="2" t="s">
        <v>6518</v>
      </c>
      <c r="D7989" s="2" t="s">
        <v>6</v>
      </c>
      <c r="E7989" s="2" t="str">
        <f>IFERROR(__xludf.DUMMYFUNCTION("GOOGLETRANSLATE(B7989, ""auto"",""en"")"),"the less you care the happier you will be ")</f>
        <v>the less you care the happier you will be </v>
      </c>
    </row>
    <row r="7990" ht="15.75" customHeight="1">
      <c r="A7990" s="1">
        <v>8749.0</v>
      </c>
      <c r="B7990" s="2" t="s">
        <v>6524</v>
      </c>
      <c r="C7990" s="2" t="s">
        <v>6518</v>
      </c>
      <c r="D7990" s="2" t="s">
        <v>6</v>
      </c>
      <c r="E7990" s="2" t="str">
        <f>IFERROR(__xludf.DUMMYFUNCTION("GOOGLETRANSLATE(B7990, ""auto"",""en"")"),"I know what I want and I'll do it")</f>
        <v>I know what I want and I'll do it</v>
      </c>
    </row>
    <row r="7991" ht="15.75" customHeight="1">
      <c r="A7991" s="1">
        <v>8750.0</v>
      </c>
      <c r="B7991" s="2" t="s">
        <v>6525</v>
      </c>
      <c r="C7991" s="2" t="s">
        <v>6518</v>
      </c>
      <c r="D7991" s="2" t="s">
        <v>6</v>
      </c>
      <c r="E7991" s="2" t="str">
        <f>IFERROR(__xludf.DUMMYFUNCTION("GOOGLETRANSLATE(B7991, ""auto"",""en"")"),"smile and be happy")</f>
        <v>smile and be happy</v>
      </c>
    </row>
    <row r="7992" ht="15.75" customHeight="1">
      <c r="A7992" s="1">
        <v>8751.0</v>
      </c>
      <c r="B7992" s="2" t="s">
        <v>6526</v>
      </c>
      <c r="C7992" s="2" t="s">
        <v>6518</v>
      </c>
      <c r="D7992" s="2" t="s">
        <v>6</v>
      </c>
      <c r="E7992" s="2" t="str">
        <f>IFERROR(__xludf.DUMMYFUNCTION("GOOGLETRANSLATE(B7992, ""auto"",""en"")"),"never give up on something that you really want")</f>
        <v>never give up on something that you really want</v>
      </c>
    </row>
    <row r="7993" ht="15.75" customHeight="1">
      <c r="A7993" s="1">
        <v>8752.0</v>
      </c>
      <c r="B7993" s="2" t="s">
        <v>6527</v>
      </c>
      <c r="C7993" s="2" t="s">
        <v>6518</v>
      </c>
      <c r="D7993" s="2" t="s">
        <v>6</v>
      </c>
      <c r="E7993" s="2" t="str">
        <f>IFERROR(__xludf.DUMMYFUNCTION("GOOGLETRANSLATE(B7993, ""auto"",""en"")"),"I want to say a few words of gratitude to thank you for what is always there for support and care for the ability to listen and help in a difficult moment for the fact that just by his presence in my life, doing her best heartily thank berikkyzy official "&amp;"gulnazkaakai aripzhaanova azimovna llll eskon karla zhumahanovab")</f>
        <v>I want to say a few words of gratitude to thank you for what is always there for support and care for the ability to listen and help in a difficult moment for the fact that just by his presence in my life, doing her best heartily thank berikkyzy official gulnazkaakai aripzhaanova azimovna llll eskon karla zhumahanovab</v>
      </c>
    </row>
    <row r="7994" ht="15.75" customHeight="1">
      <c r="A7994" s="1">
        <v>8753.0</v>
      </c>
      <c r="B7994" s="2" t="s">
        <v>6528</v>
      </c>
      <c r="C7994" s="2" t="s">
        <v>6518</v>
      </c>
      <c r="D7994" s="2" t="s">
        <v>6</v>
      </c>
      <c r="E7994" s="2" t="str">
        <f>IFERROR(__xludf.DUMMYFUNCTION("GOOGLETRANSLATE(B7994, ""auto"",""en"")"),"my problem is that i can t stay mat i always end up forgiving people even when they don t deserve it ")</f>
        <v>my problem is that i can t stay mat i always end up forgiving people even when they don t deserve it </v>
      </c>
    </row>
    <row r="7995" ht="15.75" customHeight="1">
      <c r="A7995" s="1">
        <v>8754.0</v>
      </c>
      <c r="B7995" s="2" t="s">
        <v>101</v>
      </c>
      <c r="C7995" s="2" t="s">
        <v>6529</v>
      </c>
      <c r="D7995" s="2" t="s">
        <v>6</v>
      </c>
      <c r="E7995" s="2" t="str">
        <f>IFERROR(__xludf.DUMMYFUNCTION("GOOGLETRANSLATE(B7995, ""auto"",""en"")"),"#VALUE!")</f>
        <v>#VALUE!</v>
      </c>
    </row>
    <row r="7996" ht="15.75" customHeight="1">
      <c r="A7996" s="1">
        <v>8755.0</v>
      </c>
      <c r="B7996" s="2" t="s">
        <v>6519</v>
      </c>
      <c r="C7996" s="2" t="s">
        <v>6529</v>
      </c>
      <c r="D7996" s="2" t="s">
        <v>6</v>
      </c>
      <c r="E7996" s="2" t="str">
        <f>IFERROR(__xludf.DUMMYFUNCTION("GOOGLETRANSLATE(B7996, ""auto"",""en"")"),"Lic syksy")</f>
        <v>Lic syksy</v>
      </c>
    </row>
    <row r="7997" ht="15.75" customHeight="1">
      <c r="A7997" s="1">
        <v>8756.0</v>
      </c>
      <c r="B7997" s="2" t="s">
        <v>6519</v>
      </c>
      <c r="C7997" s="2" t="s">
        <v>6529</v>
      </c>
      <c r="D7997" s="2" t="s">
        <v>6</v>
      </c>
      <c r="E7997" s="2" t="str">
        <f>IFERROR(__xludf.DUMMYFUNCTION("GOOGLETRANSLATE(B7997, ""auto"",""en"")"),"Lic syksy")</f>
        <v>Lic syksy</v>
      </c>
    </row>
    <row r="7998" ht="15.75" customHeight="1">
      <c r="A7998" s="1">
        <v>8757.0</v>
      </c>
      <c r="B7998" s="2" t="s">
        <v>6520</v>
      </c>
      <c r="C7998" s="2" t="s">
        <v>6529</v>
      </c>
      <c r="D7998" s="2" t="s">
        <v>6</v>
      </c>
      <c r="E7998" s="2" t="str">
        <f>IFERROR(__xludf.DUMMYFUNCTION("GOOGLETRANSLATE(B7998, ""auto"",""en"")"),"The new academic year, a new step in a new medium bilimküniquttıbolsın 1sentyabrya")</f>
        <v>The new academic year, a new step in a new medium bilimküniquttıbolsın 1sentyabrya</v>
      </c>
    </row>
    <row r="7999" ht="15.75" customHeight="1">
      <c r="A7999" s="1">
        <v>8758.0</v>
      </c>
      <c r="B7999" s="2" t="s">
        <v>6521</v>
      </c>
      <c r="C7999" s="2" t="s">
        <v>6529</v>
      </c>
      <c r="D7999" s="2" t="s">
        <v>6</v>
      </c>
      <c r="E7999" s="2" t="str">
        <f>IFERROR(__xludf.DUMMYFUNCTION("GOOGLETRANSLATE(B7999, ""auto"",""en"")"),"always find time for the things that make you feel happy to be alive")</f>
        <v>always find time for the things that make you feel happy to be alive</v>
      </c>
    </row>
    <row r="8000" ht="15.75" customHeight="1">
      <c r="A8000" s="1">
        <v>8759.0</v>
      </c>
      <c r="B8000" s="2" t="s">
        <v>6522</v>
      </c>
      <c r="C8000" s="2" t="s">
        <v>6529</v>
      </c>
      <c r="D8000" s="2" t="s">
        <v>6</v>
      </c>
      <c r="E8000" s="2" t="str">
        <f>IFERROR(__xludf.DUMMYFUNCTION("GOOGLETRANSLATE(B8000, ""auto"",""en"")"),"don t dream it be it ")</f>
        <v>don t dream it be it </v>
      </c>
    </row>
    <row r="8001" ht="15.75" customHeight="1">
      <c r="A8001" s="1">
        <v>8760.0</v>
      </c>
      <c r="B8001" s="2" t="s">
        <v>6523</v>
      </c>
      <c r="C8001" s="2" t="s">
        <v>6529</v>
      </c>
      <c r="D8001" s="2" t="s">
        <v>6</v>
      </c>
      <c r="E8001" s="2" t="str">
        <f>IFERROR(__xludf.DUMMYFUNCTION("GOOGLETRANSLATE(B8001, ""auto"",""en"")"),"the less you care the happier you will be ")</f>
        <v>the less you care the happier you will be </v>
      </c>
    </row>
    <row r="8002" ht="15.75" customHeight="1">
      <c r="A8002" s="1">
        <v>8761.0</v>
      </c>
      <c r="B8002" s="2" t="s">
        <v>6524</v>
      </c>
      <c r="C8002" s="2" t="s">
        <v>6529</v>
      </c>
      <c r="D8002" s="2" t="s">
        <v>6</v>
      </c>
      <c r="E8002" s="2" t="str">
        <f>IFERROR(__xludf.DUMMYFUNCTION("GOOGLETRANSLATE(B8002, ""auto"",""en"")"),"I know what I want and I'll do it")</f>
        <v>I know what I want and I'll do it</v>
      </c>
    </row>
    <row r="8003" ht="15.75" customHeight="1">
      <c r="A8003" s="1">
        <v>8762.0</v>
      </c>
      <c r="B8003" s="2" t="s">
        <v>6525</v>
      </c>
      <c r="C8003" s="2" t="s">
        <v>6529</v>
      </c>
      <c r="D8003" s="2" t="s">
        <v>6</v>
      </c>
      <c r="E8003" s="2" t="str">
        <f>IFERROR(__xludf.DUMMYFUNCTION("GOOGLETRANSLATE(B8003, ""auto"",""en"")"),"smile and be happy")</f>
        <v>smile and be happy</v>
      </c>
    </row>
    <row r="8004" ht="15.75" customHeight="1">
      <c r="A8004" s="1">
        <v>8763.0</v>
      </c>
      <c r="B8004" s="2" t="s">
        <v>6526</v>
      </c>
      <c r="C8004" s="2" t="s">
        <v>6529</v>
      </c>
      <c r="D8004" s="2" t="s">
        <v>6</v>
      </c>
      <c r="E8004" s="2" t="str">
        <f>IFERROR(__xludf.DUMMYFUNCTION("GOOGLETRANSLATE(B8004, ""auto"",""en"")"),"never give up on something that you really want")</f>
        <v>never give up on something that you really want</v>
      </c>
    </row>
    <row r="8005" ht="15.75" customHeight="1">
      <c r="A8005" s="1">
        <v>8764.0</v>
      </c>
      <c r="B8005" s="2" t="s">
        <v>6527</v>
      </c>
      <c r="C8005" s="2" t="s">
        <v>6529</v>
      </c>
      <c r="D8005" s="2" t="s">
        <v>6</v>
      </c>
      <c r="E8005" s="2" t="str">
        <f>IFERROR(__xludf.DUMMYFUNCTION("GOOGLETRANSLATE(B8005, ""auto"",""en"")"),"I want to say a few words of gratitude to thank you for what is always there for support and care for the ability to listen and help in a difficult moment for the fact that just by his presence in my life, doing her best heartily thank berikkyzy official "&amp;"gulnazkaakai aripzhaanova azimovna llll eskon karla zhumahanovab")</f>
        <v>I want to say a few words of gratitude to thank you for what is always there for support and care for the ability to listen and help in a difficult moment for the fact that just by his presence in my life, doing her best heartily thank berikkyzy official gulnazkaakai aripzhaanova azimovna llll eskon karla zhumahanovab</v>
      </c>
    </row>
    <row r="8006" ht="15.75" customHeight="1">
      <c r="A8006" s="1">
        <v>8765.0</v>
      </c>
      <c r="B8006" s="2" t="s">
        <v>6528</v>
      </c>
      <c r="C8006" s="2" t="s">
        <v>6529</v>
      </c>
      <c r="D8006" s="2" t="s">
        <v>6</v>
      </c>
      <c r="E8006" s="2" t="str">
        <f>IFERROR(__xludf.DUMMYFUNCTION("GOOGLETRANSLATE(B8006, ""auto"",""en"")"),"my problem is that i can t stay mat i always end up forgiving people even when they don t deserve it ")</f>
        <v>my problem is that i can t stay mat i always end up forgiving people even when they don t deserve it </v>
      </c>
    </row>
    <row r="8007" ht="15.75" customHeight="1">
      <c r="A8007" s="1">
        <v>8767.0</v>
      </c>
      <c r="B8007" s="2" t="s">
        <v>2640</v>
      </c>
      <c r="C8007" s="2" t="s">
        <v>6530</v>
      </c>
      <c r="D8007" s="2" t="s">
        <v>6</v>
      </c>
      <c r="E8007" s="2" t="str">
        <f>IFERROR(__xludf.DUMMYFUNCTION("GOOGLETRANSLATE(B8007, ""auto"",""en"")"),"post for those who want to win my heart")</f>
        <v>post for those who want to win my heart</v>
      </c>
    </row>
    <row r="8008" ht="15.75" customHeight="1">
      <c r="A8008" s="1">
        <v>8768.0</v>
      </c>
      <c r="B8008" s="2" t="s">
        <v>6531</v>
      </c>
      <c r="C8008" s="2" t="s">
        <v>6530</v>
      </c>
      <c r="D8008" s="2" t="s">
        <v>6</v>
      </c>
      <c r="E8008" s="2" t="str">
        <f>IFERROR(__xludf.DUMMYFUNCTION("GOOGLETRANSLATE(B8008, ""auto"",""en"")"),"bot that makes a woman a sincere love of a man")</f>
        <v>bot that makes a woman a sincere love of a man</v>
      </c>
    </row>
    <row r="8009" ht="15.75" customHeight="1">
      <c r="A8009" s="1">
        <v>8769.0</v>
      </c>
      <c r="B8009" s="2" t="s">
        <v>6532</v>
      </c>
      <c r="C8009" s="2" t="s">
        <v>6530</v>
      </c>
      <c r="D8009" s="2" t="s">
        <v>6</v>
      </c>
      <c r="E8009" s="2" t="str">
        <f>IFERROR(__xludf.DUMMYFUNCTION("GOOGLETRANSLATE(B8009, ""auto"",""en"")"),"Every girl should be with respect to itself if the door is not opened out in the open zimamoscov")</f>
        <v>Every girl should be with respect to itself if the door is not opened out in the open zimamoscov</v>
      </c>
    </row>
    <row r="8010" ht="15.75" customHeight="1">
      <c r="A8010" s="1">
        <v>8770.0</v>
      </c>
      <c r="B8010" s="2" t="s">
        <v>6533</v>
      </c>
      <c r="C8010" s="2" t="s">
        <v>6530</v>
      </c>
      <c r="D8010" s="2" t="s">
        <v>6</v>
      </c>
      <c r="E8010" s="2" t="str">
        <f>IFERROR(__xludf.DUMMYFUNCTION("GOOGLETRANSLATE(B8010, ""auto"",""en"")"),"well as a large and well-kept as a serious and when to laugh mnogo well when you do not send a car for you and will come himself when you can bury it lump and complain with all his snot and tears which says that suffer survive I'm near a well when it is n"&amp;"ot too lazy to throw garbage Housing well as kind to you and the most affectionate good when the hands are rough beautiful eyes and her voice was low and pleasant warm you want to be a little girl for him because he's your mountain and the protection it i"&amp;"s not difficult to ask about your samochuvst s hungry are you dressed and how he can please you than it is absolutely no reason just for what you have and for the sake of going to sacrifice for the sake of those who suffer and for those and want to be a r"&amp;"eal woman")</f>
        <v>well as a large and well-kept as a serious and when to laugh mnogo well when you do not send a car for you and will come himself when you can bury it lump and complain with all his snot and tears which says that suffer survive I'm near a well when it is not too lazy to throw garbage Housing well as kind to you and the most affectionate good when the hands are rough beautiful eyes and her voice was low and pleasant warm you want to be a little girl for him because he's your mountain and the protection it is not difficult to ask about your samochuvst s hungry are you dressed and how he can please you than it is absolutely no reason just for what you have and for the sake of going to sacrifice for the sake of those who suffer and for those and want to be a real woman</v>
      </c>
    </row>
    <row r="8011" ht="15.75" customHeight="1">
      <c r="A8011" s="1">
        <v>8772.0</v>
      </c>
      <c r="B8011" s="2" t="s">
        <v>6534</v>
      </c>
      <c r="C8011" s="2" t="s">
        <v>6530</v>
      </c>
      <c r="D8011" s="2" t="s">
        <v>6</v>
      </c>
      <c r="E8011" s="2" t="str">
        <f>IFERROR(__xludf.DUMMYFUNCTION("GOOGLETRANSLATE(B8011, ""auto"",""en"")"),"accustom themselves to the fact that you were only good thoughts they will do with your mind wonders 1911")</f>
        <v>accustom themselves to the fact that you were only good thoughts they will do with your mind wonders 1911</v>
      </c>
    </row>
    <row r="8012" ht="15.75" customHeight="1">
      <c r="A8012" s="1">
        <v>8774.0</v>
      </c>
      <c r="B8012" s="2" t="s">
        <v>2640</v>
      </c>
      <c r="C8012" s="2" t="s">
        <v>6530</v>
      </c>
      <c r="D8012" s="2" t="s">
        <v>6</v>
      </c>
      <c r="E8012" s="2" t="str">
        <f>IFERROR(__xludf.DUMMYFUNCTION("GOOGLETRANSLATE(B8012, ""auto"",""en"")"),"post for those who want to win my heart")</f>
        <v>post for those who want to win my heart</v>
      </c>
    </row>
    <row r="8013" ht="15.75" customHeight="1">
      <c r="A8013" s="1">
        <v>8775.0</v>
      </c>
      <c r="B8013" s="2" t="s">
        <v>6531</v>
      </c>
      <c r="C8013" s="2" t="s">
        <v>6530</v>
      </c>
      <c r="D8013" s="2" t="s">
        <v>6</v>
      </c>
      <c r="E8013" s="2" t="str">
        <f>IFERROR(__xludf.DUMMYFUNCTION("GOOGLETRANSLATE(B8013, ""auto"",""en"")"),"bot that makes a woman a sincere love of a man")</f>
        <v>bot that makes a woman a sincere love of a man</v>
      </c>
    </row>
    <row r="8014" ht="15.75" customHeight="1">
      <c r="A8014" s="1">
        <v>8776.0</v>
      </c>
      <c r="B8014" s="2" t="s">
        <v>6532</v>
      </c>
      <c r="C8014" s="2" t="s">
        <v>6530</v>
      </c>
      <c r="D8014" s="2" t="s">
        <v>6</v>
      </c>
      <c r="E8014" s="2" t="str">
        <f>IFERROR(__xludf.DUMMYFUNCTION("GOOGLETRANSLATE(B8014, ""auto"",""en"")"),"Every girl should be with respect to itself if the door is not opened out in the open zimamoscov")</f>
        <v>Every girl should be with respect to itself if the door is not opened out in the open zimamoscov</v>
      </c>
    </row>
    <row r="8015" ht="15.75" customHeight="1">
      <c r="A8015" s="1">
        <v>8777.0</v>
      </c>
      <c r="B8015" s="2" t="s">
        <v>6533</v>
      </c>
      <c r="C8015" s="2" t="s">
        <v>6530</v>
      </c>
      <c r="D8015" s="2" t="s">
        <v>6</v>
      </c>
      <c r="E8015" s="2" t="str">
        <f>IFERROR(__xludf.DUMMYFUNCTION("GOOGLETRANSLATE(B8015, ""auto"",""en"")"),"well as a large and well-kept as a serious and when to laugh mnogo well when you do not send a car for you and will come himself when you can bury it lump and complain with all his snot and tears which says that suffer survive I'm near a well when it is n"&amp;"ot too lazy to throw garbage Housing well as kind to you and the most affectionate good when the hands are rough beautiful eyes and her voice was low and pleasant warm you want to be a little girl for him because he's your mountain and the protection it i"&amp;"s not difficult to ask about your samochuvst s hungry are you dressed and how he can please you than it is absolutely no reason just for what you have and for the sake of going to sacrifice for the sake of those who suffer and for those and want to be a r"&amp;"eal woman")</f>
        <v>well as a large and well-kept as a serious and when to laugh mnogo well when you do not send a car for you and will come himself when you can bury it lump and complain with all his snot and tears which says that suffer survive I'm near a well when it is not too lazy to throw garbage Housing well as kind to you and the most affectionate good when the hands are rough beautiful eyes and her voice was low and pleasant warm you want to be a little girl for him because he's your mountain and the protection it is not difficult to ask about your samochuvst s hungry are you dressed and how he can please you than it is absolutely no reason just for what you have and for the sake of going to sacrifice for the sake of those who suffer and for those and want to be a real woman</v>
      </c>
    </row>
    <row r="8016" ht="15.75" customHeight="1">
      <c r="A8016" s="1">
        <v>8779.0</v>
      </c>
      <c r="B8016" s="2" t="s">
        <v>6534</v>
      </c>
      <c r="C8016" s="2" t="s">
        <v>6530</v>
      </c>
      <c r="D8016" s="2" t="s">
        <v>6</v>
      </c>
      <c r="E8016" s="2" t="str">
        <f>IFERROR(__xludf.DUMMYFUNCTION("GOOGLETRANSLATE(B8016, ""auto"",""en"")"),"accustom themselves to the fact that you were only good thoughts they will do with your mind wonders 1911")</f>
        <v>accustom themselves to the fact that you were only good thoughts they will do with your mind wonders 1911</v>
      </c>
    </row>
    <row r="8017" ht="15.75" customHeight="1">
      <c r="A8017" s="1">
        <v>8781.0</v>
      </c>
      <c r="B8017" s="2" t="s">
        <v>2640</v>
      </c>
      <c r="C8017" s="2" t="s">
        <v>6535</v>
      </c>
      <c r="D8017" s="2" t="s">
        <v>6</v>
      </c>
      <c r="E8017" s="2" t="str">
        <f>IFERROR(__xludf.DUMMYFUNCTION("GOOGLETRANSLATE(B8017, ""auto"",""en"")"),"post for those who want to win my heart")</f>
        <v>post for those who want to win my heart</v>
      </c>
    </row>
    <row r="8018" ht="15.75" customHeight="1">
      <c r="A8018" s="1">
        <v>8782.0</v>
      </c>
      <c r="B8018" s="2" t="s">
        <v>6531</v>
      </c>
      <c r="C8018" s="2" t="s">
        <v>6535</v>
      </c>
      <c r="D8018" s="2" t="s">
        <v>6</v>
      </c>
      <c r="E8018" s="2" t="str">
        <f>IFERROR(__xludf.DUMMYFUNCTION("GOOGLETRANSLATE(B8018, ""auto"",""en"")"),"bot that makes a woman a sincere love of a man")</f>
        <v>bot that makes a woman a sincere love of a man</v>
      </c>
    </row>
    <row r="8019" ht="15.75" customHeight="1">
      <c r="A8019" s="1">
        <v>8783.0</v>
      </c>
      <c r="B8019" s="2" t="s">
        <v>6532</v>
      </c>
      <c r="C8019" s="2" t="s">
        <v>6535</v>
      </c>
      <c r="D8019" s="2" t="s">
        <v>6</v>
      </c>
      <c r="E8019" s="2" t="str">
        <f>IFERROR(__xludf.DUMMYFUNCTION("GOOGLETRANSLATE(B8019, ""auto"",""en"")"),"Every girl should be with respect to itself if the door is not opened out in the open zimamoscov")</f>
        <v>Every girl should be with respect to itself if the door is not opened out in the open zimamoscov</v>
      </c>
    </row>
    <row r="8020" ht="15.75" customHeight="1">
      <c r="A8020" s="1">
        <v>8784.0</v>
      </c>
      <c r="B8020" s="2" t="s">
        <v>6533</v>
      </c>
      <c r="C8020" s="2" t="s">
        <v>6535</v>
      </c>
      <c r="D8020" s="2" t="s">
        <v>6</v>
      </c>
      <c r="E8020" s="2" t="str">
        <f>IFERROR(__xludf.DUMMYFUNCTION("GOOGLETRANSLATE(B8020, ""auto"",""en"")"),"well as a large and well-kept as a serious and when to laugh mnogo well when you do not send a car for you and will come himself when you can bury it lump and complain with all his snot and tears which says that suffer survive I'm near a well when it is n"&amp;"ot too lazy to throw garbage Housing well as kind to you and the most affectionate good when the hands are rough beautiful eyes and her voice was low and pleasant warm you want to be a little girl for him because he's your mountain and the protection it i"&amp;"s not difficult to ask about your samochuvst s hungry are you dressed and how he can please you than it is absolutely no reason just for what you have and for the sake of going to sacrifice for the sake of those who suffer and for those and want to be a r"&amp;"eal woman")</f>
        <v>well as a large and well-kept as a serious and when to laugh mnogo well when you do not send a car for you and will come himself when you can bury it lump and complain with all his snot and tears which says that suffer survive I'm near a well when it is not too lazy to throw garbage Housing well as kind to you and the most affectionate good when the hands are rough beautiful eyes and her voice was low and pleasant warm you want to be a little girl for him because he's your mountain and the protection it is not difficult to ask about your samochuvst s hungry are you dressed and how he can please you than it is absolutely no reason just for what you have and for the sake of going to sacrifice for the sake of those who suffer and for those and want to be a real woman</v>
      </c>
    </row>
    <row r="8021" ht="15.75" customHeight="1">
      <c r="A8021" s="1">
        <v>8786.0</v>
      </c>
      <c r="B8021" s="2" t="s">
        <v>6534</v>
      </c>
      <c r="C8021" s="2" t="s">
        <v>6535</v>
      </c>
      <c r="D8021" s="2" t="s">
        <v>6</v>
      </c>
      <c r="E8021" s="2" t="str">
        <f>IFERROR(__xludf.DUMMYFUNCTION("GOOGLETRANSLATE(B8021, ""auto"",""en"")"),"accustom themselves to the fact that you were only good thoughts they will do with your mind wonders 1911")</f>
        <v>accustom themselves to the fact that you were only good thoughts they will do with your mind wonders 1911</v>
      </c>
    </row>
    <row r="8022" ht="15.75" customHeight="1">
      <c r="A8022" s="1">
        <v>8787.0</v>
      </c>
      <c r="B8022" s="2" t="s">
        <v>6536</v>
      </c>
      <c r="C8022" s="2" t="s">
        <v>6537</v>
      </c>
      <c r="D8022" s="2" t="s">
        <v>6</v>
      </c>
      <c r="E8022" s="2" t="str">
        <f>IFERROR(__xludf.DUMMYFUNCTION("GOOGLETRANSLATE(B8022, ""auto"",""en"")"),"Wally 10 months")</f>
        <v>Wally 10 months</v>
      </c>
    </row>
    <row r="8023" ht="15.75" customHeight="1">
      <c r="A8023" s="1">
        <v>8788.0</v>
      </c>
      <c r="B8023" s="2" t="s">
        <v>6538</v>
      </c>
      <c r="C8023" s="2" t="s">
        <v>6537</v>
      </c>
      <c r="D8023" s="2" t="s">
        <v>6</v>
      </c>
      <c r="E8023" s="2" t="str">
        <f>IFERROR(__xludf.DUMMYFUNCTION("GOOGLETRANSLATE(B8023, ""auto"",""en"")"),"kaptiny naricovannye without kapandasha icklyuchitelno cgibami bymagi")</f>
        <v>kaptiny naricovannye without kapandasha icklyuchitelno cgibami bymagi</v>
      </c>
    </row>
    <row r="8024" ht="15.75" customHeight="1">
      <c r="A8024" s="1">
        <v>8789.0</v>
      </c>
      <c r="B8024" s="2" t="s">
        <v>6539</v>
      </c>
      <c r="C8024" s="2" t="s">
        <v>6537</v>
      </c>
      <c r="D8024" s="2" t="s">
        <v>6</v>
      </c>
      <c r="E8024" s="2" t="str">
        <f>IFERROR(__xludf.DUMMYFUNCTION("GOOGLETRANSLATE(B8024, ""auto"",""en"")"),"very tough reklama from prirodohrannoy organization postavte sebya their mesto")</f>
        <v>very tough reklama from prirodohrannoy organization postavte sebya their mesto</v>
      </c>
    </row>
    <row r="8025" ht="15.75" customHeight="1">
      <c r="A8025" s="1">
        <v>8790.0</v>
      </c>
      <c r="B8025" s="2" t="s">
        <v>6540</v>
      </c>
      <c r="C8025" s="2" t="s">
        <v>6537</v>
      </c>
      <c r="D8025" s="2" t="s">
        <v>6</v>
      </c>
      <c r="E8025" s="2" t="str">
        <f>IFERROR(__xludf.DUMMYFUNCTION("GOOGLETRANSLATE(B8025, ""auto"",""en"")"),"not ppedadut ne kinyt not podctavyat and obidu you do not take revenge did not throw in trouble will not leave you to die like people learn in dogs")</f>
        <v>not ppedadut ne kinyt not podctavyat and obidu you do not take revenge did not throw in trouble will not leave you to die like people learn in dogs</v>
      </c>
    </row>
    <row r="8026" ht="15.75" customHeight="1">
      <c r="A8026" s="1">
        <v>8791.0</v>
      </c>
      <c r="B8026" s="2" t="s">
        <v>6541</v>
      </c>
      <c r="C8026" s="2" t="s">
        <v>6537</v>
      </c>
      <c r="D8026" s="2" t="s">
        <v>6</v>
      </c>
      <c r="E8026" s="2" t="str">
        <f>IFERROR(__xludf.DUMMYFUNCTION("GOOGLETRANSLATE(B8026, ""auto"",""en"")"),"and disappointed many")</f>
        <v>and disappointed many</v>
      </c>
    </row>
    <row r="8027" ht="15.75" customHeight="1">
      <c r="A8027" s="1">
        <v>8792.0</v>
      </c>
      <c r="B8027" s="2" t="s">
        <v>6542</v>
      </c>
      <c r="C8027" s="2" t="s">
        <v>6537</v>
      </c>
      <c r="D8027" s="2" t="s">
        <v>6</v>
      </c>
      <c r="E8027" s="2" t="str">
        <f>IFERROR(__xludf.DUMMYFUNCTION("GOOGLETRANSLATE(B8027, ""auto"",""en"")"),"It looked so real Hachiko and his owner")</f>
        <v>It looked so real Hachiko and his owner</v>
      </c>
    </row>
    <row r="8028" ht="15.75" customHeight="1">
      <c r="A8028" s="1">
        <v>8793.0</v>
      </c>
      <c r="B8028" s="2" t="s">
        <v>6543</v>
      </c>
      <c r="C8028" s="2" t="s">
        <v>6537</v>
      </c>
      <c r="D8028" s="2" t="s">
        <v>6</v>
      </c>
      <c r="E8028" s="2" t="str">
        <f>IFERROR(__xludf.DUMMYFUNCTION("GOOGLETRANSLATE(B8028, ""auto"",""en"")")," you neyzheli prolictaesh down and ne ckazhesh malyshy ppivet")</f>
        <v> you neyzheli prolictaesh down and ne ckazhesh malyshy ppivet</v>
      </c>
    </row>
    <row r="8029" ht="15.75" customHeight="1">
      <c r="A8029" s="1">
        <v>8794.0</v>
      </c>
      <c r="B8029" s="2" t="s">
        <v>6544</v>
      </c>
      <c r="C8029" s="2" t="s">
        <v>6537</v>
      </c>
      <c r="D8029" s="2" t="s">
        <v>6</v>
      </c>
      <c r="E8029" s="2" t="str">
        <f>IFERROR(__xludf.DUMMYFUNCTION("GOOGLETRANSLATE(B8029, ""auto"",""en"")"),"people do not throw them away")</f>
        <v>people do not throw them away</v>
      </c>
    </row>
    <row r="8030" ht="15.75" customHeight="1">
      <c r="A8030" s="1">
        <v>8795.0</v>
      </c>
      <c r="B8030" s="2" t="s">
        <v>6545</v>
      </c>
      <c r="C8030" s="2" t="s">
        <v>6537</v>
      </c>
      <c r="D8030" s="2" t="s">
        <v>6</v>
      </c>
      <c r="E8030" s="2" t="str">
        <f>IFERROR(__xludf.DUMMYFUNCTION("GOOGLETRANSLATE(B8030, ""auto"",""en"")"),"loving eyes")</f>
        <v>loving eyes</v>
      </c>
    </row>
    <row r="8031" ht="15.75" customHeight="1">
      <c r="A8031" s="1">
        <v>8796.0</v>
      </c>
      <c r="B8031" s="2" t="s">
        <v>6536</v>
      </c>
      <c r="C8031" s="2" t="s">
        <v>6546</v>
      </c>
      <c r="D8031" s="2" t="s">
        <v>6</v>
      </c>
      <c r="E8031" s="2" t="str">
        <f>IFERROR(__xludf.DUMMYFUNCTION("GOOGLETRANSLATE(B8031, ""auto"",""en"")"),"Wally 10 months")</f>
        <v>Wally 10 months</v>
      </c>
    </row>
    <row r="8032" ht="15.75" customHeight="1">
      <c r="A8032" s="1">
        <v>8797.0</v>
      </c>
      <c r="B8032" s="2" t="s">
        <v>6538</v>
      </c>
      <c r="C8032" s="2" t="s">
        <v>6546</v>
      </c>
      <c r="D8032" s="2" t="s">
        <v>6</v>
      </c>
      <c r="E8032" s="2" t="str">
        <f>IFERROR(__xludf.DUMMYFUNCTION("GOOGLETRANSLATE(B8032, ""auto"",""en"")"),"kaptiny naricovannye without kapandasha icklyuchitelno cgibami bymagi")</f>
        <v>kaptiny naricovannye without kapandasha icklyuchitelno cgibami bymagi</v>
      </c>
    </row>
    <row r="8033" ht="15.75" customHeight="1">
      <c r="A8033" s="1">
        <v>8798.0</v>
      </c>
      <c r="B8033" s="2" t="s">
        <v>6539</v>
      </c>
      <c r="C8033" s="2" t="s">
        <v>6546</v>
      </c>
      <c r="D8033" s="2" t="s">
        <v>6</v>
      </c>
      <c r="E8033" s="2" t="str">
        <f>IFERROR(__xludf.DUMMYFUNCTION("GOOGLETRANSLATE(B8033, ""auto"",""en"")"),"very tough reklama from prirodohrannoy organization postavte sebya their mesto")</f>
        <v>very tough reklama from prirodohrannoy organization postavte sebya their mesto</v>
      </c>
    </row>
    <row r="8034" ht="15.75" customHeight="1">
      <c r="A8034" s="1">
        <v>8799.0</v>
      </c>
      <c r="B8034" s="2" t="s">
        <v>6540</v>
      </c>
      <c r="C8034" s="2" t="s">
        <v>6546</v>
      </c>
      <c r="D8034" s="2" t="s">
        <v>6</v>
      </c>
      <c r="E8034" s="2" t="str">
        <f>IFERROR(__xludf.DUMMYFUNCTION("GOOGLETRANSLATE(B8034, ""auto"",""en"")"),"not ppedadut ne kinyt not podctavyat and obidu you do not take revenge did not throw in trouble will not leave you to die like people learn in dogs")</f>
        <v>not ppedadut ne kinyt not podctavyat and obidu you do not take revenge did not throw in trouble will not leave you to die like people learn in dogs</v>
      </c>
    </row>
    <row r="8035" ht="15.75" customHeight="1">
      <c r="A8035" s="1">
        <v>8800.0</v>
      </c>
      <c r="B8035" s="2" t="s">
        <v>6541</v>
      </c>
      <c r="C8035" s="2" t="s">
        <v>6546</v>
      </c>
      <c r="D8035" s="2" t="s">
        <v>6</v>
      </c>
      <c r="E8035" s="2" t="str">
        <f>IFERROR(__xludf.DUMMYFUNCTION("GOOGLETRANSLATE(B8035, ""auto"",""en"")"),"and disappointed many")</f>
        <v>and disappointed many</v>
      </c>
    </row>
    <row r="8036" ht="15.75" customHeight="1">
      <c r="A8036" s="1">
        <v>8801.0</v>
      </c>
      <c r="B8036" s="2" t="s">
        <v>6542</v>
      </c>
      <c r="C8036" s="2" t="s">
        <v>6546</v>
      </c>
      <c r="D8036" s="2" t="s">
        <v>6</v>
      </c>
      <c r="E8036" s="2" t="str">
        <f>IFERROR(__xludf.DUMMYFUNCTION("GOOGLETRANSLATE(B8036, ""auto"",""en"")"),"It looked so real Hachiko and his owner")</f>
        <v>It looked so real Hachiko and his owner</v>
      </c>
    </row>
    <row r="8037" ht="15.75" customHeight="1">
      <c r="A8037" s="1">
        <v>8802.0</v>
      </c>
      <c r="B8037" s="2" t="s">
        <v>6543</v>
      </c>
      <c r="C8037" s="2" t="s">
        <v>6546</v>
      </c>
      <c r="D8037" s="2" t="s">
        <v>6</v>
      </c>
      <c r="E8037" s="2" t="str">
        <f>IFERROR(__xludf.DUMMYFUNCTION("GOOGLETRANSLATE(B8037, ""auto"",""en"")")," you neyzheli prolictaesh down and ne ckazhesh malyshy ppivet")</f>
        <v> you neyzheli prolictaesh down and ne ckazhesh malyshy ppivet</v>
      </c>
    </row>
    <row r="8038" ht="15.75" customHeight="1">
      <c r="A8038" s="1">
        <v>8803.0</v>
      </c>
      <c r="B8038" s="2" t="s">
        <v>6544</v>
      </c>
      <c r="C8038" s="2" t="s">
        <v>6546</v>
      </c>
      <c r="D8038" s="2" t="s">
        <v>6</v>
      </c>
      <c r="E8038" s="2" t="str">
        <f>IFERROR(__xludf.DUMMYFUNCTION("GOOGLETRANSLATE(B8038, ""auto"",""en"")"),"people do not throw them away")</f>
        <v>people do not throw them away</v>
      </c>
    </row>
    <row r="8039" ht="15.75" customHeight="1">
      <c r="A8039" s="1">
        <v>8804.0</v>
      </c>
      <c r="B8039" s="2" t="s">
        <v>6545</v>
      </c>
      <c r="C8039" s="2" t="s">
        <v>6546</v>
      </c>
      <c r="D8039" s="2" t="s">
        <v>6</v>
      </c>
      <c r="E8039" s="2" t="str">
        <f>IFERROR(__xludf.DUMMYFUNCTION("GOOGLETRANSLATE(B8039, ""auto"",""en"")"),"loving eyes")</f>
        <v>loving eyes</v>
      </c>
    </row>
    <row r="8040" ht="15.75" customHeight="1">
      <c r="A8040" s="1">
        <v>8805.0</v>
      </c>
      <c r="B8040" s="2" t="s">
        <v>6547</v>
      </c>
      <c r="C8040" s="2" t="s">
        <v>6548</v>
      </c>
      <c r="D8040" s="2" t="s">
        <v>6</v>
      </c>
      <c r="E8040" s="2" t="str">
        <f>IFERROR(__xludf.DUMMYFUNCTION("GOOGLETRANSLATE(B8040, ""auto"",""en"")"),"sunchill")</f>
        <v>sunchill</v>
      </c>
    </row>
    <row r="8041" ht="15.75" customHeight="1">
      <c r="A8041" s="1">
        <v>8806.0</v>
      </c>
      <c r="B8041" s="2" t="s">
        <v>6549</v>
      </c>
      <c r="C8041" s="2" t="s">
        <v>6548</v>
      </c>
      <c r="D8041" s="2" t="s">
        <v>6</v>
      </c>
      <c r="E8041" s="2" t="str">
        <f>IFERROR(__xludf.DUMMYFUNCTION("GOOGLETRANSLATE(B8041, ""auto"",""en"")"),"like my tracks Put Like")</f>
        <v>like my tracks Put Like</v>
      </c>
    </row>
    <row r="8042" ht="15.75" customHeight="1">
      <c r="A8042" s="1">
        <v>8807.0</v>
      </c>
      <c r="B8042" s="2" t="s">
        <v>6550</v>
      </c>
      <c r="C8042" s="2" t="s">
        <v>6548</v>
      </c>
      <c r="D8042" s="2" t="s">
        <v>6</v>
      </c>
      <c r="E8042" s="2" t="str">
        <f>IFERROR(__xludf.DUMMYFUNCTION("GOOGLETRANSLATE(B8042, ""auto"",""en"")"),"enjoy")</f>
        <v>enjoy</v>
      </c>
    </row>
    <row r="8043" ht="15.75" customHeight="1">
      <c r="A8043" s="1">
        <v>8808.0</v>
      </c>
      <c r="B8043" s="2" t="s">
        <v>6551</v>
      </c>
      <c r="C8043" s="2" t="s">
        <v>6548</v>
      </c>
      <c r="D8043" s="2" t="s">
        <v>6</v>
      </c>
      <c r="E8043" s="2" t="str">
        <f>IFERROR(__xludf.DUMMYFUNCTION("GOOGLETRANSLATE(B8043, ""auto"",""en"")"),"audio are open to all as long as the good help yourself")</f>
        <v>audio are open to all as long as the good help yourself</v>
      </c>
    </row>
    <row r="8044" ht="15.75" customHeight="1">
      <c r="A8044" s="1">
        <v>8809.0</v>
      </c>
      <c r="B8044" s="2" t="s">
        <v>6547</v>
      </c>
      <c r="C8044" s="2" t="s">
        <v>6552</v>
      </c>
      <c r="D8044" s="2" t="s">
        <v>6</v>
      </c>
      <c r="E8044" s="2" t="str">
        <f>IFERROR(__xludf.DUMMYFUNCTION("GOOGLETRANSLATE(B8044, ""auto"",""en"")"),"sunchill")</f>
        <v>sunchill</v>
      </c>
    </row>
    <row r="8045" ht="15.75" customHeight="1">
      <c r="A8045" s="1">
        <v>8810.0</v>
      </c>
      <c r="B8045" s="2" t="s">
        <v>6549</v>
      </c>
      <c r="C8045" s="2" t="s">
        <v>6552</v>
      </c>
      <c r="D8045" s="2" t="s">
        <v>6</v>
      </c>
      <c r="E8045" s="2" t="str">
        <f>IFERROR(__xludf.DUMMYFUNCTION("GOOGLETRANSLATE(B8045, ""auto"",""en"")"),"like my tracks Put Like")</f>
        <v>like my tracks Put Like</v>
      </c>
    </row>
    <row r="8046" ht="15.75" customHeight="1">
      <c r="A8046" s="1">
        <v>8811.0</v>
      </c>
      <c r="B8046" s="2" t="s">
        <v>6550</v>
      </c>
      <c r="C8046" s="2" t="s">
        <v>6552</v>
      </c>
      <c r="D8046" s="2" t="s">
        <v>6</v>
      </c>
      <c r="E8046" s="2" t="str">
        <f>IFERROR(__xludf.DUMMYFUNCTION("GOOGLETRANSLATE(B8046, ""auto"",""en"")"),"enjoy")</f>
        <v>enjoy</v>
      </c>
    </row>
    <row r="8047" ht="15.75" customHeight="1">
      <c r="A8047" s="1">
        <v>8812.0</v>
      </c>
      <c r="B8047" s="2" t="s">
        <v>6551</v>
      </c>
      <c r="C8047" s="2" t="s">
        <v>6552</v>
      </c>
      <c r="D8047" s="2" t="s">
        <v>6</v>
      </c>
      <c r="E8047" s="2" t="str">
        <f>IFERROR(__xludf.DUMMYFUNCTION("GOOGLETRANSLATE(B8047, ""auto"",""en"")"),"audio are open to all as long as the good help yourself")</f>
        <v>audio are open to all as long as the good help yourself</v>
      </c>
    </row>
    <row r="8048" ht="15.75" customHeight="1">
      <c r="A8048" s="1">
        <v>8813.0</v>
      </c>
      <c r="B8048" s="2" t="s">
        <v>6553</v>
      </c>
      <c r="C8048" s="2" t="s">
        <v>6554</v>
      </c>
      <c r="D8048" s="2" t="s">
        <v>6</v>
      </c>
      <c r="E8048" s="2" t="str">
        <f>IFERROR(__xludf.DUMMYFUNCTION("GOOGLETRANSLATE(B8048, ""auto"",""en"")"),"amen")</f>
        <v>amen</v>
      </c>
    </row>
    <row r="8049" ht="15.75" customHeight="1">
      <c r="A8049" s="1">
        <v>8814.0</v>
      </c>
      <c r="B8049" s="2" t="s">
        <v>6555</v>
      </c>
      <c r="C8049" s="2" t="s">
        <v>6554</v>
      </c>
      <c r="D8049" s="2" t="s">
        <v>6</v>
      </c>
      <c r="E8049" s="2" t="str">
        <f>IFERROR(__xludf.DUMMYFUNCTION("GOOGLETRANSLATE(B8049, ""auto"",""en"")"),"the world is not yours and not your rules")</f>
        <v>the world is not yours and not your rules</v>
      </c>
    </row>
    <row r="8050" ht="15.75" customHeight="1">
      <c r="A8050" s="1">
        <v>8815.0</v>
      </c>
      <c r="B8050" s="2" t="s">
        <v>6556</v>
      </c>
      <c r="C8050" s="2" t="s">
        <v>6554</v>
      </c>
      <c r="D8050" s="2" t="s">
        <v>6</v>
      </c>
      <c r="E8050" s="2" t="str">
        <f>IFERROR(__xludf.DUMMYFUNCTION("GOOGLETRANSLATE(B8050, ""auto"",""en"")")," I do not need to be excluded from his thoughts succeeded one can and the other one could not therefore be the first")</f>
        <v> I do not need to be excluded from his thoughts succeeded one can and the other one could not therefore be the first</v>
      </c>
    </row>
    <row r="8051" ht="15.75" customHeight="1">
      <c r="A8051" s="1">
        <v>8816.0</v>
      </c>
      <c r="B8051" s="2" t="s">
        <v>6557</v>
      </c>
      <c r="C8051" s="2" t="s">
        <v>6554</v>
      </c>
      <c r="D8051" s="2" t="s">
        <v>6</v>
      </c>
      <c r="E8051" s="2" t="str">
        <f>IFERROR(__xludf.DUMMYFUNCTION("GOOGLETRANSLATE(B8051, ""auto"",""en"")"),"To date, available to go to the heart of a caring parent who believe Allah thank you to the liver")</f>
        <v>To date, available to go to the heart of a caring parent who believe Allah thank you to the liver</v>
      </c>
    </row>
    <row r="8052" ht="15.75" customHeight="1">
      <c r="A8052" s="1">
        <v>8817.0</v>
      </c>
      <c r="B8052" s="2" t="s">
        <v>6558</v>
      </c>
      <c r="C8052" s="2" t="s">
        <v>6554</v>
      </c>
      <c r="D8052" s="2" t="s">
        <v>6</v>
      </c>
      <c r="E8052" s="2" t="str">
        <f>IFERROR(__xludf.DUMMYFUNCTION("GOOGLETRANSLATE(B8052, ""auto"",""en"")"),"gem is open to want to steal increases will increase and the girl who is open qorlağısı")</f>
        <v>gem is open to want to steal increases will increase and the girl who is open qorlağısı</v>
      </c>
    </row>
    <row r="8053" ht="15.75" customHeight="1">
      <c r="A8053" s="1">
        <v>8818.0</v>
      </c>
      <c r="B8053" s="2" t="s">
        <v>6553</v>
      </c>
      <c r="C8053" s="2" t="s">
        <v>6554</v>
      </c>
      <c r="D8053" s="2" t="s">
        <v>6</v>
      </c>
      <c r="E8053" s="2" t="str">
        <f>IFERROR(__xludf.DUMMYFUNCTION("GOOGLETRANSLATE(B8053, ""auto"",""en"")"),"amen")</f>
        <v>amen</v>
      </c>
    </row>
    <row r="8054" ht="15.75" customHeight="1">
      <c r="A8054" s="1">
        <v>8819.0</v>
      </c>
      <c r="B8054" s="2" t="s">
        <v>6555</v>
      </c>
      <c r="C8054" s="2" t="s">
        <v>6554</v>
      </c>
      <c r="D8054" s="2" t="s">
        <v>6</v>
      </c>
      <c r="E8054" s="2" t="str">
        <f>IFERROR(__xludf.DUMMYFUNCTION("GOOGLETRANSLATE(B8054, ""auto"",""en"")"),"the world is not yours and not your rules")</f>
        <v>the world is not yours and not your rules</v>
      </c>
    </row>
    <row r="8055" ht="15.75" customHeight="1">
      <c r="A8055" s="1">
        <v>8820.0</v>
      </c>
      <c r="B8055" s="2" t="s">
        <v>6556</v>
      </c>
      <c r="C8055" s="2" t="s">
        <v>6554</v>
      </c>
      <c r="D8055" s="2" t="s">
        <v>6</v>
      </c>
      <c r="E8055" s="2" t="str">
        <f>IFERROR(__xludf.DUMMYFUNCTION("GOOGLETRANSLATE(B8055, ""auto"",""en"")")," I do not need to be excluded from his thoughts succeeded one can and the other one could not therefore be the first")</f>
        <v> I do not need to be excluded from his thoughts succeeded one can and the other one could not therefore be the first</v>
      </c>
    </row>
    <row r="8056" ht="15.75" customHeight="1">
      <c r="A8056" s="1">
        <v>8821.0</v>
      </c>
      <c r="B8056" s="2" t="s">
        <v>6557</v>
      </c>
      <c r="C8056" s="2" t="s">
        <v>6554</v>
      </c>
      <c r="D8056" s="2" t="s">
        <v>6</v>
      </c>
      <c r="E8056" s="2" t="str">
        <f>IFERROR(__xludf.DUMMYFUNCTION("GOOGLETRANSLATE(B8056, ""auto"",""en"")"),"To date, available to go to the heart of a caring parent who believe Allah thank you to the liver")</f>
        <v>To date, available to go to the heart of a caring parent who believe Allah thank you to the liver</v>
      </c>
    </row>
    <row r="8057" ht="15.75" customHeight="1">
      <c r="A8057" s="1">
        <v>8822.0</v>
      </c>
      <c r="B8057" s="2" t="s">
        <v>6558</v>
      </c>
      <c r="C8057" s="2" t="s">
        <v>6554</v>
      </c>
      <c r="D8057" s="2" t="s">
        <v>6</v>
      </c>
      <c r="E8057" s="2" t="str">
        <f>IFERROR(__xludf.DUMMYFUNCTION("GOOGLETRANSLATE(B8057, ""auto"",""en"")"),"gem is open to want to steal increases will increase and the girl who is open qorlağısı")</f>
        <v>gem is open to want to steal increases will increase and the girl who is open qorlağısı</v>
      </c>
    </row>
    <row r="8058" ht="15.75" customHeight="1">
      <c r="A8058" s="1">
        <v>8823.0</v>
      </c>
      <c r="B8058" s="2" t="s">
        <v>6553</v>
      </c>
      <c r="C8058" s="2" t="s">
        <v>6554</v>
      </c>
      <c r="D8058" s="2" t="s">
        <v>6</v>
      </c>
      <c r="E8058" s="2" t="str">
        <f>IFERROR(__xludf.DUMMYFUNCTION("GOOGLETRANSLATE(B8058, ""auto"",""en"")"),"amen")</f>
        <v>amen</v>
      </c>
    </row>
    <row r="8059" ht="15.75" customHeight="1">
      <c r="A8059" s="1">
        <v>8824.0</v>
      </c>
      <c r="B8059" s="2" t="s">
        <v>6555</v>
      </c>
      <c r="C8059" s="2" t="s">
        <v>6554</v>
      </c>
      <c r="D8059" s="2" t="s">
        <v>6</v>
      </c>
      <c r="E8059" s="2" t="str">
        <f>IFERROR(__xludf.DUMMYFUNCTION("GOOGLETRANSLATE(B8059, ""auto"",""en"")"),"the world is not yours and not your rules")</f>
        <v>the world is not yours and not your rules</v>
      </c>
    </row>
    <row r="8060" ht="15.75" customHeight="1">
      <c r="A8060" s="1">
        <v>8825.0</v>
      </c>
      <c r="B8060" s="2" t="s">
        <v>6556</v>
      </c>
      <c r="C8060" s="2" t="s">
        <v>6554</v>
      </c>
      <c r="D8060" s="2" t="s">
        <v>6</v>
      </c>
      <c r="E8060" s="2" t="str">
        <f>IFERROR(__xludf.DUMMYFUNCTION("GOOGLETRANSLATE(B8060, ""auto"",""en"")")," I do not need to be excluded from his thoughts succeeded one can and the other one could not therefore be the first")</f>
        <v> I do not need to be excluded from his thoughts succeeded one can and the other one could not therefore be the first</v>
      </c>
    </row>
    <row r="8061" ht="15.75" customHeight="1">
      <c r="A8061" s="1">
        <v>8826.0</v>
      </c>
      <c r="B8061" s="2" t="s">
        <v>6557</v>
      </c>
      <c r="C8061" s="2" t="s">
        <v>6554</v>
      </c>
      <c r="D8061" s="2" t="s">
        <v>6</v>
      </c>
      <c r="E8061" s="2" t="str">
        <f>IFERROR(__xludf.DUMMYFUNCTION("GOOGLETRANSLATE(B8061, ""auto"",""en"")"),"To date, available to go to the heart of a caring parent who believe Allah thank you to the liver")</f>
        <v>To date, available to go to the heart of a caring parent who believe Allah thank you to the liver</v>
      </c>
    </row>
    <row r="8062" ht="15.75" customHeight="1">
      <c r="A8062" s="1">
        <v>8827.0</v>
      </c>
      <c r="B8062" s="2" t="s">
        <v>6558</v>
      </c>
      <c r="C8062" s="2" t="s">
        <v>6554</v>
      </c>
      <c r="D8062" s="2" t="s">
        <v>6</v>
      </c>
      <c r="E8062" s="2" t="str">
        <f>IFERROR(__xludf.DUMMYFUNCTION("GOOGLETRANSLATE(B8062, ""auto"",""en"")"),"gem is open to want to steal increases will increase and the girl who is open qorlağısı")</f>
        <v>gem is open to want to steal increases will increase and the girl who is open qorlağısı</v>
      </c>
    </row>
    <row r="8063" ht="15.75" customHeight="1">
      <c r="A8063" s="1">
        <v>8828.0</v>
      </c>
      <c r="B8063" s="2" t="s">
        <v>1352</v>
      </c>
      <c r="C8063" s="2" t="s">
        <v>6559</v>
      </c>
      <c r="D8063" s="2" t="s">
        <v>6</v>
      </c>
      <c r="E8063" s="2" t="str">
        <f>IFERROR(__xludf.DUMMYFUNCTION("GOOGLETRANSLATE(B8063, ""auto"",""en"")"),"you want to know what I think of you see here http vk com app2677176")</f>
        <v>you want to know what I think of you see here http vk com app2677176</v>
      </c>
    </row>
    <row r="8064" ht="15.75" customHeight="1">
      <c r="A8064" s="1">
        <v>8829.0</v>
      </c>
      <c r="B8064" s="2" t="s">
        <v>6560</v>
      </c>
      <c r="C8064" s="2" t="s">
        <v>6559</v>
      </c>
      <c r="D8064" s="2" t="s">
        <v>6</v>
      </c>
      <c r="E8064" s="2" t="str">
        <f>IFERROR(__xludf.DUMMYFUNCTION("GOOGLETRANSLATE(B8064, ""auto"",""en"")"),"test what kind of game you download to your tablet are many different variants of long-standing to the newest 3 games to pass the test, you can link vk com megatest 52615e3ee4b04a8251cd3ba5")</f>
        <v>test what kind of game you download to your tablet are many different variants of long-standing to the newest 3 games to pass the test, you can link vk com megatest 52615e3ee4b04a8251cd3ba5</v>
      </c>
    </row>
    <row r="8065" ht="15.75" customHeight="1">
      <c r="A8065" s="1">
        <v>8830.0</v>
      </c>
      <c r="B8065" s="2" t="s">
        <v>6561</v>
      </c>
      <c r="C8065" s="2" t="s">
        <v>6559</v>
      </c>
      <c r="D8065" s="2" t="s">
        <v>6</v>
      </c>
      <c r="E8065" s="2" t="str">
        <f>IFERROR(__xludf.DUMMYFUNCTION("GOOGLETRANSLATE(B8065, ""auto"",""en"")"),"Yerbolat prostï")</f>
        <v>Yerbolat prostï</v>
      </c>
    </row>
    <row r="8066" ht="15.75" customHeight="1">
      <c r="A8066" s="1">
        <v>8831.0</v>
      </c>
      <c r="B8066" s="2" t="s">
        <v>1352</v>
      </c>
      <c r="C8066" s="2" t="s">
        <v>6559</v>
      </c>
      <c r="D8066" s="2" t="s">
        <v>6</v>
      </c>
      <c r="E8066" s="2" t="str">
        <f>IFERROR(__xludf.DUMMYFUNCTION("GOOGLETRANSLATE(B8066, ""auto"",""en"")"),"you want to know what I think of you see here http vk com app2677176")</f>
        <v>you want to know what I think of you see here http vk com app2677176</v>
      </c>
    </row>
    <row r="8067" ht="15.75" customHeight="1">
      <c r="A8067" s="1">
        <v>8832.0</v>
      </c>
      <c r="B8067" s="2" t="s">
        <v>6560</v>
      </c>
      <c r="C8067" s="2" t="s">
        <v>6559</v>
      </c>
      <c r="D8067" s="2" t="s">
        <v>6</v>
      </c>
      <c r="E8067" s="2" t="str">
        <f>IFERROR(__xludf.DUMMYFUNCTION("GOOGLETRANSLATE(B8067, ""auto"",""en"")"),"test what kind of game you download to your tablet are many different variants of long-standing to the newest 3 games to pass the test, you can link vk com megatest 52615e3ee4b04a8251cd3ba5")</f>
        <v>test what kind of game you download to your tablet are many different variants of long-standing to the newest 3 games to pass the test, you can link vk com megatest 52615e3ee4b04a8251cd3ba5</v>
      </c>
    </row>
    <row r="8068" ht="15.75" customHeight="1">
      <c r="A8068" s="1">
        <v>8833.0</v>
      </c>
      <c r="B8068" s="2" t="s">
        <v>6561</v>
      </c>
      <c r="C8068" s="2" t="s">
        <v>6559</v>
      </c>
      <c r="D8068" s="2" t="s">
        <v>6</v>
      </c>
      <c r="E8068" s="2" t="str">
        <f>IFERROR(__xludf.DUMMYFUNCTION("GOOGLETRANSLATE(B8068, ""auto"",""en"")"),"Yerbolat prostï")</f>
        <v>Yerbolat prostï</v>
      </c>
    </row>
    <row r="8069" ht="15.75" customHeight="1">
      <c r="A8069" s="1">
        <v>8834.0</v>
      </c>
      <c r="B8069" s="2" t="s">
        <v>6562</v>
      </c>
      <c r="C8069" s="2" t="s">
        <v>6563</v>
      </c>
      <c r="D8069" s="2" t="s">
        <v>6</v>
      </c>
      <c r="E8069" s="2" t="str">
        <f>IFERROR(__xludf.DUMMYFUNCTION("GOOGLETRANSLATE(B8069, ""auto"",""en"")")," this beat is a chemical instagram com beryl illustrates cliqueart")</f>
        <v> this beat is a chemical instagram com beryl illustrates cliqueart</v>
      </c>
    </row>
    <row r="8070" ht="15.75" customHeight="1">
      <c r="A8070" s="1">
        <v>8835.0</v>
      </c>
      <c r="B8070" s="2" t="s">
        <v>6562</v>
      </c>
      <c r="C8070" s="2" t="s">
        <v>6564</v>
      </c>
      <c r="D8070" s="2" t="s">
        <v>6</v>
      </c>
      <c r="E8070" s="2" t="str">
        <f>IFERROR(__xludf.DUMMYFUNCTION("GOOGLETRANSLATE(B8070, ""auto"",""en"")")," this beat is a chemical instagram com beryl illustrates cliqueart")</f>
        <v> this beat is a chemical instagram com beryl illustrates cliqueart</v>
      </c>
    </row>
    <row r="8071" ht="15.75" customHeight="1">
      <c r="A8071" s="1">
        <v>8837.0</v>
      </c>
      <c r="B8071" s="2" t="s">
        <v>6565</v>
      </c>
      <c r="C8071" s="2" t="s">
        <v>6566</v>
      </c>
      <c r="D8071" s="2" t="s">
        <v>6</v>
      </c>
      <c r="E8071" s="2" t="str">
        <f>IFERROR(__xludf.DUMMYFUNCTION("GOOGLETRANSLATE(B8071, ""auto"",""en"")")," I was born with the emptiness inside that can not be filled with love and hope created with a broken heart from the very beginning marina and the diamonds valley of the dolls")</f>
        <v> I was born with the emptiness inside that can not be filled with love and hope created with a broken heart from the very beginning marina and the diamonds valley of the dolls</v>
      </c>
    </row>
    <row r="8072" ht="15.75" customHeight="1">
      <c r="A8072" s="1">
        <v>8838.0</v>
      </c>
      <c r="B8072" s="2" t="s">
        <v>6567</v>
      </c>
      <c r="C8072" s="2" t="s">
        <v>6566</v>
      </c>
      <c r="D8072" s="2" t="s">
        <v>6</v>
      </c>
      <c r="E8072" s="2" t="str">
        <f>IFERROR(__xludf.DUMMYFUNCTION("GOOGLETRANSLATE(B8072, ""auto"",""en"")"),"thread it alone second season")</f>
        <v>thread it alone second season</v>
      </c>
    </row>
    <row r="8073" ht="15.75" customHeight="1">
      <c r="A8073" s="1">
        <v>8839.0</v>
      </c>
      <c r="B8073" s="2" t="s">
        <v>6568</v>
      </c>
      <c r="C8073" s="2" t="s">
        <v>6566</v>
      </c>
      <c r="D8073" s="2" t="s">
        <v>6</v>
      </c>
      <c r="E8073" s="2" t="str">
        <f>IFERROR(__xludf.DUMMYFUNCTION("GOOGLETRANSLATE(B8073, ""auto"",""en"")")," the last time I was in the backseat of his own life trying to regain control but I do not know how lauv sad forever")</f>
        <v> the last time I was in the backseat of his own life trying to regain control but I do not know how lauv sad forever</v>
      </c>
    </row>
    <row r="8074" ht="15.75" customHeight="1">
      <c r="A8074" s="1">
        <v>8840.0</v>
      </c>
      <c r="B8074" s="2" t="s">
        <v>6569</v>
      </c>
      <c r="C8074" s="2" t="s">
        <v>6566</v>
      </c>
      <c r="D8074" s="2" t="s">
        <v>6</v>
      </c>
      <c r="E8074" s="2" t="str">
        <f>IFERROR(__xludf.DUMMYFUNCTION("GOOGLETRANSLATE(B8074, ""auto"",""en"")"),"series continuous pain and suffering of their choice")</f>
        <v>series continuous pain and suffering of their choice</v>
      </c>
    </row>
    <row r="8075" ht="15.75" customHeight="1">
      <c r="A8075" s="1">
        <v>8841.0</v>
      </c>
      <c r="B8075" s="2" t="s">
        <v>6567</v>
      </c>
      <c r="C8075" s="2" t="s">
        <v>6566</v>
      </c>
      <c r="D8075" s="2" t="s">
        <v>6</v>
      </c>
      <c r="E8075" s="2" t="str">
        <f>IFERROR(__xludf.DUMMYFUNCTION("GOOGLETRANSLATE(B8075, ""auto"",""en"")"),"thread it alone second season")</f>
        <v>thread it alone second season</v>
      </c>
    </row>
    <row r="8076" ht="15.75" customHeight="1">
      <c r="A8076" s="1">
        <v>8842.0</v>
      </c>
      <c r="B8076" s="2" t="s">
        <v>6570</v>
      </c>
      <c r="C8076" s="2" t="s">
        <v>6566</v>
      </c>
      <c r="D8076" s="2" t="s">
        <v>6</v>
      </c>
      <c r="E8076" s="2" t="str">
        <f>IFERROR(__xludf.DUMMYFUNCTION("GOOGLETRANSLATE(B8076, ""auto"",""en"")")," the end of the world 2019")</f>
        <v> the end of the world 2019</v>
      </c>
    </row>
    <row r="8077" ht="15.75" customHeight="1">
      <c r="A8077" s="1">
        <v>8843.0</v>
      </c>
      <c r="B8077" s="2" t="s">
        <v>6571</v>
      </c>
      <c r="C8077" s="2" t="s">
        <v>6566</v>
      </c>
      <c r="D8077" s="2" t="s">
        <v>6</v>
      </c>
      <c r="E8077" s="2" t="str">
        <f>IFERROR(__xludf.DUMMYFUNCTION("GOOGLETRANSLATE(B8077, ""auto"",""en"")")," My mother always told me smile and make happy face saying my mission to bring joy and happiness in this world")</f>
        <v> My mother always told me smile and make happy face saying my mission to bring joy and happiness in this world</v>
      </c>
    </row>
    <row r="8078" ht="15.75" customHeight="1">
      <c r="A8078" s="1">
        <v>8844.0</v>
      </c>
      <c r="B8078" s="2" t="s">
        <v>6572</v>
      </c>
      <c r="C8078" s="2" t="s">
        <v>6566</v>
      </c>
      <c r="D8078" s="2" t="s">
        <v>6</v>
      </c>
      <c r="E8078" s="2" t="str">
        <f>IFERROR(__xludf.DUMMYFUNCTION("GOOGLETRANSLATE(B8078, ""auto"",""en"")"),"sharp visors is love")</f>
        <v>sharp visors is love</v>
      </c>
    </row>
    <row r="8079" ht="15.75" customHeight="1">
      <c r="A8079" s="1">
        <v>8846.0</v>
      </c>
      <c r="B8079" s="2" t="s">
        <v>6565</v>
      </c>
      <c r="C8079" s="2" t="s">
        <v>6573</v>
      </c>
      <c r="D8079" s="2" t="s">
        <v>6</v>
      </c>
      <c r="E8079" s="2" t="str">
        <f>IFERROR(__xludf.DUMMYFUNCTION("GOOGLETRANSLATE(B8079, ""auto"",""en"")")," I was born with the emptiness inside that can not be filled with love and hope created with a broken heart from the very beginning marina and the diamonds valley of the dolls")</f>
        <v> I was born with the emptiness inside that can not be filled with love and hope created with a broken heart from the very beginning marina and the diamonds valley of the dolls</v>
      </c>
    </row>
    <row r="8080" ht="15.75" customHeight="1">
      <c r="A8080" s="1">
        <v>8847.0</v>
      </c>
      <c r="B8080" s="2" t="s">
        <v>6567</v>
      </c>
      <c r="C8080" s="2" t="s">
        <v>6573</v>
      </c>
      <c r="D8080" s="2" t="s">
        <v>6</v>
      </c>
      <c r="E8080" s="2" t="str">
        <f>IFERROR(__xludf.DUMMYFUNCTION("GOOGLETRANSLATE(B8080, ""auto"",""en"")"),"thread it alone second season")</f>
        <v>thread it alone second season</v>
      </c>
    </row>
    <row r="8081" ht="15.75" customHeight="1">
      <c r="A8081" s="1">
        <v>8848.0</v>
      </c>
      <c r="B8081" s="2" t="s">
        <v>6568</v>
      </c>
      <c r="C8081" s="2" t="s">
        <v>6573</v>
      </c>
      <c r="D8081" s="2" t="s">
        <v>6</v>
      </c>
      <c r="E8081" s="2" t="str">
        <f>IFERROR(__xludf.DUMMYFUNCTION("GOOGLETRANSLATE(B8081, ""auto"",""en"")")," the last time I was in the backseat of his own life trying to regain control but I do not know how lauv sad forever")</f>
        <v> the last time I was in the backseat of his own life trying to regain control but I do not know how lauv sad forever</v>
      </c>
    </row>
    <row r="8082" ht="15.75" customHeight="1">
      <c r="A8082" s="1">
        <v>8849.0</v>
      </c>
      <c r="B8082" s="2" t="s">
        <v>6569</v>
      </c>
      <c r="C8082" s="2" t="s">
        <v>6573</v>
      </c>
      <c r="D8082" s="2" t="s">
        <v>6</v>
      </c>
      <c r="E8082" s="2" t="str">
        <f>IFERROR(__xludf.DUMMYFUNCTION("GOOGLETRANSLATE(B8082, ""auto"",""en"")"),"series continuous pain and suffering of their choice")</f>
        <v>series continuous pain and suffering of their choice</v>
      </c>
    </row>
    <row r="8083" ht="15.75" customHeight="1">
      <c r="A8083" s="1">
        <v>8850.0</v>
      </c>
      <c r="B8083" s="2" t="s">
        <v>6567</v>
      </c>
      <c r="C8083" s="2" t="s">
        <v>6573</v>
      </c>
      <c r="D8083" s="2" t="s">
        <v>6</v>
      </c>
      <c r="E8083" s="2" t="str">
        <f>IFERROR(__xludf.DUMMYFUNCTION("GOOGLETRANSLATE(B8083, ""auto"",""en"")"),"thread it alone second season")</f>
        <v>thread it alone second season</v>
      </c>
    </row>
    <row r="8084" ht="15.75" customHeight="1">
      <c r="A8084" s="1">
        <v>8851.0</v>
      </c>
      <c r="B8084" s="2" t="s">
        <v>6570</v>
      </c>
      <c r="C8084" s="2" t="s">
        <v>6573</v>
      </c>
      <c r="D8084" s="2" t="s">
        <v>6</v>
      </c>
      <c r="E8084" s="2" t="str">
        <f>IFERROR(__xludf.DUMMYFUNCTION("GOOGLETRANSLATE(B8084, ""auto"",""en"")")," the end of the world 2019")</f>
        <v> the end of the world 2019</v>
      </c>
    </row>
    <row r="8085" ht="15.75" customHeight="1">
      <c r="A8085" s="1">
        <v>8852.0</v>
      </c>
      <c r="B8085" s="2" t="s">
        <v>6571</v>
      </c>
      <c r="C8085" s="2" t="s">
        <v>6573</v>
      </c>
      <c r="D8085" s="2" t="s">
        <v>6</v>
      </c>
      <c r="E8085" s="2" t="str">
        <f>IFERROR(__xludf.DUMMYFUNCTION("GOOGLETRANSLATE(B8085, ""auto"",""en"")")," My mother always told me smile and make happy face saying my mission to bring joy and happiness in this world")</f>
        <v> My mother always told me smile and make happy face saying my mission to bring joy and happiness in this world</v>
      </c>
    </row>
    <row r="8086" ht="15.75" customHeight="1">
      <c r="A8086" s="1">
        <v>8853.0</v>
      </c>
      <c r="B8086" s="2" t="s">
        <v>6572</v>
      </c>
      <c r="C8086" s="2" t="s">
        <v>6573</v>
      </c>
      <c r="D8086" s="2" t="s">
        <v>6</v>
      </c>
      <c r="E8086" s="2" t="str">
        <f>IFERROR(__xludf.DUMMYFUNCTION("GOOGLETRANSLATE(B8086, ""auto"",""en"")"),"sharp visors is love")</f>
        <v>sharp visors is love</v>
      </c>
    </row>
    <row r="8087" ht="15.75" customHeight="1">
      <c r="A8087" s="1">
        <v>8854.0</v>
      </c>
      <c r="B8087" s="2" t="s">
        <v>6574</v>
      </c>
      <c r="C8087" s="2" t="s">
        <v>4249</v>
      </c>
      <c r="D8087" s="2" t="s">
        <v>6</v>
      </c>
      <c r="E8087" s="2" t="str">
        <f>IFERROR(__xludf.DUMMYFUNCTION("GOOGLETRANSLATE(B8087, ""auto"",""en"")"),"parents burn himself lighting the way for us most")</f>
        <v>parents burn himself lighting the way for us most</v>
      </c>
    </row>
    <row r="8088" ht="15.75" customHeight="1">
      <c r="A8088" s="1">
        <v>8855.0</v>
      </c>
      <c r="B8088" s="2" t="s">
        <v>6575</v>
      </c>
      <c r="C8088" s="2" t="s">
        <v>4249</v>
      </c>
      <c r="D8088" s="2" t="s">
        <v>6</v>
      </c>
      <c r="E8088" s="2" t="str">
        <f>IFERROR(__xludf.DUMMYFUNCTION("GOOGLETRANSLATE(B8088, ""auto"",""en"")"),"1 motivation failure is simply the opportunity to begin again, but more wisely, Henry Ford 2 if the problem can be solved is not necessary to worry about it if a problem is unsolvable worry about it meaningless Dalai Lama show completely")</f>
        <v>1 motivation failure is simply the opportunity to begin again, but more wisely, Henry Ford 2 if the problem can be solved is not necessary to worry about it if a problem is unsolvable worry about it meaningless Dalai Lama show completely</v>
      </c>
    </row>
    <row r="8089" ht="15.75" customHeight="1">
      <c r="A8089" s="1">
        <v>8856.0</v>
      </c>
      <c r="B8089" s="2" t="s">
        <v>6576</v>
      </c>
      <c r="C8089" s="2" t="s">
        <v>4249</v>
      </c>
      <c r="D8089" s="2" t="s">
        <v>6</v>
      </c>
      <c r="E8089" s="2" t="str">
        <f>IFERROR(__xludf.DUMMYFUNCTION("GOOGLETRANSLATE(B8089, ""auto"",""en"")"),"if you are happy, you are not rich people in the past can tell if you are drinking to fill in behind the good conscious generation where you will be more than happy if you leave you might say, why not a rich man over the child because the child is the mos"&amp;"t expensive investments exhausted endless treasure moves to the exchange century modern generation of switches to set Europe")</f>
        <v>if you are happy, you are not rich people in the past can tell if you are drinking to fill in behind the good conscious generation where you will be more than happy if you leave you might say, why not a rich man over the child because the child is the most expensive investments exhausted endless treasure moves to the exchange century modern generation of switches to set Europe</v>
      </c>
    </row>
    <row r="8090" ht="15.75" customHeight="1">
      <c r="A8090" s="1">
        <v>8857.0</v>
      </c>
      <c r="B8090" s="2" t="s">
        <v>6577</v>
      </c>
      <c r="C8090" s="2" t="s">
        <v>4249</v>
      </c>
      <c r="D8090" s="2" t="s">
        <v>6</v>
      </c>
      <c r="E8090" s="2" t="str">
        <f>IFERROR(__xludf.DUMMYFUNCTION("GOOGLETRANSLATE(B8090, ""auto"",""en"")"),"leksika the film interstellar smotreli")</f>
        <v>leksika the film interstellar smotreli</v>
      </c>
    </row>
    <row r="8091" ht="15.75" customHeight="1">
      <c r="A8091" s="1">
        <v>8858.0</v>
      </c>
      <c r="B8091" s="2" t="s">
        <v>6578</v>
      </c>
      <c r="C8091" s="2" t="s">
        <v>4249</v>
      </c>
      <c r="D8091" s="2" t="s">
        <v>6</v>
      </c>
      <c r="E8091" s="2" t="str">
        <f>IFERROR(__xludf.DUMMYFUNCTION("GOOGLETRANSLATE(B8091, ""auto"",""en"")"),"molic and you yvidish HOW mechty cbyvayutcya")</f>
        <v>molic and you yvidish HOW mechty cbyvayutcya</v>
      </c>
    </row>
    <row r="8092" ht="15.75" customHeight="1">
      <c r="A8092" s="1">
        <v>8859.0</v>
      </c>
      <c r="B8092" s="2" t="s">
        <v>6579</v>
      </c>
      <c r="C8092" s="2" t="s">
        <v>4249</v>
      </c>
      <c r="D8092" s="2" t="s">
        <v>6</v>
      </c>
      <c r="E8092" s="2" t="str">
        <f>IFERROR(__xludf.DUMMYFUNCTION("GOOGLETRANSLATE(B8092, ""auto"",""en"")"),"7 ways to be polite in English, save to avoid losing")</f>
        <v>7 ways to be polite in English, save to avoid losing</v>
      </c>
    </row>
    <row r="8093" ht="15.75" customHeight="1">
      <c r="A8093" s="1">
        <v>8860.0</v>
      </c>
      <c r="B8093" s="2" t="s">
        <v>6580</v>
      </c>
      <c r="C8093" s="2" t="s">
        <v>4249</v>
      </c>
      <c r="D8093" s="2" t="s">
        <v>6</v>
      </c>
      <c r="E8093" s="2" t="str">
        <f>IFERROR(__xludf.DUMMYFUNCTION("GOOGLETRANSLATE(B8093, ""auto"",""en"")"),"acoustic playlist from which chills the skin scatter throughout the body form colonies and capture the entire galaxy")</f>
        <v>acoustic playlist from which chills the skin scatter throughout the body form colonies and capture the entire galaxy</v>
      </c>
    </row>
    <row r="8094" ht="15.75" customHeight="1">
      <c r="A8094" s="1">
        <v>8861.0</v>
      </c>
      <c r="B8094" s="2" t="s">
        <v>6574</v>
      </c>
      <c r="C8094" s="2" t="s">
        <v>4249</v>
      </c>
      <c r="D8094" s="2" t="s">
        <v>6</v>
      </c>
      <c r="E8094" s="2" t="str">
        <f>IFERROR(__xludf.DUMMYFUNCTION("GOOGLETRANSLATE(B8094, ""auto"",""en"")"),"parents burn himself lighting the way for us most")</f>
        <v>parents burn himself lighting the way for us most</v>
      </c>
    </row>
    <row r="8095" ht="15.75" customHeight="1">
      <c r="A8095" s="1">
        <v>8862.0</v>
      </c>
      <c r="B8095" s="2" t="s">
        <v>6575</v>
      </c>
      <c r="C8095" s="2" t="s">
        <v>4249</v>
      </c>
      <c r="D8095" s="2" t="s">
        <v>6</v>
      </c>
      <c r="E8095" s="2" t="str">
        <f>IFERROR(__xludf.DUMMYFUNCTION("GOOGLETRANSLATE(B8095, ""auto"",""en"")"),"1 motivation failure is simply the opportunity to begin again, but more wisely, Henry Ford 2 if the problem can be solved is not necessary to worry about it if a problem is unsolvable worry about it meaningless Dalai Lama show completely")</f>
        <v>1 motivation failure is simply the opportunity to begin again, but more wisely, Henry Ford 2 if the problem can be solved is not necessary to worry about it if a problem is unsolvable worry about it meaningless Dalai Lama show completely</v>
      </c>
    </row>
    <row r="8096" ht="15.75" customHeight="1">
      <c r="A8096" s="1">
        <v>8863.0</v>
      </c>
      <c r="B8096" s="2" t="s">
        <v>6576</v>
      </c>
      <c r="C8096" s="2" t="s">
        <v>4249</v>
      </c>
      <c r="D8096" s="2" t="s">
        <v>6</v>
      </c>
      <c r="E8096" s="2" t="str">
        <f>IFERROR(__xludf.DUMMYFUNCTION("GOOGLETRANSLATE(B8096, ""auto"",""en"")"),"if you are happy, you are not rich people in the past can tell if you are drinking to fill in behind the good conscious generation where you will be more than happy if you leave you might say, why not a rich man over the child because the child is the mos"&amp;"t expensive investments exhausted endless treasure moves to the exchange century modern generation of switches to set Europe")</f>
        <v>if you are happy, you are not rich people in the past can tell if you are drinking to fill in behind the good conscious generation where you will be more than happy if you leave you might say, why not a rich man over the child because the child is the most expensive investments exhausted endless treasure moves to the exchange century modern generation of switches to set Europe</v>
      </c>
    </row>
    <row r="8097" ht="15.75" customHeight="1">
      <c r="A8097" s="1">
        <v>8864.0</v>
      </c>
      <c r="B8097" s="2" t="s">
        <v>6577</v>
      </c>
      <c r="C8097" s="2" t="s">
        <v>4249</v>
      </c>
      <c r="D8097" s="2" t="s">
        <v>6</v>
      </c>
      <c r="E8097" s="2" t="str">
        <f>IFERROR(__xludf.DUMMYFUNCTION("GOOGLETRANSLATE(B8097, ""auto"",""en"")"),"leksika the film interstellar smotreli")</f>
        <v>leksika the film interstellar smotreli</v>
      </c>
    </row>
    <row r="8098" ht="15.75" customHeight="1">
      <c r="A8098" s="1">
        <v>8865.0</v>
      </c>
      <c r="B8098" s="2" t="s">
        <v>6578</v>
      </c>
      <c r="C8098" s="2" t="s">
        <v>4249</v>
      </c>
      <c r="D8098" s="2" t="s">
        <v>6</v>
      </c>
      <c r="E8098" s="2" t="str">
        <f>IFERROR(__xludf.DUMMYFUNCTION("GOOGLETRANSLATE(B8098, ""auto"",""en"")"),"molic and you yvidish HOW mechty cbyvayutcya")</f>
        <v>molic and you yvidish HOW mechty cbyvayutcya</v>
      </c>
    </row>
    <row r="8099" ht="15.75" customHeight="1">
      <c r="A8099" s="1">
        <v>8866.0</v>
      </c>
      <c r="B8099" s="2" t="s">
        <v>6579</v>
      </c>
      <c r="C8099" s="2" t="s">
        <v>4249</v>
      </c>
      <c r="D8099" s="2" t="s">
        <v>6</v>
      </c>
      <c r="E8099" s="2" t="str">
        <f>IFERROR(__xludf.DUMMYFUNCTION("GOOGLETRANSLATE(B8099, ""auto"",""en"")"),"7 ways to be polite in English, save to avoid losing")</f>
        <v>7 ways to be polite in English, save to avoid losing</v>
      </c>
    </row>
    <row r="8100" ht="15.75" customHeight="1">
      <c r="A8100" s="1">
        <v>8867.0</v>
      </c>
      <c r="B8100" s="2" t="s">
        <v>6580</v>
      </c>
      <c r="C8100" s="2" t="s">
        <v>4249</v>
      </c>
      <c r="D8100" s="2" t="s">
        <v>6</v>
      </c>
      <c r="E8100" s="2" t="str">
        <f>IFERROR(__xludf.DUMMYFUNCTION("GOOGLETRANSLATE(B8100, ""auto"",""en"")"),"acoustic playlist from which chills the skin scatter throughout the body form colonies and capture the entire galaxy")</f>
        <v>acoustic playlist from which chills the skin scatter throughout the body form colonies and capture the entire galaxy</v>
      </c>
    </row>
    <row r="8101" ht="15.75" customHeight="1">
      <c r="A8101" s="1">
        <v>8868.0</v>
      </c>
      <c r="B8101" s="2" t="s">
        <v>6574</v>
      </c>
      <c r="C8101" s="2" t="s">
        <v>4249</v>
      </c>
      <c r="D8101" s="2" t="s">
        <v>6</v>
      </c>
      <c r="E8101" s="2" t="str">
        <f>IFERROR(__xludf.DUMMYFUNCTION("GOOGLETRANSLATE(B8101, ""auto"",""en"")"),"parents burn himself lighting the way for us most")</f>
        <v>parents burn himself lighting the way for us most</v>
      </c>
    </row>
    <row r="8102" ht="15.75" customHeight="1">
      <c r="A8102" s="1">
        <v>8869.0</v>
      </c>
      <c r="B8102" s="2" t="s">
        <v>6575</v>
      </c>
      <c r="C8102" s="2" t="s">
        <v>4249</v>
      </c>
      <c r="D8102" s="2" t="s">
        <v>6</v>
      </c>
      <c r="E8102" s="2" t="str">
        <f>IFERROR(__xludf.DUMMYFUNCTION("GOOGLETRANSLATE(B8102, ""auto"",""en"")"),"1 motivation failure is simply the opportunity to begin again, but more wisely, Henry Ford 2 if the problem can be solved is not necessary to worry about it if a problem is unsolvable worry about it meaningless Dalai Lama show completely")</f>
        <v>1 motivation failure is simply the opportunity to begin again, but more wisely, Henry Ford 2 if the problem can be solved is not necessary to worry about it if a problem is unsolvable worry about it meaningless Dalai Lama show completely</v>
      </c>
    </row>
    <row r="8103" ht="15.75" customHeight="1">
      <c r="A8103" s="1">
        <v>8870.0</v>
      </c>
      <c r="B8103" s="2" t="s">
        <v>6576</v>
      </c>
      <c r="C8103" s="2" t="s">
        <v>4249</v>
      </c>
      <c r="D8103" s="2" t="s">
        <v>6</v>
      </c>
      <c r="E8103" s="2" t="str">
        <f>IFERROR(__xludf.DUMMYFUNCTION("GOOGLETRANSLATE(B8103, ""auto"",""en"")"),"if you are happy, you are not rich people in the past can tell if you are drinking to fill in behind the good conscious generation where you will be more than happy if you leave you might say, why not a rich man over the child because the child is the mos"&amp;"t expensive investments exhausted endless treasure moves to the exchange century modern generation of switches to set Europe")</f>
        <v>if you are happy, you are not rich people in the past can tell if you are drinking to fill in behind the good conscious generation where you will be more than happy if you leave you might say, why not a rich man over the child because the child is the most expensive investments exhausted endless treasure moves to the exchange century modern generation of switches to set Europe</v>
      </c>
    </row>
    <row r="8104" ht="15.75" customHeight="1">
      <c r="A8104" s="1">
        <v>8871.0</v>
      </c>
      <c r="B8104" s="2" t="s">
        <v>6577</v>
      </c>
      <c r="C8104" s="2" t="s">
        <v>4249</v>
      </c>
      <c r="D8104" s="2" t="s">
        <v>6</v>
      </c>
      <c r="E8104" s="2" t="str">
        <f>IFERROR(__xludf.DUMMYFUNCTION("GOOGLETRANSLATE(B8104, ""auto"",""en"")"),"leksika the film interstellar smotreli")</f>
        <v>leksika the film interstellar smotreli</v>
      </c>
    </row>
    <row r="8105" ht="15.75" customHeight="1">
      <c r="A8105" s="1">
        <v>8872.0</v>
      </c>
      <c r="B8105" s="2" t="s">
        <v>6578</v>
      </c>
      <c r="C8105" s="2" t="s">
        <v>4249</v>
      </c>
      <c r="D8105" s="2" t="s">
        <v>6</v>
      </c>
      <c r="E8105" s="2" t="str">
        <f>IFERROR(__xludf.DUMMYFUNCTION("GOOGLETRANSLATE(B8105, ""auto"",""en"")"),"molic and you yvidish HOW mechty cbyvayutcya")</f>
        <v>molic and you yvidish HOW mechty cbyvayutcya</v>
      </c>
    </row>
    <row r="8106" ht="15.75" customHeight="1">
      <c r="A8106" s="1">
        <v>8873.0</v>
      </c>
      <c r="B8106" s="2" t="s">
        <v>6579</v>
      </c>
      <c r="C8106" s="2" t="s">
        <v>4249</v>
      </c>
      <c r="D8106" s="2" t="s">
        <v>6</v>
      </c>
      <c r="E8106" s="2" t="str">
        <f>IFERROR(__xludf.DUMMYFUNCTION("GOOGLETRANSLATE(B8106, ""auto"",""en"")"),"7 ways to be polite in English, save to avoid losing")</f>
        <v>7 ways to be polite in English, save to avoid losing</v>
      </c>
    </row>
    <row r="8107" ht="15.75" customHeight="1">
      <c r="A8107" s="1">
        <v>8874.0</v>
      </c>
      <c r="B8107" s="2" t="s">
        <v>6580</v>
      </c>
      <c r="C8107" s="2" t="s">
        <v>4249</v>
      </c>
      <c r="D8107" s="2" t="s">
        <v>6</v>
      </c>
      <c r="E8107" s="2" t="str">
        <f>IFERROR(__xludf.DUMMYFUNCTION("GOOGLETRANSLATE(B8107, ""auto"",""en"")"),"acoustic playlist from which chills the skin scatter throughout the body form colonies and capture the entire galaxy")</f>
        <v>acoustic playlist from which chills the skin scatter throughout the body form colonies and capture the entire galaxy</v>
      </c>
    </row>
    <row r="8108" ht="15.75" customHeight="1">
      <c r="A8108" s="1">
        <v>8875.0</v>
      </c>
      <c r="B8108" s="2" t="s">
        <v>6581</v>
      </c>
      <c r="C8108" s="2" t="s">
        <v>6582</v>
      </c>
      <c r="D8108" s="2" t="s">
        <v>6</v>
      </c>
      <c r="E8108" s="2" t="str">
        <f>IFERROR(__xludf.DUMMYFUNCTION("GOOGLETRANSLATE(B8108, ""auto"",""en"")"),"Simplify your life airline southwest airlines, unlike most other airlines that fly to several models of aircraft uses only boeing 737 as a result of each pilot southwest flight attendant and a member of the ground crew can handle any of the Company's oper"&amp;"ations, in addition to this in the southwest all the spare parts are suitable for any of the aircraft which means lower costs and easier to manage the business they have simplified their lives kenzhefacts kenzheideas kenzhebooks")</f>
        <v>Simplify your life airline southwest airlines, unlike most other airlines that fly to several models of aircraft uses only boeing 737 as a result of each pilot southwest flight attendant and a member of the ground crew can handle any of the Company's operations, in addition to this in the southwest all the spare parts are suitable for any of the aircraft which means lower costs and easier to manage the business they have simplified their lives kenzhefacts kenzheideas kenzhebooks</v>
      </c>
    </row>
    <row r="8109" ht="15.75" customHeight="1">
      <c r="A8109" s="1">
        <v>8876.0</v>
      </c>
      <c r="B8109" s="2" t="s">
        <v>6583</v>
      </c>
      <c r="C8109" s="2" t="s">
        <v>6582</v>
      </c>
      <c r="D8109" s="2" t="s">
        <v>6</v>
      </c>
      <c r="E8109" s="2" t="str">
        <f>IFERROR(__xludf.DUMMYFUNCTION("GOOGLETRANSLATE(B8109, ""auto"",""en"")"),"recalling his dismissal from the apple in 1985, Steve Jobs said was awful tasting medicine but the patient needed it sometimes life hits you in the head with a brick do not lose faith, I am convinced that the only thing that kept me going is that I loved "&amp;"his work principles Ray Dalio kenzhebooks motivationalquotes apple stive jobs principles bridgewater")</f>
        <v>recalling his dismissal from the apple in 1985, Steve Jobs said was awful tasting medicine but the patient needed it sometimes life hits you in the head with a brick do not lose faith, I am convinced that the only thing that kept me going is that I loved his work principles Ray Dalio kenzhebooks motivationalquotes apple stive jobs principles bridgewater</v>
      </c>
    </row>
    <row r="8110" ht="15.75" customHeight="1">
      <c r="A8110" s="1">
        <v>8877.0</v>
      </c>
      <c r="B8110" s="2" t="s">
        <v>6584</v>
      </c>
      <c r="C8110" s="2" t="s">
        <v>6582</v>
      </c>
      <c r="D8110" s="2" t="s">
        <v>6</v>
      </c>
      <c r="E8110" s="2" t="str">
        <f>IFERROR(__xludf.DUMMYFUNCTION("GOOGLETRANSLATE(B8110, ""auto"",""en"")"),"Your time is limited so do not waste it on something to live someone else's life not be trapped by dogma which is living with other people's thoughts do not let the noise of others' opinions drown out your own inner voice and most importantly have the cou"&amp;"rage to follow your heart and intuition, they somehow already know what who you want to become in fact everything else is secondary Steve Jobs steve jobs apple iphone cupertino phenomen kenzhemotivation")</f>
        <v>Your time is limited so do not waste it on something to live someone else's life not be trapped by dogma which is living with other people's thoughts do not let the noise of others' opinions drown out your own inner voice and most importantly have the courage to follow your heart and intuition, they somehow already know what who you want to become in fact everything else is secondary Steve Jobs steve jobs apple iphone cupertino phenomen kenzhemotivation</v>
      </c>
    </row>
    <row r="8111" ht="15.75" customHeight="1">
      <c r="A8111" s="1">
        <v>8878.0</v>
      </c>
      <c r="B8111" s="2" t="s">
        <v>6585</v>
      </c>
      <c r="C8111" s="2" t="s">
        <v>6582</v>
      </c>
      <c r="D8111" s="2" t="s">
        <v>6</v>
      </c>
      <c r="E8111" s="2" t="str">
        <f>IFERROR(__xludf.DUMMYFUNCTION("GOOGLETRANSLATE(B8111, ""auto"",""en"")"),"If you do not see the shortcomings in the person then you're in love with an idiot if you guys think that I have a girl nan ұrsyn Menin қyzym zhoқ swear aytpaқshy author quotes Anton Chekhov")</f>
        <v>If you do not see the shortcomings in the person then you're in love with an idiot if you guys think that I have a girl nan ұrsyn Menin қyzym zhoқ swear aytpaқshy author quotes Anton Chekhov</v>
      </c>
    </row>
    <row r="8112" ht="15.75" customHeight="1">
      <c r="A8112" s="1">
        <v>8879.0</v>
      </c>
      <c r="B8112" s="2" t="s">
        <v>6586</v>
      </c>
      <c r="C8112" s="2" t="s">
        <v>6582</v>
      </c>
      <c r="D8112" s="2" t="s">
        <v>6</v>
      </c>
      <c r="E8112" s="2" t="str">
        <f>IFERROR(__xludf.DUMMYFUNCTION("GOOGLETRANSLATE(B8112, ""auto"",""en"")"),"but if you say so nobody does not dress does not think, and so I answer and who m flowmaster kenzhemotivation")</f>
        <v>but if you say so nobody does not dress does not think, and so I answer and who m flowmaster kenzhemotivation</v>
      </c>
    </row>
    <row r="8113" ht="15.75" customHeight="1">
      <c r="A8113" s="1">
        <v>8880.0</v>
      </c>
      <c r="B8113" s="2" t="s">
        <v>6587</v>
      </c>
      <c r="C8113" s="2" t="s">
        <v>6582</v>
      </c>
      <c r="D8113" s="2" t="s">
        <v>6</v>
      </c>
      <c r="E8113" s="2" t="str">
        <f>IFERROR(__xludf.DUMMYFUNCTION("GOOGLETRANSLATE(B8113, ""auto"",""en"")")," kenzhefilm savingprivateryan tomhanks")</f>
        <v> kenzhefilm savingprivateryan tomhanks</v>
      </c>
    </row>
    <row r="8114" ht="15.75" customHeight="1">
      <c r="A8114" s="1">
        <v>8881.0</v>
      </c>
      <c r="B8114" s="2" t="s">
        <v>6588</v>
      </c>
      <c r="C8114" s="2" t="s">
        <v>6582</v>
      </c>
      <c r="D8114" s="2" t="s">
        <v>6</v>
      </c>
      <c r="E8114" s="2" t="str">
        <f>IFERROR(__xludf.DUMMYFUNCTION("GOOGLETRANSLATE(B8114, ""auto"",""en"")"),"this film is a pain in the same place all Russian patriots made one of them even remove the horrible nonsense on the subject of the Second World and you know why because the film is really talented and do not need to ask where is the Russian film about th"&amp;"e French operation in any history book written about Russian in France in '44, and you should not say that Americans do not know anything about this war 400 thousand killed in a foreign war, as they say the more that all these inferiority complexes Russia"&amp;"n patriots no relation to the film have cpactu pyad obogo payha 5oskarov 16 1998 Genre Action Drama War kapitan dzhon millep poluchaet tyazheloe zadanie vmeste with otpyadom of vosmi chelovek millep should otppavitsya the rear vpaga on Tuning ryadovogo dz"&amp;"heymca payana three podnyh bpata kotopogo pochti odnovpemenno pogibli nA polyax cpazheny")</f>
        <v>this film is a pain in the same place all Russian patriots made one of them even remove the horrible nonsense on the subject of the Second World and you know why because the film is really talented and do not need to ask where is the Russian film about the French operation in any history book written about Russian in France in '44, and you should not say that Americans do not know anything about this war 400 thousand killed in a foreign war, as they say the more that all these inferiority complexes Russian patriots no relation to the film have cpactu pyad obogo payha 5oskarov 16 1998 Genre Action Drama War kapitan dzhon millep poluchaet tyazheloe zadanie vmeste with otpyadom of vosmi chelovek millep should otppavitsya the rear vpaga on Tuning ryadovogo dzheymca payana three podnyh bpata kotopogo pochti odnovpemenno pogibli nA polyax cpazheny</v>
      </c>
    </row>
    <row r="8115" ht="15.75" customHeight="1">
      <c r="A8115" s="1">
        <v>8882.0</v>
      </c>
      <c r="B8115" s="2" t="s">
        <v>6589</v>
      </c>
      <c r="C8115" s="2" t="s">
        <v>6582</v>
      </c>
      <c r="D8115" s="2" t="s">
        <v>6</v>
      </c>
      <c r="E8115" s="2" t="str">
        <f>IFERROR(__xludf.DUMMYFUNCTION("GOOGLETRANSLATE(B8115, ""auto"",""en"")"),"we all have limitations both in talent and in opportunities but quite often these restrictions are only in our minds we are trying to do something trying to come to nothing, and we decide that we do not get that we have reached the limit of their capabili"&amp;"ties, or maybe we taking a few steps toward the selected target and then decide to pursue a completely different in either case, we do not achieve that which could reach angel Duckworth backbone kenzhebooks rd71 readingchallenge kenzhequotes")</f>
        <v>we all have limitations both in talent and in opportunities but quite often these restrictions are only in our minds we are trying to do something trying to come to nothing, and we decide that we do not get that we have reached the limit of their capabilities, or maybe we taking a few steps toward the selected target and then decide to pursue a completely different in either case, we do not achieve that which could reach angel Duckworth backbone kenzhebooks rd71 readingchallenge kenzhequotes</v>
      </c>
    </row>
    <row r="8116" ht="15.75" customHeight="1">
      <c r="A8116" s="1">
        <v>8883.0</v>
      </c>
      <c r="B8116" s="2" t="s">
        <v>6590</v>
      </c>
      <c r="C8116" s="2" t="s">
        <v>6582</v>
      </c>
      <c r="D8116" s="2" t="s">
        <v>6</v>
      </c>
      <c r="E8116" s="2" t="str">
        <f>IFERROR(__xludf.DUMMYFUNCTION("GOOGLETRANSLATE(B8116, ""auto"",""en"")"),"no matter what about you other people think the important thing is that you yourself think you are, we spend so much energy worrying about the opinions of others wanting to like trying to please but true leadership and present personal skills are always f"&amp;"orced to climb over public approval to samoodobreniyu respect yourself as you live your own values ​​as you remain yourself while seeking to meet his dream why worry about what anyone else thinks or feels about you says success is no match in popularity i"&amp;"n the late kazhdog way matters is whether you were true to yourself rd71 kenzhemotivation")</f>
        <v>no matter what about you other people think the important thing is that you yourself think you are, we spend so much energy worrying about the opinions of others wanting to like trying to please but true leadership and present personal skills are always forced to climb over public approval to samoodobreniyu respect yourself as you live your own values ​​as you remain yourself while seeking to meet his dream why worry about what anyone else thinks or feels about you says success is no match in popularity in the late kazhdog way matters is whether you were true to yourself rd71 kenzhemotivation</v>
      </c>
    </row>
    <row r="8117" ht="15.75" customHeight="1">
      <c r="A8117" s="1">
        <v>8884.0</v>
      </c>
      <c r="B8117" s="2" t="s">
        <v>6591</v>
      </c>
      <c r="C8117" s="2" t="s">
        <v>6582</v>
      </c>
      <c r="D8117" s="2" t="s">
        <v>6</v>
      </c>
      <c r="E8117" s="2" t="str">
        <f>IFERROR(__xludf.DUMMYFUNCTION("GOOGLETRANSLATE(B8117, ""auto"",""en"")")," survivor markuolberg morskiekotiki kenzhefilms")</f>
        <v> survivor markuolberg morskiekotiki kenzhefilms</v>
      </c>
    </row>
    <row r="8118" ht="15.75" customHeight="1">
      <c r="A8118" s="1">
        <v>8885.0</v>
      </c>
      <c r="B8118" s="2" t="s">
        <v>6592</v>
      </c>
      <c r="C8118" s="2" t="s">
        <v>6582</v>
      </c>
      <c r="D8118" s="2" t="s">
        <v>6</v>
      </c>
      <c r="E8118" s="2" t="str">
        <f>IFERROR(__xludf.DUMMYFUNCTION("GOOGLETRANSLATE(B8118, ""auto"",""en"")"),"surviving 2013 Genre Action Drama War Afghanistan in 2005 a team of US Special Forces soldiers is assigned to neutralize a known Taliban leader Ahmad Shah trapped in soldiers take an unequal bloody battle")</f>
        <v>surviving 2013 Genre Action Drama War Afghanistan in 2005 a team of US Special Forces soldiers is assigned to neutralize a known Taliban leader Ahmad Shah trapped in soldiers take an unequal bloody battle</v>
      </c>
    </row>
    <row r="8119" ht="15.75" customHeight="1">
      <c r="A8119" s="1">
        <v>8886.0</v>
      </c>
      <c r="B8119" s="2" t="s">
        <v>6593</v>
      </c>
      <c r="C8119" s="2" t="s">
        <v>6582</v>
      </c>
      <c r="D8119" s="2" t="s">
        <v>6</v>
      </c>
      <c r="E8119" s="2" t="str">
        <f>IFERROR(__xludf.DUMMYFUNCTION("GOOGLETRANSLATE(B8119, ""auto"",""en"")"),"loser feels a sense of inferiority and self-pity, he said that he could not succeed because he or she lives in the province because it is wrong sex because it is not the education because the parents did not like him because he is not such a figure in the"&amp;" generally usually have a loser there is a reason to feel sorry for yourself and believe that it is because of this he is a loser loser did not appreciate their own time because of this minute hours and days spilled between his fingers, and he did not eve"&amp;"n notice this loss, if there is a choice a loser prefers spend time rather than money if you find one of these habits in yourself not feel sorry for yourself and not Retrieve your lost a better look at it positively now that you know a lot of work in the "&amp;"coming year roadtothedream71 day1 kenzhemotivation")</f>
        <v>loser feels a sense of inferiority and self-pity, he said that he could not succeed because he or she lives in the province because it is wrong sex because it is not the education because the parents did not like him because he is not such a figure in the generally usually have a loser there is a reason to feel sorry for yourself and believe that it is because of this he is a loser loser did not appreciate their own time because of this minute hours and days spilled between his fingers, and he did not even notice this loss, if there is a choice a loser prefers spend time rather than money if you find one of these habits in yourself not feel sorry for yourself and not Retrieve your lost a better look at it positively now that you know a lot of work in the coming year roadtothedream71 day1 kenzhemotivation</v>
      </c>
    </row>
    <row r="8120" ht="15.75" customHeight="1">
      <c r="A8120" s="1">
        <v>8887.0</v>
      </c>
      <c r="B8120" s="2" t="s">
        <v>6581</v>
      </c>
      <c r="C8120" s="2" t="s">
        <v>6594</v>
      </c>
      <c r="D8120" s="2" t="s">
        <v>6</v>
      </c>
      <c r="E8120" s="2" t="str">
        <f>IFERROR(__xludf.DUMMYFUNCTION("GOOGLETRANSLATE(B8120, ""auto"",""en"")"),"Simplify your life airline southwest airlines, unlike most other airlines that fly to several models of aircraft uses only boeing 737 as a result of each pilot southwest flight attendant and a member of the ground crew can handle any of the Company's oper"&amp;"ations, in addition to this in the southwest all the spare parts are suitable for any of the aircraft which means lower costs and easier to manage the business they have simplified their lives kenzhefacts kenzheideas kenzhebooks")</f>
        <v>Simplify your life airline southwest airlines, unlike most other airlines that fly to several models of aircraft uses only boeing 737 as a result of each pilot southwest flight attendant and a member of the ground crew can handle any of the Company's operations, in addition to this in the southwest all the spare parts are suitable for any of the aircraft which means lower costs and easier to manage the business they have simplified their lives kenzhefacts kenzheideas kenzhebooks</v>
      </c>
    </row>
    <row r="8121" ht="15.75" customHeight="1">
      <c r="A8121" s="1">
        <v>8888.0</v>
      </c>
      <c r="B8121" s="2" t="s">
        <v>6583</v>
      </c>
      <c r="C8121" s="2" t="s">
        <v>6594</v>
      </c>
      <c r="D8121" s="2" t="s">
        <v>6</v>
      </c>
      <c r="E8121" s="2" t="str">
        <f>IFERROR(__xludf.DUMMYFUNCTION("GOOGLETRANSLATE(B8121, ""auto"",""en"")"),"recalling his dismissal from the apple in 1985, Steve Jobs said was awful tasting medicine but the patient needed it sometimes life hits you in the head with a brick do not lose faith, I am convinced that the only thing that kept me going is that I loved "&amp;"his work principles Ray Dalio kenzhebooks motivationalquotes apple stive jobs principles bridgewater")</f>
        <v>recalling his dismissal from the apple in 1985, Steve Jobs said was awful tasting medicine but the patient needed it sometimes life hits you in the head with a brick do not lose faith, I am convinced that the only thing that kept me going is that I loved his work principles Ray Dalio kenzhebooks motivationalquotes apple stive jobs principles bridgewater</v>
      </c>
    </row>
    <row r="8122" ht="15.75" customHeight="1">
      <c r="A8122" s="1">
        <v>8889.0</v>
      </c>
      <c r="B8122" s="2" t="s">
        <v>6584</v>
      </c>
      <c r="C8122" s="2" t="s">
        <v>6594</v>
      </c>
      <c r="D8122" s="2" t="s">
        <v>6</v>
      </c>
      <c r="E8122" s="2" t="str">
        <f>IFERROR(__xludf.DUMMYFUNCTION("GOOGLETRANSLATE(B8122, ""auto"",""en"")"),"Your time is limited so do not waste it on something to live someone else's life not be trapped by dogma which is living with other people's thoughts do not let the noise of others' opinions drown out your own inner voice and most importantly have the cou"&amp;"rage to follow your heart and intuition, they somehow already know what who you want to become in fact everything else is secondary Steve Jobs steve jobs apple iphone cupertino phenomen kenzhemotivation")</f>
        <v>Your time is limited so do not waste it on something to live someone else's life not be trapped by dogma which is living with other people's thoughts do not let the noise of others' opinions drown out your own inner voice and most importantly have the courage to follow your heart and intuition, they somehow already know what who you want to become in fact everything else is secondary Steve Jobs steve jobs apple iphone cupertino phenomen kenzhemotivation</v>
      </c>
    </row>
    <row r="8123" ht="15.75" customHeight="1">
      <c r="A8123" s="1">
        <v>8890.0</v>
      </c>
      <c r="B8123" s="2" t="s">
        <v>6585</v>
      </c>
      <c r="C8123" s="2" t="s">
        <v>6594</v>
      </c>
      <c r="D8123" s="2" t="s">
        <v>6</v>
      </c>
      <c r="E8123" s="2" t="str">
        <f>IFERROR(__xludf.DUMMYFUNCTION("GOOGLETRANSLATE(B8123, ""auto"",""en"")"),"If you do not see the shortcomings in the person then you're in love with an idiot if you guys think that I have a girl nan ұrsyn Menin қyzym zhoқ swear aytpaқshy author quotes Anton Chekhov")</f>
        <v>If you do not see the shortcomings in the person then you're in love with an idiot if you guys think that I have a girl nan ұrsyn Menin қyzym zhoқ swear aytpaқshy author quotes Anton Chekhov</v>
      </c>
    </row>
    <row r="8124" ht="15.75" customHeight="1">
      <c r="A8124" s="1">
        <v>8891.0</v>
      </c>
      <c r="B8124" s="2" t="s">
        <v>6586</v>
      </c>
      <c r="C8124" s="2" t="s">
        <v>6594</v>
      </c>
      <c r="D8124" s="2" t="s">
        <v>6</v>
      </c>
      <c r="E8124" s="2" t="str">
        <f>IFERROR(__xludf.DUMMYFUNCTION("GOOGLETRANSLATE(B8124, ""auto"",""en"")"),"but if you say so nobody does not dress does not think, and so I answer and who m flowmaster kenzhemotivation")</f>
        <v>but if you say so nobody does not dress does not think, and so I answer and who m flowmaster kenzhemotivation</v>
      </c>
    </row>
    <row r="8125" ht="15.75" customHeight="1">
      <c r="A8125" s="1">
        <v>8892.0</v>
      </c>
      <c r="B8125" s="2" t="s">
        <v>6587</v>
      </c>
      <c r="C8125" s="2" t="s">
        <v>6594</v>
      </c>
      <c r="D8125" s="2" t="s">
        <v>6</v>
      </c>
      <c r="E8125" s="2" t="str">
        <f>IFERROR(__xludf.DUMMYFUNCTION("GOOGLETRANSLATE(B8125, ""auto"",""en"")")," kenzhefilm savingprivateryan tomhanks")</f>
        <v> kenzhefilm savingprivateryan tomhanks</v>
      </c>
    </row>
    <row r="8126" ht="15.75" customHeight="1">
      <c r="A8126" s="1">
        <v>8893.0</v>
      </c>
      <c r="B8126" s="2" t="s">
        <v>6588</v>
      </c>
      <c r="C8126" s="2" t="s">
        <v>6594</v>
      </c>
      <c r="D8126" s="2" t="s">
        <v>6</v>
      </c>
      <c r="E8126" s="2" t="str">
        <f>IFERROR(__xludf.DUMMYFUNCTION("GOOGLETRANSLATE(B8126, ""auto"",""en"")"),"this film is a pain in the same place all Russian patriots made one of them even remove the horrible nonsense on the subject of the Second World and you know why because the film is really talented and do not need to ask where is the Russian film about th"&amp;"e French operation in any history book written about Russian in France in '44, and you should not say that Americans do not know anything about this war 400 thousand killed in a foreign war, as they say the more that all these inferiority complexes Russia"&amp;"n patriots no relation to the film have cpactu pyad obogo payha 5oskarov 16 1998 Genre Action Drama War kapitan dzhon millep poluchaet tyazheloe zadanie vmeste with otpyadom of vosmi chelovek millep should otppavitsya the rear vpaga on Tuning ryadovogo dz"&amp;"heymca payana three podnyh bpata kotopogo pochti odnovpemenno pogibli nA polyax cpazheny")</f>
        <v>this film is a pain in the same place all Russian patriots made one of them even remove the horrible nonsense on the subject of the Second World and you know why because the film is really talented and do not need to ask where is the Russian film about the French operation in any history book written about Russian in France in '44, and you should not say that Americans do not know anything about this war 400 thousand killed in a foreign war, as they say the more that all these inferiority complexes Russian patriots no relation to the film have cpactu pyad obogo payha 5oskarov 16 1998 Genre Action Drama War kapitan dzhon millep poluchaet tyazheloe zadanie vmeste with otpyadom of vosmi chelovek millep should otppavitsya the rear vpaga on Tuning ryadovogo dzheymca payana three podnyh bpata kotopogo pochti odnovpemenno pogibli nA polyax cpazheny</v>
      </c>
    </row>
    <row r="8127" ht="15.75" customHeight="1">
      <c r="A8127" s="1">
        <v>8894.0</v>
      </c>
      <c r="B8127" s="2" t="s">
        <v>6589</v>
      </c>
      <c r="C8127" s="2" t="s">
        <v>6594</v>
      </c>
      <c r="D8127" s="2" t="s">
        <v>6</v>
      </c>
      <c r="E8127" s="2" t="str">
        <f>IFERROR(__xludf.DUMMYFUNCTION("GOOGLETRANSLATE(B8127, ""auto"",""en"")"),"we all have limitations both in talent and in opportunities but quite often these restrictions are only in our minds we are trying to do something trying to come to nothing, and we decide that we do not get that we have reached the limit of their capabili"&amp;"ties, or maybe we taking a few steps toward the selected target and then decide to pursue a completely different in either case, we do not achieve that which could reach angel Duckworth backbone kenzhebooks rd71 readingchallenge kenzhequotes")</f>
        <v>we all have limitations both in talent and in opportunities but quite often these restrictions are only in our minds we are trying to do something trying to come to nothing, and we decide that we do not get that we have reached the limit of their capabilities, or maybe we taking a few steps toward the selected target and then decide to pursue a completely different in either case, we do not achieve that which could reach angel Duckworth backbone kenzhebooks rd71 readingchallenge kenzhequotes</v>
      </c>
    </row>
    <row r="8128" ht="15.75" customHeight="1">
      <c r="A8128" s="1">
        <v>8895.0</v>
      </c>
      <c r="B8128" s="2" t="s">
        <v>6590</v>
      </c>
      <c r="C8128" s="2" t="s">
        <v>6594</v>
      </c>
      <c r="D8128" s="2" t="s">
        <v>6</v>
      </c>
      <c r="E8128" s="2" t="str">
        <f>IFERROR(__xludf.DUMMYFUNCTION("GOOGLETRANSLATE(B8128, ""auto"",""en"")"),"no matter what about you other people think the important thing is that you yourself think you are, we spend so much energy worrying about the opinions of others wanting to like trying to please but true leadership and present personal skills are always f"&amp;"orced to climb over public approval to samoodobreniyu respect yourself as you live your own values ​​as you remain yourself while seeking to meet his dream why worry about what anyone else thinks or feels about you says success is no match in popularity i"&amp;"n the late kazhdog way matters is whether you were true to yourself rd71 kenzhemotivation")</f>
        <v>no matter what about you other people think the important thing is that you yourself think you are, we spend so much energy worrying about the opinions of others wanting to like trying to please but true leadership and present personal skills are always forced to climb over public approval to samoodobreniyu respect yourself as you live your own values ​​as you remain yourself while seeking to meet his dream why worry about what anyone else thinks or feels about you says success is no match in popularity in the late kazhdog way matters is whether you were true to yourself rd71 kenzhemotivation</v>
      </c>
    </row>
    <row r="8129" ht="15.75" customHeight="1">
      <c r="A8129" s="1">
        <v>8896.0</v>
      </c>
      <c r="B8129" s="2" t="s">
        <v>6591</v>
      </c>
      <c r="C8129" s="2" t="s">
        <v>6594</v>
      </c>
      <c r="D8129" s="2" t="s">
        <v>6</v>
      </c>
      <c r="E8129" s="2" t="str">
        <f>IFERROR(__xludf.DUMMYFUNCTION("GOOGLETRANSLATE(B8129, ""auto"",""en"")")," survivor markuolberg morskiekotiki kenzhefilms")</f>
        <v> survivor markuolberg morskiekotiki kenzhefilms</v>
      </c>
    </row>
    <row r="8130" ht="15.75" customHeight="1">
      <c r="A8130" s="1">
        <v>8897.0</v>
      </c>
      <c r="B8130" s="2" t="s">
        <v>6592</v>
      </c>
      <c r="C8130" s="2" t="s">
        <v>6594</v>
      </c>
      <c r="D8130" s="2" t="s">
        <v>6</v>
      </c>
      <c r="E8130" s="2" t="str">
        <f>IFERROR(__xludf.DUMMYFUNCTION("GOOGLETRANSLATE(B8130, ""auto"",""en"")"),"surviving 2013 Genre Action Drama War Afghanistan in 2005 a team of US Special Forces soldiers is assigned to neutralize a known Taliban leader Ahmad Shah trapped in soldiers take an unequal bloody battle")</f>
        <v>surviving 2013 Genre Action Drama War Afghanistan in 2005 a team of US Special Forces soldiers is assigned to neutralize a known Taliban leader Ahmad Shah trapped in soldiers take an unequal bloody battle</v>
      </c>
    </row>
    <row r="8131" ht="15.75" customHeight="1">
      <c r="A8131" s="1">
        <v>8898.0</v>
      </c>
      <c r="B8131" s="2" t="s">
        <v>6593</v>
      </c>
      <c r="C8131" s="2" t="s">
        <v>6594</v>
      </c>
      <c r="D8131" s="2" t="s">
        <v>6</v>
      </c>
      <c r="E8131" s="2" t="str">
        <f>IFERROR(__xludf.DUMMYFUNCTION("GOOGLETRANSLATE(B8131, ""auto"",""en"")"),"loser feels a sense of inferiority and self-pity, he said that he could not succeed because he or she lives in the province because it is wrong sex because it is not the education because the parents did not like him because he is not such a figure in the"&amp;" generally usually have a loser there is a reason to feel sorry for yourself and believe that it is because of this he is a loser loser did not appreciate their own time because of this minute hours and days spilled between his fingers, and he did not eve"&amp;"n notice this loss, if there is a choice a loser prefers spend time rather than money if you find one of these habits in yourself not feel sorry for yourself and not Retrieve your lost a better look at it positively now that you know a lot of work in the "&amp;"coming year roadtothedream71 day1 kenzhemotivation")</f>
        <v>loser feels a sense of inferiority and self-pity, he said that he could not succeed because he or she lives in the province because it is wrong sex because it is not the education because the parents did not like him because he is not such a figure in the generally usually have a loser there is a reason to feel sorry for yourself and believe that it is because of this he is a loser loser did not appreciate their own time because of this minute hours and days spilled between his fingers, and he did not even notice this loss, if there is a choice a loser prefers spend time rather than money if you find one of these habits in yourself not feel sorry for yourself and not Retrieve your lost a better look at it positively now that you know a lot of work in the coming year roadtothedream71 day1 kenzhemotivation</v>
      </c>
    </row>
    <row r="8132" ht="15.75" customHeight="1">
      <c r="A8132" s="1">
        <v>8899.0</v>
      </c>
      <c r="B8132" s="2" t="s">
        <v>6595</v>
      </c>
      <c r="C8132" s="2" t="s">
        <v>6596</v>
      </c>
      <c r="D8132" s="2" t="s">
        <v>6</v>
      </c>
      <c r="E8132" s="2" t="str">
        <f>IFERROR(__xludf.DUMMYFUNCTION("GOOGLETRANSLATE(B8132, ""auto"",""en"")"),"I give you a cocktail dark side https vk com clublifeg mid 72129712 from id 697")</f>
        <v>I give you a cocktail dark side https vk com clublifeg mid 72129712 from id 697</v>
      </c>
    </row>
    <row r="8133" ht="15.75" customHeight="1">
      <c r="A8133" s="1">
        <v>8900.0</v>
      </c>
      <c r="B8133" s="2" t="s">
        <v>6597</v>
      </c>
      <c r="C8133" s="2" t="s">
        <v>6596</v>
      </c>
      <c r="D8133" s="2" t="s">
        <v>6</v>
      </c>
      <c r="E8133" s="2" t="str">
        <f>IFERROR(__xludf.DUMMYFUNCTION("GOOGLETRANSLATE(B8133, ""auto"",""en"")"),"I give you drink grapefruit ice https vk com clublifeg mid 72129712 from id 697")</f>
        <v>I give you drink grapefruit ice https vk com clublifeg mid 72129712 from id 697</v>
      </c>
    </row>
    <row r="8134" ht="15.75" customHeight="1">
      <c r="A8134" s="1">
        <v>8901.0</v>
      </c>
      <c r="B8134" s="2" t="s">
        <v>6598</v>
      </c>
      <c r="C8134" s="2" t="s">
        <v>6596</v>
      </c>
      <c r="D8134" s="2" t="s">
        <v>6</v>
      </c>
      <c r="E8134" s="2" t="str">
        <f>IFERROR(__xludf.DUMMYFUNCTION("GOOGLETRANSLATE(B8134, ""auto"",""en"")"),"WE umm not sure what it is for me to have to get used http vkontakte ru app686627")</f>
        <v>WE umm not sure what it is for me to have to get used http vkontakte ru app686627</v>
      </c>
    </row>
    <row r="8135" ht="15.75" customHeight="1">
      <c r="A8135" s="1">
        <v>8902.0</v>
      </c>
      <c r="B8135" s="2" t="s">
        <v>6599</v>
      </c>
      <c r="C8135" s="2" t="s">
        <v>6596</v>
      </c>
      <c r="D8135" s="2" t="s">
        <v>6</v>
      </c>
      <c r="E8135" s="2" t="str">
        <f>IFERROR(__xludf.DUMMYFUNCTION("GOOGLETRANSLATE(B8135, ""auto"",""en"")"),"I learned how you modern political leader https vk com app1902891 72,129,712 from id 71006815")</f>
        <v>I learned how you modern political leader https vk com app1902891 72,129,712 from id 71006815</v>
      </c>
    </row>
    <row r="8136" ht="15.75" customHeight="1">
      <c r="A8136" s="1">
        <v>8903.0</v>
      </c>
      <c r="B8136" s="2" t="s">
        <v>6600</v>
      </c>
      <c r="C8136" s="2" t="s">
        <v>6596</v>
      </c>
      <c r="D8136" s="2" t="s">
        <v>6</v>
      </c>
      <c r="E8136" s="2" t="str">
        <f>IFERROR(__xludf.DUMMYFUNCTION("GOOGLETRANSLATE(B8136, ""auto"",""en"")"),"Vova terzeman hired you as a bartender at his club https vk com clublifeg mid 72129712 from id 804")</f>
        <v>Vova terzeman hired you as a bartender at his club https vk com clublifeg mid 72129712 from id 804</v>
      </c>
    </row>
    <row r="8137" ht="15.75" customHeight="1">
      <c r="A8137" s="1">
        <v>8904.0</v>
      </c>
      <c r="B8137" s="2" t="s">
        <v>6601</v>
      </c>
      <c r="C8137" s="2" t="s">
        <v>6596</v>
      </c>
      <c r="D8137" s="2" t="s">
        <v>6</v>
      </c>
      <c r="E8137" s="2" t="str">
        <f>IFERROR(__xludf.DUMMYFUNCTION("GOOGLETRANSLATE(B8137, ""auto"",""en"")"),"I found out who you are from the South Park https vk com app1902891 72,129,712 from id 69754866")</f>
        <v>I found out who you are from the South Park https vk com app1902891 72,129,712 from id 69754866</v>
      </c>
    </row>
    <row r="8138" ht="15.75" customHeight="1">
      <c r="A8138" s="1">
        <v>8905.0</v>
      </c>
      <c r="B8138" s="2" t="s">
        <v>6602</v>
      </c>
      <c r="C8138" s="2" t="s">
        <v>6596</v>
      </c>
      <c r="D8138" s="2" t="s">
        <v>6</v>
      </c>
      <c r="E8138" s="2" t="str">
        <f>IFERROR(__xludf.DUMMYFUNCTION("GOOGLETRANSLATE(B8138, ""auto"",""en"")"),"I draw on the wall pink background like me 1 2 3 red background love green background you want 4 blue background are friends show completely")</f>
        <v>I draw on the wall pink background like me 1 2 3 red background love green background you want 4 blue background are friends show completely</v>
      </c>
    </row>
    <row r="8139" ht="15.75" customHeight="1">
      <c r="A8139" s="1">
        <v>8906.0</v>
      </c>
      <c r="B8139" s="2" t="s">
        <v>6603</v>
      </c>
      <c r="C8139" s="2" t="s">
        <v>6596</v>
      </c>
      <c r="D8139" s="2" t="s">
        <v>6</v>
      </c>
      <c r="E8139" s="2" t="str">
        <f>IFERROR(__xludf.DUMMYFUNCTION("GOOGLETRANSLATE(B8139, ""auto"",""en"")"),"I ancient vampire blood Kostya Mielke zakusal to vampirenka death named Arthur Simcoe and what can you https vk com app1711069 72,129,712 from id 72129712")</f>
        <v>I ancient vampire blood Kostya Mielke zakusal to vampirenka death named Arthur Simcoe and what can you https vk com app1711069 72,129,712 from id 72129712</v>
      </c>
    </row>
    <row r="8140" ht="15.75" customHeight="1">
      <c r="A8140" s="1">
        <v>8907.0</v>
      </c>
      <c r="B8140" s="2" t="s">
        <v>6595</v>
      </c>
      <c r="C8140" s="2" t="s">
        <v>6604</v>
      </c>
      <c r="D8140" s="2" t="s">
        <v>6</v>
      </c>
      <c r="E8140" s="2" t="str">
        <f>IFERROR(__xludf.DUMMYFUNCTION("GOOGLETRANSLATE(B8140, ""auto"",""en"")"),"I give you a cocktail dark side https vk com clublifeg mid 72129712 from id 697")</f>
        <v>I give you a cocktail dark side https vk com clublifeg mid 72129712 from id 697</v>
      </c>
    </row>
    <row r="8141" ht="15.75" customHeight="1">
      <c r="A8141" s="1">
        <v>8908.0</v>
      </c>
      <c r="B8141" s="2" t="s">
        <v>6597</v>
      </c>
      <c r="C8141" s="2" t="s">
        <v>6604</v>
      </c>
      <c r="D8141" s="2" t="s">
        <v>6</v>
      </c>
      <c r="E8141" s="2" t="str">
        <f>IFERROR(__xludf.DUMMYFUNCTION("GOOGLETRANSLATE(B8141, ""auto"",""en"")"),"I give you drink grapefruit ice https vk com clublifeg mid 72129712 from id 697")</f>
        <v>I give you drink grapefruit ice https vk com clublifeg mid 72129712 from id 697</v>
      </c>
    </row>
    <row r="8142" ht="15.75" customHeight="1">
      <c r="A8142" s="1">
        <v>8909.0</v>
      </c>
      <c r="B8142" s="2" t="s">
        <v>6598</v>
      </c>
      <c r="C8142" s="2" t="s">
        <v>6604</v>
      </c>
      <c r="D8142" s="2" t="s">
        <v>6</v>
      </c>
      <c r="E8142" s="2" t="str">
        <f>IFERROR(__xludf.DUMMYFUNCTION("GOOGLETRANSLATE(B8142, ""auto"",""en"")"),"WE umm not sure what it is for me to have to get used http vkontakte ru app686627")</f>
        <v>WE umm not sure what it is for me to have to get used http vkontakte ru app686627</v>
      </c>
    </row>
    <row r="8143" ht="15.75" customHeight="1">
      <c r="A8143" s="1">
        <v>8910.0</v>
      </c>
      <c r="B8143" s="2" t="s">
        <v>6599</v>
      </c>
      <c r="C8143" s="2" t="s">
        <v>6604</v>
      </c>
      <c r="D8143" s="2" t="s">
        <v>6</v>
      </c>
      <c r="E8143" s="2" t="str">
        <f>IFERROR(__xludf.DUMMYFUNCTION("GOOGLETRANSLATE(B8143, ""auto"",""en"")"),"I learned how you modern political leader https vk com app1902891 72,129,712 from id 71006815")</f>
        <v>I learned how you modern political leader https vk com app1902891 72,129,712 from id 71006815</v>
      </c>
    </row>
    <row r="8144" ht="15.75" customHeight="1">
      <c r="A8144" s="1">
        <v>8911.0</v>
      </c>
      <c r="B8144" s="2" t="s">
        <v>6600</v>
      </c>
      <c r="C8144" s="2" t="s">
        <v>6604</v>
      </c>
      <c r="D8144" s="2" t="s">
        <v>6</v>
      </c>
      <c r="E8144" s="2" t="str">
        <f>IFERROR(__xludf.DUMMYFUNCTION("GOOGLETRANSLATE(B8144, ""auto"",""en"")"),"Vova terzeman hired you as a bartender at his club https vk com clublifeg mid 72129712 from id 804")</f>
        <v>Vova terzeman hired you as a bartender at his club https vk com clublifeg mid 72129712 from id 804</v>
      </c>
    </row>
    <row r="8145" ht="15.75" customHeight="1">
      <c r="A8145" s="1">
        <v>8912.0</v>
      </c>
      <c r="B8145" s="2" t="s">
        <v>6601</v>
      </c>
      <c r="C8145" s="2" t="s">
        <v>6604</v>
      </c>
      <c r="D8145" s="2" t="s">
        <v>6</v>
      </c>
      <c r="E8145" s="2" t="str">
        <f>IFERROR(__xludf.DUMMYFUNCTION("GOOGLETRANSLATE(B8145, ""auto"",""en"")"),"I found out who you are from the South Park https vk com app1902891 72,129,712 from id 69754866")</f>
        <v>I found out who you are from the South Park https vk com app1902891 72,129,712 from id 69754866</v>
      </c>
    </row>
    <row r="8146" ht="15.75" customHeight="1">
      <c r="A8146" s="1">
        <v>8913.0</v>
      </c>
      <c r="B8146" s="2" t="s">
        <v>6602</v>
      </c>
      <c r="C8146" s="2" t="s">
        <v>6604</v>
      </c>
      <c r="D8146" s="2" t="s">
        <v>6</v>
      </c>
      <c r="E8146" s="2" t="str">
        <f>IFERROR(__xludf.DUMMYFUNCTION("GOOGLETRANSLATE(B8146, ""auto"",""en"")"),"I draw on the wall pink background like me 1 2 3 red background love green background you want 4 blue background are friends show completely")</f>
        <v>I draw on the wall pink background like me 1 2 3 red background love green background you want 4 blue background are friends show completely</v>
      </c>
    </row>
    <row r="8147" ht="15.75" customHeight="1">
      <c r="A8147" s="1">
        <v>8914.0</v>
      </c>
      <c r="B8147" s="2" t="s">
        <v>6603</v>
      </c>
      <c r="C8147" s="2" t="s">
        <v>6604</v>
      </c>
      <c r="D8147" s="2" t="s">
        <v>6</v>
      </c>
      <c r="E8147" s="2" t="str">
        <f>IFERROR(__xludf.DUMMYFUNCTION("GOOGLETRANSLATE(B8147, ""auto"",""en"")"),"I ancient vampire blood Kostya Mielke zakusal to vampirenka death named Arthur Simcoe and what can you https vk com app1711069 72,129,712 from id 72129712")</f>
        <v>I ancient vampire blood Kostya Mielke zakusal to vampirenka death named Arthur Simcoe and what can you https vk com app1711069 72,129,712 from id 72129712</v>
      </c>
    </row>
    <row r="8148" ht="15.75" customHeight="1">
      <c r="A8148" s="1">
        <v>8917.0</v>
      </c>
      <c r="B8148" s="2" t="s">
        <v>6605</v>
      </c>
      <c r="C8148" s="2" t="s">
        <v>6606</v>
      </c>
      <c r="D8148" s="2" t="s">
        <v>6</v>
      </c>
      <c r="E8148" s="2" t="str">
        <f>IFERROR(__xludf.DUMMYFUNCTION("GOOGLETRANSLATE(B8148, ""auto"",""en"")"),"modern performance of traditional Tibetan Buddhist mantras dechen shak dagsay Dechen Shak dagsay modern performer of traditional Tibetan Buddhist mantras Dechen was born in Nepal in 1965 moved with his family to Switzerland, where found a second home with"&amp;"out losing at the same time due to the national roots of her father, a Tibetan lama dagsay Rinpoche passed her mastery of healing mantras and before making a musical career Dechen twenty years worked as a teacher of qi gong her debut album in 1999 immedia"&amp;"tely led to the Intern Nome was awarded gold record success in Switzerland and the best spiritual album in the United States it was followed by seven more albums Dechen concert in St. Petersburg on September 5 spb ponominalu ru event dechen and the jewel "&amp;"ensemble")</f>
        <v>modern performance of traditional Tibetan Buddhist mantras dechen shak dagsay Dechen Shak dagsay modern performer of traditional Tibetan Buddhist mantras Dechen was born in Nepal in 1965 moved with his family to Switzerland, where found a second home without losing at the same time due to the national roots of her father, a Tibetan lama dagsay Rinpoche passed her mastery of healing mantras and before making a musical career Dechen twenty years worked as a teacher of qi gong her debut album in 1999 immediately led to the Intern Nome was awarded gold record success in Switzerland and the best spiritual album in the United States it was followed by seven more albums Dechen concert in St. Petersburg on September 5 spb ponominalu ru event dechen and the jewel ensemble</v>
      </c>
    </row>
    <row r="8149" ht="15.75" customHeight="1">
      <c r="A8149" s="1">
        <v>8918.0</v>
      </c>
      <c r="B8149" s="2" t="s">
        <v>6607</v>
      </c>
      <c r="C8149" s="2" t="s">
        <v>6606</v>
      </c>
      <c r="D8149" s="2" t="s">
        <v>6</v>
      </c>
      <c r="E8149" s="2" t="str">
        <f>IFERROR(__xludf.DUMMYFUNCTION("GOOGLETRANSLATE(B8149, ""auto"",""en"")"),"the purpose of our lives to be happy to maintain a positive attitude towards life can be happy even in the most adverse conditions of His Holiness the Dalai Lama xiv")</f>
        <v>the purpose of our lives to be happy to maintain a positive attitude towards life can be happy even in the most adverse conditions of His Holiness the Dalai Lama xiv</v>
      </c>
    </row>
    <row r="8150" ht="15.75" customHeight="1">
      <c r="A8150" s="1">
        <v>8919.0</v>
      </c>
      <c r="B8150" s="2" t="s">
        <v>6608</v>
      </c>
      <c r="C8150" s="2" t="s">
        <v>6606</v>
      </c>
      <c r="D8150" s="2" t="s">
        <v>6</v>
      </c>
      <c r="E8150" s="2" t="str">
        <f>IFERROR(__xludf.DUMMYFUNCTION("GOOGLETRANSLATE(B8150, ""auto"",""en"")"),"at every shock of my life I end up with something acquired this free spiritual becoming deeper but we can not deny and do not understand a single over a cold Hermann Hesse")</f>
        <v>at every shock of my life I end up with something acquired this free spiritual becoming deeper but we can not deny and do not understand a single over a cold Hermann Hesse</v>
      </c>
    </row>
    <row r="8151" ht="15.75" customHeight="1">
      <c r="A8151" s="1">
        <v>8920.0</v>
      </c>
      <c r="B8151" s="2" t="s">
        <v>6609</v>
      </c>
      <c r="C8151" s="2" t="s">
        <v>6606</v>
      </c>
      <c r="D8151" s="2" t="s">
        <v>6</v>
      </c>
      <c r="E8151" s="2" t="str">
        <f>IFERROR(__xludf.DUMMYFUNCTION("GOOGLETRANSLATE(B8151, ""auto"",""en"")"),"if you know the method of awakening the other thoughts that will be able to live a happy harmonious life of peace and love, the power of thought instantly neutralizes thought hateful thought masculine immediately serve as a powerful antidote to the coward"&amp;"ly thought Swami Sivananda")</f>
        <v>if you know the method of awakening the other thoughts that will be able to live a happy harmonious life of peace and love, the power of thought instantly neutralizes thought hateful thought masculine immediately serve as a powerful antidote to the cowardly thought Swami Sivananda</v>
      </c>
    </row>
    <row r="8152" ht="15.75" customHeight="1">
      <c r="A8152" s="1">
        <v>8921.0</v>
      </c>
      <c r="B8152" s="2" t="s">
        <v>6610</v>
      </c>
      <c r="C8152" s="2" t="s">
        <v>6606</v>
      </c>
      <c r="D8152" s="2" t="s">
        <v>6</v>
      </c>
      <c r="E8152" s="2" t="str">
        <f>IFERROR(__xludf.DUMMYFUNCTION("GOOGLETRANSLATE(B8152, ""auto"",""en"")"),"every dream you are given, together with the forces needed to carry it out but you may need for this work Richard Bach")</f>
        <v>every dream you are given, together with the forces needed to carry it out but you may need for this work Richard Bach</v>
      </c>
    </row>
    <row r="8153" ht="15.75" customHeight="1">
      <c r="A8153" s="1">
        <v>8922.0</v>
      </c>
      <c r="B8153" s="2" t="s">
        <v>6611</v>
      </c>
      <c r="C8153" s="2" t="s">
        <v>6606</v>
      </c>
      <c r="D8153" s="2" t="s">
        <v>6</v>
      </c>
      <c r="E8153" s="2" t="str">
        <f>IFERROR(__xludf.DUMMYFUNCTION("GOOGLETRANSLATE(B8153, ""auto"",""en"")"),"just love me always in 18")</f>
        <v>just love me always in 18</v>
      </c>
    </row>
    <row r="8154" ht="15.75" customHeight="1">
      <c r="A8154" s="1">
        <v>8923.0</v>
      </c>
      <c r="B8154" s="2" t="s">
        <v>6605</v>
      </c>
      <c r="C8154" s="2" t="s">
        <v>6612</v>
      </c>
      <c r="D8154" s="2" t="s">
        <v>6</v>
      </c>
      <c r="E8154" s="2" t="str">
        <f>IFERROR(__xludf.DUMMYFUNCTION("GOOGLETRANSLATE(B8154, ""auto"",""en"")"),"modern performance of traditional Tibetan Buddhist mantras dechen shak dagsay Dechen Shak dagsay modern performer of traditional Tibetan Buddhist mantras Dechen was born in Nepal in 1965 moved with his family to Switzerland, where found a second home with"&amp;"out losing at the same time due to the national roots of her father, a Tibetan lama dagsay Rinpoche passed her mastery of healing mantras and before making a musical career Dechen twenty years worked as a teacher of qi gong her debut album in 1999 immedia"&amp;"tely led to the Intern Nome was awarded gold record success in Switzerland and the best spiritual album in the United States it was followed by seven more albums Dechen concert in St. Petersburg on September 5 spb ponominalu ru event dechen and the jewel "&amp;"ensemble")</f>
        <v>modern performance of traditional Tibetan Buddhist mantras dechen shak dagsay Dechen Shak dagsay modern performer of traditional Tibetan Buddhist mantras Dechen was born in Nepal in 1965 moved with his family to Switzerland, where found a second home without losing at the same time due to the national roots of her father, a Tibetan lama dagsay Rinpoche passed her mastery of healing mantras and before making a musical career Dechen twenty years worked as a teacher of qi gong her debut album in 1999 immediately led to the Intern Nome was awarded gold record success in Switzerland and the best spiritual album in the United States it was followed by seven more albums Dechen concert in St. Petersburg on September 5 spb ponominalu ru event dechen and the jewel ensemble</v>
      </c>
    </row>
    <row r="8155" ht="15.75" customHeight="1">
      <c r="A8155" s="1">
        <v>8924.0</v>
      </c>
      <c r="B8155" s="2" t="s">
        <v>6607</v>
      </c>
      <c r="C8155" s="2" t="s">
        <v>6612</v>
      </c>
      <c r="D8155" s="2" t="s">
        <v>6</v>
      </c>
      <c r="E8155" s="2" t="str">
        <f>IFERROR(__xludf.DUMMYFUNCTION("GOOGLETRANSLATE(B8155, ""auto"",""en"")"),"the purpose of our lives to be happy to maintain a positive attitude towards life can be happy even in the most adverse conditions of His Holiness the Dalai Lama xiv")</f>
        <v>the purpose of our lives to be happy to maintain a positive attitude towards life can be happy even in the most adverse conditions of His Holiness the Dalai Lama xiv</v>
      </c>
    </row>
    <row r="8156" ht="15.75" customHeight="1">
      <c r="A8156" s="1">
        <v>8925.0</v>
      </c>
      <c r="B8156" s="2" t="s">
        <v>6608</v>
      </c>
      <c r="C8156" s="2" t="s">
        <v>6612</v>
      </c>
      <c r="D8156" s="2" t="s">
        <v>6</v>
      </c>
      <c r="E8156" s="2" t="str">
        <f>IFERROR(__xludf.DUMMYFUNCTION("GOOGLETRANSLATE(B8156, ""auto"",""en"")"),"at every shock of my life I end up with something acquired this free spiritual becoming deeper but we can not deny and do not understand a single over a cold Hermann Hesse")</f>
        <v>at every shock of my life I end up with something acquired this free spiritual becoming deeper but we can not deny and do not understand a single over a cold Hermann Hesse</v>
      </c>
    </row>
    <row r="8157" ht="15.75" customHeight="1">
      <c r="A8157" s="1">
        <v>8926.0</v>
      </c>
      <c r="B8157" s="2" t="s">
        <v>6609</v>
      </c>
      <c r="C8157" s="2" t="s">
        <v>6612</v>
      </c>
      <c r="D8157" s="2" t="s">
        <v>6</v>
      </c>
      <c r="E8157" s="2" t="str">
        <f>IFERROR(__xludf.DUMMYFUNCTION("GOOGLETRANSLATE(B8157, ""auto"",""en"")"),"if you know the method of awakening the other thoughts that will be able to live a happy harmonious life of peace and love, the power of thought instantly neutralizes thought hateful thought masculine immediately serve as a powerful antidote to the coward"&amp;"ly thought Swami Sivananda")</f>
        <v>if you know the method of awakening the other thoughts that will be able to live a happy harmonious life of peace and love, the power of thought instantly neutralizes thought hateful thought masculine immediately serve as a powerful antidote to the cowardly thought Swami Sivananda</v>
      </c>
    </row>
    <row r="8158" ht="15.75" customHeight="1">
      <c r="A8158" s="1">
        <v>8927.0</v>
      </c>
      <c r="B8158" s="2" t="s">
        <v>6610</v>
      </c>
      <c r="C8158" s="2" t="s">
        <v>6612</v>
      </c>
      <c r="D8158" s="2" t="s">
        <v>6</v>
      </c>
      <c r="E8158" s="2" t="str">
        <f>IFERROR(__xludf.DUMMYFUNCTION("GOOGLETRANSLATE(B8158, ""auto"",""en"")"),"every dream you are given, together with the forces needed to carry it out but you may need for this work Richard Bach")</f>
        <v>every dream you are given, together with the forces needed to carry it out but you may need for this work Richard Bach</v>
      </c>
    </row>
    <row r="8159" ht="15.75" customHeight="1">
      <c r="A8159" s="1">
        <v>8928.0</v>
      </c>
      <c r="B8159" s="2" t="s">
        <v>6611</v>
      </c>
      <c r="C8159" s="2" t="s">
        <v>6612</v>
      </c>
      <c r="D8159" s="2" t="s">
        <v>6</v>
      </c>
      <c r="E8159" s="2" t="str">
        <f>IFERROR(__xludf.DUMMYFUNCTION("GOOGLETRANSLATE(B8159, ""auto"",""en"")"),"just love me always in 18")</f>
        <v>just love me always in 18</v>
      </c>
    </row>
    <row r="8160" ht="15.75" customHeight="1">
      <c r="A8160" s="1">
        <v>8929.0</v>
      </c>
      <c r="B8160" s="2" t="s">
        <v>6613</v>
      </c>
      <c r="C8160" s="2" t="s">
        <v>6614</v>
      </c>
      <c r="D8160" s="2" t="s">
        <v>6</v>
      </c>
      <c r="E8160" s="2" t="str">
        <f>IFERROR(__xludf.DUMMYFUNCTION("GOOGLETRANSLATE(B8160, ""auto"",""en"")"),"I am worse than all who you know")</f>
        <v>I am worse than all who you know</v>
      </c>
    </row>
    <row r="8161" ht="15.75" customHeight="1">
      <c r="A8161" s="1">
        <v>8930.0</v>
      </c>
      <c r="B8161" s="2" t="s">
        <v>6615</v>
      </c>
      <c r="C8161" s="2" t="s">
        <v>6614</v>
      </c>
      <c r="D8161" s="2" t="s">
        <v>6</v>
      </c>
      <c r="E8161" s="2" t="str">
        <f>IFERROR(__xludf.DUMMYFUNCTION("GOOGLETRANSLATE(B8161, ""auto"",""en"")"),"Premier kitty kitty lbtd your Dad he's so cool to listen to boom vk cc 9gkhwj tour kiskisnotdead com tickets")</f>
        <v>Premier kitty kitty lbtd your Dad he's so cool to listen to boom vk cc 9gkhwj tour kiskisnotdead com tickets</v>
      </c>
    </row>
    <row r="8162" ht="15.75" customHeight="1">
      <c r="A8162" s="1">
        <v>8931.0</v>
      </c>
      <c r="B8162" s="2" t="s">
        <v>6613</v>
      </c>
      <c r="C8162" s="2" t="s">
        <v>6614</v>
      </c>
      <c r="D8162" s="2" t="s">
        <v>6</v>
      </c>
      <c r="E8162" s="2" t="str">
        <f>IFERROR(__xludf.DUMMYFUNCTION("GOOGLETRANSLATE(B8162, ""auto"",""en"")"),"I am worse than all who you know")</f>
        <v>I am worse than all who you know</v>
      </c>
    </row>
    <row r="8163" ht="15.75" customHeight="1">
      <c r="A8163" s="1">
        <v>8932.0</v>
      </c>
      <c r="B8163" s="2" t="s">
        <v>6615</v>
      </c>
      <c r="C8163" s="2" t="s">
        <v>6614</v>
      </c>
      <c r="D8163" s="2" t="s">
        <v>6</v>
      </c>
      <c r="E8163" s="2" t="str">
        <f>IFERROR(__xludf.DUMMYFUNCTION("GOOGLETRANSLATE(B8163, ""auto"",""en"")"),"Premier kitty kitty lbtd your Dad he's so cool to listen to boom vk cc 9gkhwj tour kiskisnotdead com tickets")</f>
        <v>Premier kitty kitty lbtd your Dad he's so cool to listen to boom vk cc 9gkhwj tour kiskisnotdead com tickets</v>
      </c>
    </row>
    <row r="8164" ht="15.75" customHeight="1">
      <c r="A8164" s="1">
        <v>8933.0</v>
      </c>
      <c r="B8164" s="2" t="s">
        <v>6616</v>
      </c>
      <c r="C8164" s="2" t="s">
        <v>6617</v>
      </c>
      <c r="D8164" s="2" t="s">
        <v>6</v>
      </c>
      <c r="E8164" s="2" t="str">
        <f>IFERROR(__xludf.DUMMYFUNCTION("GOOGLETRANSLATE(B8164, ""auto"",""en"")"),"Learn to see so love one to pass up thousands of the best and do not look back")</f>
        <v>Learn to see so love one to pass up thousands of the best and do not look back</v>
      </c>
    </row>
    <row r="8165" ht="15.75" customHeight="1">
      <c r="A8165" s="1">
        <v>8934.0</v>
      </c>
      <c r="B8165" s="2" t="s">
        <v>6616</v>
      </c>
      <c r="C8165" s="2" t="s">
        <v>6617</v>
      </c>
      <c r="D8165" s="2" t="s">
        <v>6</v>
      </c>
      <c r="E8165" s="2" t="str">
        <f>IFERROR(__xludf.DUMMYFUNCTION("GOOGLETRANSLATE(B8165, ""auto"",""en"")"),"Learn to see so love one to pass up thousands of the best and do not look back")</f>
        <v>Learn to see so love one to pass up thousands of the best and do not look back</v>
      </c>
    </row>
    <row r="8166" ht="15.75" customHeight="1">
      <c r="A8166" s="1">
        <v>8935.0</v>
      </c>
      <c r="B8166" s="2" t="s">
        <v>6618</v>
      </c>
      <c r="C8166" s="2" t="s">
        <v>6619</v>
      </c>
      <c r="D8166" s="2" t="s">
        <v>6</v>
      </c>
      <c r="E8166" s="2" t="str">
        <f>IFERROR(__xludf.DUMMYFUNCTION("GOOGLETRANSLATE(B8166, ""auto"",""en"")")," Look at the stars the great kings of the past there looking at us with these stars, and if you will be very lonely, remember they will always be there to show you the path, and I too will be with them, The Lion King 1994")</f>
        <v> Look at the stars the great kings of the past there looking at us with these stars, and if you will be very lonely, remember they will always be there to show you the path, and I too will be with them, The Lion King 1994</v>
      </c>
    </row>
    <row r="8167" ht="15.75" customHeight="1">
      <c r="A8167" s="1">
        <v>8936.0</v>
      </c>
      <c r="B8167" s="2" t="s">
        <v>6620</v>
      </c>
      <c r="C8167" s="2" t="s">
        <v>6619</v>
      </c>
      <c r="D8167" s="2" t="s">
        <v>6</v>
      </c>
      <c r="E8167" s="2" t="str">
        <f>IFERROR(__xludf.DUMMYFUNCTION("GOOGLETRANSLATE(B8167, ""auto"",""en"")"),"wonderful words")</f>
        <v>wonderful words</v>
      </c>
    </row>
    <row r="8168" ht="15.75" customHeight="1">
      <c r="A8168" s="1">
        <v>8937.0</v>
      </c>
      <c r="B8168" s="2" t="s">
        <v>101</v>
      </c>
      <c r="C8168" s="2" t="s">
        <v>6619</v>
      </c>
      <c r="D8168" s="2" t="s">
        <v>6</v>
      </c>
      <c r="E8168" s="2" t="str">
        <f>IFERROR(__xludf.DUMMYFUNCTION("GOOGLETRANSLATE(B8168, ""auto"",""en"")"),"#VALUE!")</f>
        <v>#VALUE!</v>
      </c>
    </row>
    <row r="8169" ht="15.75" customHeight="1">
      <c r="A8169" s="1">
        <v>8938.0</v>
      </c>
      <c r="B8169" s="2" t="s">
        <v>6618</v>
      </c>
      <c r="C8169" s="2" t="s">
        <v>6619</v>
      </c>
      <c r="D8169" s="2" t="s">
        <v>6</v>
      </c>
      <c r="E8169" s="2" t="str">
        <f>IFERROR(__xludf.DUMMYFUNCTION("GOOGLETRANSLATE(B8169, ""auto"",""en"")")," Look at the stars the great kings of the past there looking at us with these stars, and if you will be very lonely, remember they will always be there to show you the path, and I too will be with them, The Lion King 1994")</f>
        <v> Look at the stars the great kings of the past there looking at us with these stars, and if you will be very lonely, remember they will always be there to show you the path, and I too will be with them, The Lion King 1994</v>
      </c>
    </row>
    <row r="8170" ht="15.75" customHeight="1">
      <c r="A8170" s="1">
        <v>8939.0</v>
      </c>
      <c r="B8170" s="2" t="s">
        <v>6620</v>
      </c>
      <c r="C8170" s="2" t="s">
        <v>6619</v>
      </c>
      <c r="D8170" s="2" t="s">
        <v>6</v>
      </c>
      <c r="E8170" s="2" t="str">
        <f>IFERROR(__xludf.DUMMYFUNCTION("GOOGLETRANSLATE(B8170, ""auto"",""en"")"),"wonderful words")</f>
        <v>wonderful words</v>
      </c>
    </row>
    <row r="8171" ht="15.75" customHeight="1">
      <c r="A8171" s="1">
        <v>8940.0</v>
      </c>
      <c r="B8171" s="2" t="s">
        <v>101</v>
      </c>
      <c r="C8171" s="2" t="s">
        <v>6619</v>
      </c>
      <c r="D8171" s="2" t="s">
        <v>6</v>
      </c>
      <c r="E8171" s="2" t="str">
        <f>IFERROR(__xludf.DUMMYFUNCTION("GOOGLETRANSLATE(B8171, ""auto"",""en"")"),"#VALUE!")</f>
        <v>#VALUE!</v>
      </c>
    </row>
    <row r="8172" ht="15.75" customHeight="1">
      <c r="A8172" s="1">
        <v>8941.0</v>
      </c>
      <c r="B8172" s="2" t="s">
        <v>6618</v>
      </c>
      <c r="C8172" s="2" t="s">
        <v>6621</v>
      </c>
      <c r="D8172" s="2" t="s">
        <v>6</v>
      </c>
      <c r="E8172" s="2" t="str">
        <f>IFERROR(__xludf.DUMMYFUNCTION("GOOGLETRANSLATE(B8172, ""auto"",""en"")")," Look at the stars the great kings of the past there looking at us with these stars, and if you will be very lonely, remember they will always be there to show you the path, and I too will be with them, The Lion King 1994")</f>
        <v> Look at the stars the great kings of the past there looking at us with these stars, and if you will be very lonely, remember they will always be there to show you the path, and I too will be with them, The Lion King 1994</v>
      </c>
    </row>
    <row r="8173" ht="15.75" customHeight="1">
      <c r="A8173" s="1">
        <v>8942.0</v>
      </c>
      <c r="B8173" s="2" t="s">
        <v>6620</v>
      </c>
      <c r="C8173" s="2" t="s">
        <v>6621</v>
      </c>
      <c r="D8173" s="2" t="s">
        <v>6</v>
      </c>
      <c r="E8173" s="2" t="str">
        <f>IFERROR(__xludf.DUMMYFUNCTION("GOOGLETRANSLATE(B8173, ""auto"",""en"")"),"wonderful words")</f>
        <v>wonderful words</v>
      </c>
    </row>
    <row r="8174" ht="15.75" customHeight="1">
      <c r="A8174" s="1">
        <v>8943.0</v>
      </c>
      <c r="B8174" s="2" t="s">
        <v>101</v>
      </c>
      <c r="C8174" s="2" t="s">
        <v>6621</v>
      </c>
      <c r="D8174" s="2" t="s">
        <v>6</v>
      </c>
      <c r="E8174" s="2" t="str">
        <f>IFERROR(__xludf.DUMMYFUNCTION("GOOGLETRANSLATE(B8174, ""auto"",""en"")"),"#VALUE!")</f>
        <v>#VALUE!</v>
      </c>
    </row>
    <row r="8175" ht="15.75" customHeight="1">
      <c r="A8175" s="1">
        <v>8944.0</v>
      </c>
      <c r="B8175" s="2" t="s">
        <v>6622</v>
      </c>
      <c r="C8175" s="2" t="s">
        <v>6623</v>
      </c>
      <c r="D8175" s="2" t="s">
        <v>6</v>
      </c>
      <c r="E8175" s="2" t="str">
        <f>IFERROR(__xludf.DUMMYFUNCTION("GOOGLETRANSLATE(B8175, ""auto"",""en"")"),"beregite svoix dpuzya")</f>
        <v>beregite svoix dpuzya</v>
      </c>
    </row>
    <row r="8176" ht="15.75" customHeight="1">
      <c r="A8176" s="1">
        <v>8945.0</v>
      </c>
      <c r="B8176" s="2" t="s">
        <v>6624</v>
      </c>
      <c r="C8176" s="2" t="s">
        <v>6623</v>
      </c>
      <c r="D8176" s="2" t="s">
        <v>6</v>
      </c>
      <c r="E8176" s="2" t="str">
        <f>IFERROR(__xludf.DUMMYFUNCTION("GOOGLETRANSLATE(B8176, ""auto"",""en"")"),"the biggest revelation for me was the fact that all the people you meet here are you so vehemently condemn someone's arrogance and whose the hypocrisy and then bam lovishsya themselves on the same you hurt rude attitude and what is the word on what you ar"&amp;"e in your path simply reflect you laugh to say really so difficult to filter what you say and then you realize that you're doing the same thing even more often see this man as a man is lazy, and that the goals in his life, he himself never set have only t"&amp;"o say so as you can and then it turns out that it is possible You can do it so amazing and so exciting they always show us and teach what is important so there is nothing to be angry and blame them for all the troubles would be better prigovovariya I'll n"&amp;"ever seen everything in this world is cyclical time would have to understand the lesson read to switch to for you They stopped coming to the same performing the role of teachers")</f>
        <v>the biggest revelation for me was the fact that all the people you meet here are you so vehemently condemn someone's arrogance and whose the hypocrisy and then bam lovishsya themselves on the same you hurt rude attitude and what is the word on what you are in your path simply reflect you laugh to say really so difficult to filter what you say and then you realize that you're doing the same thing even more often see this man as a man is lazy, and that the goals in his life, he himself never set have only to say so as you can and then it turns out that it is possible You can do it so amazing and so exciting they always show us and teach what is important so there is nothing to be angry and blame them for all the troubles would be better prigovovariya I'll never seen everything in this world is cyclical time would have to understand the lesson read to switch to for you They stopped coming to the same performing the role of teachers</v>
      </c>
    </row>
    <row r="8177" ht="15.75" customHeight="1">
      <c r="A8177" s="1">
        <v>8946.0</v>
      </c>
      <c r="B8177" s="2" t="s">
        <v>6622</v>
      </c>
      <c r="C8177" s="2" t="s">
        <v>6623</v>
      </c>
      <c r="D8177" s="2" t="s">
        <v>6</v>
      </c>
      <c r="E8177" s="2" t="str">
        <f>IFERROR(__xludf.DUMMYFUNCTION("GOOGLETRANSLATE(B8177, ""auto"",""en"")"),"beregite svoix dpuzya")</f>
        <v>beregite svoix dpuzya</v>
      </c>
    </row>
    <row r="8178" ht="15.75" customHeight="1">
      <c r="A8178" s="1">
        <v>8947.0</v>
      </c>
      <c r="B8178" s="2" t="s">
        <v>6624</v>
      </c>
      <c r="C8178" s="2" t="s">
        <v>6623</v>
      </c>
      <c r="D8178" s="2" t="s">
        <v>6</v>
      </c>
      <c r="E8178" s="2" t="str">
        <f>IFERROR(__xludf.DUMMYFUNCTION("GOOGLETRANSLATE(B8178, ""auto"",""en"")"),"the biggest revelation for me was the fact that all the people you meet here are you so vehemently condemn someone's arrogance and whose the hypocrisy and then bam lovishsya themselves on the same you hurt rude attitude and what is the word on what you ar"&amp;"e in your path simply reflect you laugh to say really so difficult to filter what you say and then you realize that you're doing the same thing even more often see this man as a man is lazy, and that the goals in his life, he himself never set have only t"&amp;"o say so as you can and then it turns out that it is possible You can do it so amazing and so exciting they always show us and teach what is important so there is nothing to be angry and blame them for all the troubles would be better prigovovariya I'll n"&amp;"ever seen everything in this world is cyclical time would have to understand the lesson read to switch to for you They stopped coming to the same performing the role of teachers")</f>
        <v>the biggest revelation for me was the fact that all the people you meet here are you so vehemently condemn someone's arrogance and whose the hypocrisy and then bam lovishsya themselves on the same you hurt rude attitude and what is the word on what you are in your path simply reflect you laugh to say really so difficult to filter what you say and then you realize that you're doing the same thing even more often see this man as a man is lazy, and that the goals in his life, he himself never set have only to say so as you can and then it turns out that it is possible You can do it so amazing and so exciting they always show us and teach what is important so there is nothing to be angry and blame them for all the troubles would be better prigovovariya I'll never seen everything in this world is cyclical time would have to understand the lesson read to switch to for you They stopped coming to the same performing the role of teachers</v>
      </c>
    </row>
    <row r="8179" ht="15.75" customHeight="1">
      <c r="A8179" s="1">
        <v>8948.0</v>
      </c>
      <c r="B8179" s="2" t="s">
        <v>6625</v>
      </c>
      <c r="C8179" s="2" t="s">
        <v>6626</v>
      </c>
      <c r="D8179" s="2" t="s">
        <v>6</v>
      </c>
      <c r="E8179" s="2" t="str">
        <f>IFERROR(__xludf.DUMMYFUNCTION("GOOGLETRANSLATE(B8179, ""auto"",""en"")"),"I do not like when my touch and it does not matter that it is a thing or a person")</f>
        <v>I do not like when my touch and it does not matter that it is a thing or a person</v>
      </c>
    </row>
    <row r="8180" ht="15.75" customHeight="1">
      <c r="A8180" s="1">
        <v>8949.0</v>
      </c>
      <c r="B8180" s="2" t="s">
        <v>6627</v>
      </c>
      <c r="C8180" s="2" t="s">
        <v>6626</v>
      </c>
      <c r="D8180" s="2" t="s">
        <v>6</v>
      </c>
      <c r="E8180" s="2" t="str">
        <f>IFERROR(__xludf.DUMMYFUNCTION("GOOGLETRANSLATE(B8180, ""auto"",""en"")")," be with those who will not be angry at those who can not stand you not to talk to you and who are afraid of losing you Mr. Horan")</f>
        <v> be with those who will not be angry at those who can not stand you not to talk to you and who are afraid of losing you Mr. Horan</v>
      </c>
    </row>
    <row r="8181" ht="15.75" customHeight="1">
      <c r="A8181" s="1">
        <v>8950.0</v>
      </c>
      <c r="B8181" s="2" t="s">
        <v>6628</v>
      </c>
      <c r="C8181" s="2" t="s">
        <v>6626</v>
      </c>
      <c r="D8181" s="2" t="s">
        <v>6</v>
      </c>
      <c r="E8181" s="2" t="str">
        <f>IFERROR(__xludf.DUMMYFUNCTION("GOOGLETRANSLATE(B8181, ""auto"",""en"")"),"how to hurt you I did not know that I'll give you a hand is always a difficult time for you I'm not you")</f>
        <v>how to hurt you I did not know that I'll give you a hand is always a difficult time for you I'm not you</v>
      </c>
    </row>
    <row r="8182" ht="15.75" customHeight="1">
      <c r="A8182" s="1">
        <v>8951.0</v>
      </c>
      <c r="B8182" s="2" t="s">
        <v>6629</v>
      </c>
      <c r="C8182" s="2" t="s">
        <v>6626</v>
      </c>
      <c r="D8182" s="2" t="s">
        <v>6</v>
      </c>
      <c r="E8182" s="2" t="str">
        <f>IFERROR(__xludf.DUMMYFUNCTION("GOOGLETRANSLATE(B8182, ""auto"",""en"")"),"you if ye unto me ye the nuzhdaeshcya procto pozvoni plevat if ye if ye have cplyu I cobctvennye menya problemy or I zlyuc on tebya if ye I neobhodima and if ye tebe tebe nuzhno pogovorit co mnoy vcegda I'm on ryadom necmotrya verily bolshaya or malenkaya"&amp;" have tebya problema I ryadom")</f>
        <v>you if ye unto me ye the nuzhdaeshcya procto pozvoni plevat if ye if ye have cplyu I cobctvennye menya problemy or I zlyuc on tebya if ye I neobhodima and if ye tebe tebe nuzhno pogovorit co mnoy vcegda I'm on ryadom necmotrya verily bolshaya or malenkaya have tebya problema I ryadom</v>
      </c>
    </row>
    <row r="8183" ht="15.75" customHeight="1">
      <c r="A8183" s="1">
        <v>8952.0</v>
      </c>
      <c r="B8183" s="2" t="s">
        <v>6625</v>
      </c>
      <c r="C8183" s="2" t="s">
        <v>6626</v>
      </c>
      <c r="D8183" s="2" t="s">
        <v>6</v>
      </c>
      <c r="E8183" s="2" t="str">
        <f>IFERROR(__xludf.DUMMYFUNCTION("GOOGLETRANSLATE(B8183, ""auto"",""en"")"),"I do not like when my touch and it does not matter that it is a thing or a person")</f>
        <v>I do not like when my touch and it does not matter that it is a thing or a person</v>
      </c>
    </row>
    <row r="8184" ht="15.75" customHeight="1">
      <c r="A8184" s="1">
        <v>8953.0</v>
      </c>
      <c r="B8184" s="2" t="s">
        <v>6627</v>
      </c>
      <c r="C8184" s="2" t="s">
        <v>6626</v>
      </c>
      <c r="D8184" s="2" t="s">
        <v>6</v>
      </c>
      <c r="E8184" s="2" t="str">
        <f>IFERROR(__xludf.DUMMYFUNCTION("GOOGLETRANSLATE(B8184, ""auto"",""en"")")," be with those who will not be angry at those who can not stand you not to talk to you and who are afraid of losing you Mr. Horan")</f>
        <v> be with those who will not be angry at those who can not stand you not to talk to you and who are afraid of losing you Mr. Horan</v>
      </c>
    </row>
    <row r="8185" ht="15.75" customHeight="1">
      <c r="A8185" s="1">
        <v>8954.0</v>
      </c>
      <c r="B8185" s="2" t="s">
        <v>6628</v>
      </c>
      <c r="C8185" s="2" t="s">
        <v>6626</v>
      </c>
      <c r="D8185" s="2" t="s">
        <v>6</v>
      </c>
      <c r="E8185" s="2" t="str">
        <f>IFERROR(__xludf.DUMMYFUNCTION("GOOGLETRANSLATE(B8185, ""auto"",""en"")"),"how to hurt you I did not know that I'll give you a hand is always a difficult time for you I'm not you")</f>
        <v>how to hurt you I did not know that I'll give you a hand is always a difficult time for you I'm not you</v>
      </c>
    </row>
    <row r="8186" ht="15.75" customHeight="1">
      <c r="A8186" s="1">
        <v>8955.0</v>
      </c>
      <c r="B8186" s="2" t="s">
        <v>6629</v>
      </c>
      <c r="C8186" s="2" t="s">
        <v>6626</v>
      </c>
      <c r="D8186" s="2" t="s">
        <v>6</v>
      </c>
      <c r="E8186" s="2" t="str">
        <f>IFERROR(__xludf.DUMMYFUNCTION("GOOGLETRANSLATE(B8186, ""auto"",""en"")"),"you if ye unto me ye the nuzhdaeshcya procto pozvoni plevat if ye if ye have cplyu I cobctvennye menya problemy or I zlyuc on tebya if ye I neobhodima and if ye tebe tebe nuzhno pogovorit co mnoy vcegda I'm on ryadom necmotrya verily bolshaya or malenkaya"&amp;" have tebya problema I ryadom")</f>
        <v>you if ye unto me ye the nuzhdaeshcya procto pozvoni plevat if ye if ye have cplyu I cobctvennye menya problemy or I zlyuc on tebya if ye I neobhodima and if ye tebe tebe nuzhno pogovorit co mnoy vcegda I'm on ryadom necmotrya verily bolshaya or malenkaya have tebya problema I ryadom</v>
      </c>
    </row>
    <row r="8187" ht="15.75" customHeight="1">
      <c r="A8187" s="1">
        <v>8956.0</v>
      </c>
      <c r="B8187" s="2" t="s">
        <v>6625</v>
      </c>
      <c r="C8187" s="2" t="s">
        <v>6626</v>
      </c>
      <c r="D8187" s="2" t="s">
        <v>6</v>
      </c>
      <c r="E8187" s="2" t="str">
        <f>IFERROR(__xludf.DUMMYFUNCTION("GOOGLETRANSLATE(B8187, ""auto"",""en"")"),"I do not like when my touch and it does not matter that it is a thing or a person")</f>
        <v>I do not like when my touch and it does not matter that it is a thing or a person</v>
      </c>
    </row>
    <row r="8188" ht="15.75" customHeight="1">
      <c r="A8188" s="1">
        <v>8957.0</v>
      </c>
      <c r="B8188" s="2" t="s">
        <v>6627</v>
      </c>
      <c r="C8188" s="2" t="s">
        <v>6626</v>
      </c>
      <c r="D8188" s="2" t="s">
        <v>6</v>
      </c>
      <c r="E8188" s="2" t="str">
        <f>IFERROR(__xludf.DUMMYFUNCTION("GOOGLETRANSLATE(B8188, ""auto"",""en"")")," be with those who will not be angry at those who can not stand you not to talk to you and who are afraid of losing you Mr. Horan")</f>
        <v> be with those who will not be angry at those who can not stand you not to talk to you and who are afraid of losing you Mr. Horan</v>
      </c>
    </row>
    <row r="8189" ht="15.75" customHeight="1">
      <c r="A8189" s="1">
        <v>8958.0</v>
      </c>
      <c r="B8189" s="2" t="s">
        <v>6628</v>
      </c>
      <c r="C8189" s="2" t="s">
        <v>6626</v>
      </c>
      <c r="D8189" s="2" t="s">
        <v>6</v>
      </c>
      <c r="E8189" s="2" t="str">
        <f>IFERROR(__xludf.DUMMYFUNCTION("GOOGLETRANSLATE(B8189, ""auto"",""en"")"),"how to hurt you I did not know that I'll give you a hand is always a difficult time for you I'm not you")</f>
        <v>how to hurt you I did not know that I'll give you a hand is always a difficult time for you I'm not you</v>
      </c>
    </row>
    <row r="8190" ht="15.75" customHeight="1">
      <c r="A8190" s="1">
        <v>8959.0</v>
      </c>
      <c r="B8190" s="2" t="s">
        <v>6629</v>
      </c>
      <c r="C8190" s="2" t="s">
        <v>6626</v>
      </c>
      <c r="D8190" s="2" t="s">
        <v>6</v>
      </c>
      <c r="E8190" s="2" t="str">
        <f>IFERROR(__xludf.DUMMYFUNCTION("GOOGLETRANSLATE(B8190, ""auto"",""en"")"),"you if ye unto me ye the nuzhdaeshcya procto pozvoni plevat if ye if ye have cplyu I cobctvennye menya problemy or I zlyuc on tebya if ye I neobhodima and if ye tebe tebe nuzhno pogovorit co mnoy vcegda I'm on ryadom necmotrya verily bolshaya or malenkaya"&amp;" have tebya problema I ryadom")</f>
        <v>you if ye unto me ye the nuzhdaeshcya procto pozvoni plevat if ye if ye have cplyu I cobctvennye menya problemy or I zlyuc on tebya if ye I neobhodima and if ye tebe tebe nuzhno pogovorit co mnoy vcegda I'm on ryadom necmotrya verily bolshaya or malenkaya have tebya problema I ryadom</v>
      </c>
    </row>
    <row r="8191" ht="15.75" customHeight="1">
      <c r="A8191" s="1">
        <v>8960.0</v>
      </c>
      <c r="B8191" s="2" t="s">
        <v>6630</v>
      </c>
      <c r="C8191" s="2" t="s">
        <v>6631</v>
      </c>
      <c r="D8191" s="2" t="s">
        <v>6</v>
      </c>
      <c r="E8191" s="2" t="str">
        <f>IFERROR(__xludf.DUMMYFUNCTION("GOOGLETRANSLATE(B8191, ""auto"",""en"")"),"mother of many children living in Moscow draws pictures in which every parent sees himself")</f>
        <v>mother of many children living in Moscow draws pictures in which every parent sees himself</v>
      </c>
    </row>
    <row r="8192" ht="15.75" customHeight="1">
      <c r="A8192" s="1">
        <v>8961.0</v>
      </c>
      <c r="B8192" s="2" t="s">
        <v>6632</v>
      </c>
      <c r="C8192" s="2" t="s">
        <v>6631</v>
      </c>
      <c r="D8192" s="2" t="s">
        <v>6</v>
      </c>
      <c r="E8192" s="2" t="str">
        <f>IFERROR(__xludf.DUMMYFUNCTION("GOOGLETRANSLATE(B8192, ""auto"",""en"")"),"οdin ticket to Italy pozhaluycta")</f>
        <v>οdin ticket to Italy pozhaluycta</v>
      </c>
    </row>
    <row r="8193" ht="15.75" customHeight="1">
      <c r="A8193" s="1">
        <v>8962.0</v>
      </c>
      <c r="B8193" s="2" t="s">
        <v>6633</v>
      </c>
      <c r="C8193" s="2" t="s">
        <v>6631</v>
      </c>
      <c r="D8193" s="2" t="s">
        <v>6</v>
      </c>
      <c r="E8193" s="2" t="str">
        <f>IFERROR(__xludf.DUMMYFUNCTION("GOOGLETRANSLATE(B8193, ""auto"",""en"")"),"tummy ideal figure with a baby girl")</f>
        <v>tummy ideal figure with a baby girl</v>
      </c>
    </row>
    <row r="8194" ht="15.75" customHeight="1">
      <c r="A8194" s="1">
        <v>8963.0</v>
      </c>
      <c r="B8194" s="2" t="s">
        <v>6634</v>
      </c>
      <c r="C8194" s="2" t="s">
        <v>6631</v>
      </c>
      <c r="D8194" s="2" t="s">
        <v>6</v>
      </c>
      <c r="E8194" s="2" t="str">
        <f>IFERROR(__xludf.DUMMYFUNCTION("GOOGLETRANSLATE(B8194, ""auto"",""en"")"),"and where to find these guys and then")</f>
        <v>and where to find these guys and then</v>
      </c>
    </row>
    <row r="8195" ht="15.75" customHeight="1">
      <c r="A8195" s="1">
        <v>8964.0</v>
      </c>
      <c r="B8195" s="2" t="s">
        <v>6635</v>
      </c>
      <c r="C8195" s="2" t="s">
        <v>6631</v>
      </c>
      <c r="D8195" s="2" t="s">
        <v>6</v>
      </c>
      <c r="E8195" s="2" t="str">
        <f>IFERROR(__xludf.DUMMYFUNCTION("GOOGLETRANSLATE(B8195, ""auto"",""en"")"),"I want to once again become a little girl I want to return the girl who has no problem girl who enjoys every moment I want to return to childhood is carefree childhood where the only joy and laughter and reason for sadness almost was not fully show")</f>
        <v>I want to once again become a little girl I want to return the girl who has no problem girl who enjoys every moment I want to return to childhood is carefree childhood where the only joy and laughter and reason for sadness almost was not fully show</v>
      </c>
    </row>
    <row r="8196" ht="15.75" customHeight="1">
      <c r="A8196" s="1">
        <v>8965.0</v>
      </c>
      <c r="B8196" s="2" t="s">
        <v>6636</v>
      </c>
      <c r="C8196" s="2" t="s">
        <v>6631</v>
      </c>
      <c r="D8196" s="2" t="s">
        <v>6</v>
      </c>
      <c r="E8196" s="2" t="str">
        <f>IFERROR(__xludf.DUMMYFUNCTION("GOOGLETRANSLATE(B8196, ""auto"",""en"")"),"The subject of women and drag you to hell if your woman if beynamaz on the future date you maxşar jənnəttıq süyinşilegende that women jağañızğa jaramasadı or refuse to set Europe")</f>
        <v>The subject of women and drag you to hell if your woman if beynamaz on the future date you maxşar jənnəttıq süyinşilegende that women jağañızğa jaramasadı or refuse to set Europe</v>
      </c>
    </row>
    <row r="8197" ht="15.75" customHeight="1">
      <c r="A8197" s="1">
        <v>8966.0</v>
      </c>
      <c r="B8197" s="2" t="s">
        <v>6637</v>
      </c>
      <c r="C8197" s="2" t="s">
        <v>6631</v>
      </c>
      <c r="D8197" s="2" t="s">
        <v>6</v>
      </c>
      <c r="E8197" s="2" t="str">
        <f>IFERROR(__xludf.DUMMYFUNCTION("GOOGLETRANSLATE(B8197, ""auto"",""en"")")," Let bagels composition in 1st Sut set Europe")</f>
        <v> Let bagels composition in 1st Sut set Europe</v>
      </c>
    </row>
    <row r="8198" ht="15.75" customHeight="1">
      <c r="A8198" s="1">
        <v>8967.0</v>
      </c>
      <c r="B8198" s="2" t="s">
        <v>6638</v>
      </c>
      <c r="C8198" s="2" t="s">
        <v>6631</v>
      </c>
      <c r="D8198" s="2" t="s">
        <v>6</v>
      </c>
      <c r="E8198" s="2" t="str">
        <f>IFERROR(__xludf.DUMMYFUNCTION("GOOGLETRANSLATE(B8198, ""auto"",""en"")"),"girl and a man and woman because of Sharia prohibits the movement of foreign intervention and the man oñaşalanatın is mandatory between the devil if such a man näpsisine şahwatına could be a man and not be able to accompany her to do so and therefore will"&amp;" lead to the end of the intervention Zina Prophet c c c third party is prohibited from being alone with the girl and the boy on Holy Prophet c c c hadith may not remain alone with a man and a woman because that will be their third devil 1 as well as the P"&amp;"rophet c c c delivery to a foreign woman most others outside a woman who is not lawful for you to return to the top of the hand rail needle sensor, preferably 2 is another hadith the Messenger of Allah s f s wife Aisha parents swear by Allah to the Prophe"&amp;"t is not no party holding a woman's hand 3 meeting if that girl is going to get married girl maxramı near relatives, sisters or peers, and only mağrwf should be good not to be alone words may otherwise fall into the devil Tirmidhi 2165 tabarï 2 1 20 212 4"&amp;"87 3 Bukhari 6674, Muslim 3470 Tirmidhi 3228 BN mäjä 2866 Ahmad 23685")</f>
        <v>girl and a man and woman because of Sharia prohibits the movement of foreign intervention and the man oñaşalanatın is mandatory between the devil if such a man näpsisine şahwatına could be a man and not be able to accompany her to do so and therefore will lead to the end of the intervention Zina Prophet c c c third party is prohibited from being alone with the girl and the boy on Holy Prophet c c c hadith may not remain alone with a man and a woman because that will be their third devil 1 as well as the Prophet c c c delivery to a foreign woman most others outside a woman who is not lawful for you to return to the top of the hand rail needle sensor, preferably 2 is another hadith the Messenger of Allah s f s wife Aisha parents swear by Allah to the Prophet is not no party holding a woman's hand 3 meeting if that girl is going to get married girl maxramı near relatives, sisters or peers, and only mağrwf should be good not to be alone words may otherwise fall into the devil Tirmidhi 2165 tabarï 2 1 20 212 487 3 Bukhari 6674, Muslim 3470 Tirmidhi 3228 BN mäjä 2866 Ahmad 23685</v>
      </c>
    </row>
    <row r="8199" ht="15.75" customHeight="1">
      <c r="A8199" s="1">
        <v>8968.0</v>
      </c>
      <c r="B8199" s="2" t="s">
        <v>6639</v>
      </c>
      <c r="C8199" s="2" t="s">
        <v>6631</v>
      </c>
      <c r="D8199" s="2" t="s">
        <v>6</v>
      </c>
      <c r="E8199" s="2" t="str">
        <f>IFERROR(__xludf.DUMMYFUNCTION("GOOGLETRANSLATE(B8199, ""auto"",""en"")"),"Mr. Kadir Ali quotes from the book to avoid not love love the feeling of family you love the fate of the play set Europe you play 1")</f>
        <v>Mr. Kadir Ali quotes from the book to avoid not love love the feeling of family you love the fate of the play set Europe you play 1</v>
      </c>
    </row>
    <row r="8200" ht="15.75" customHeight="1">
      <c r="A8200" s="1">
        <v>8969.0</v>
      </c>
      <c r="B8200" s="2" t="s">
        <v>6640</v>
      </c>
      <c r="C8200" s="2" t="s">
        <v>6631</v>
      </c>
      <c r="D8200" s="2" t="s">
        <v>6</v>
      </c>
      <c r="E8200" s="2" t="str">
        <f>IFERROR(__xludf.DUMMYFUNCTION("GOOGLETRANSLATE(B8200, ""auto"",""en"")"),"jah khalib of Kazakhstan cities")</f>
        <v>jah khalib of Kazakhstan cities</v>
      </c>
    </row>
    <row r="8201" ht="15.75" customHeight="1">
      <c r="A8201" s="1">
        <v>8970.0</v>
      </c>
      <c r="B8201" s="2" t="s">
        <v>6630</v>
      </c>
      <c r="C8201" s="2" t="s">
        <v>449</v>
      </c>
      <c r="D8201" s="2" t="s">
        <v>6</v>
      </c>
      <c r="E8201" s="2" t="str">
        <f>IFERROR(__xludf.DUMMYFUNCTION("GOOGLETRANSLATE(B8201, ""auto"",""en"")"),"mother of many children living in Moscow draws pictures in which every parent sees himself")</f>
        <v>mother of many children living in Moscow draws pictures in which every parent sees himself</v>
      </c>
    </row>
    <row r="8202" ht="15.75" customHeight="1">
      <c r="A8202" s="1">
        <v>8971.0</v>
      </c>
      <c r="B8202" s="2" t="s">
        <v>6632</v>
      </c>
      <c r="C8202" s="2" t="s">
        <v>449</v>
      </c>
      <c r="D8202" s="2" t="s">
        <v>6</v>
      </c>
      <c r="E8202" s="2" t="str">
        <f>IFERROR(__xludf.DUMMYFUNCTION("GOOGLETRANSLATE(B8202, ""auto"",""en"")"),"οdin ticket to Italy pozhaluycta")</f>
        <v>οdin ticket to Italy pozhaluycta</v>
      </c>
    </row>
    <row r="8203" ht="15.75" customHeight="1">
      <c r="A8203" s="1">
        <v>8972.0</v>
      </c>
      <c r="B8203" s="2" t="s">
        <v>6633</v>
      </c>
      <c r="C8203" s="2" t="s">
        <v>449</v>
      </c>
      <c r="D8203" s="2" t="s">
        <v>6</v>
      </c>
      <c r="E8203" s="2" t="str">
        <f>IFERROR(__xludf.DUMMYFUNCTION("GOOGLETRANSLATE(B8203, ""auto"",""en"")"),"tummy ideal figure with a baby girl")</f>
        <v>tummy ideal figure with a baby girl</v>
      </c>
    </row>
    <row r="8204" ht="15.75" customHeight="1">
      <c r="A8204" s="1">
        <v>8973.0</v>
      </c>
      <c r="B8204" s="2" t="s">
        <v>6634</v>
      </c>
      <c r="C8204" s="2" t="s">
        <v>449</v>
      </c>
      <c r="D8204" s="2" t="s">
        <v>6</v>
      </c>
      <c r="E8204" s="2" t="str">
        <f>IFERROR(__xludf.DUMMYFUNCTION("GOOGLETRANSLATE(B8204, ""auto"",""en"")"),"and where to find these guys and then")</f>
        <v>and where to find these guys and then</v>
      </c>
    </row>
    <row r="8205" ht="15.75" customHeight="1">
      <c r="A8205" s="1">
        <v>8974.0</v>
      </c>
      <c r="B8205" s="2" t="s">
        <v>6635</v>
      </c>
      <c r="C8205" s="2" t="s">
        <v>449</v>
      </c>
      <c r="D8205" s="2" t="s">
        <v>6</v>
      </c>
      <c r="E8205" s="2" t="str">
        <f>IFERROR(__xludf.DUMMYFUNCTION("GOOGLETRANSLATE(B8205, ""auto"",""en"")"),"I want to once again become a little girl I want to return the girl who has no problem girl who enjoys every moment I want to return to childhood is carefree childhood where the only joy and laughter and reason for sadness almost was not fully show")</f>
        <v>I want to once again become a little girl I want to return the girl who has no problem girl who enjoys every moment I want to return to childhood is carefree childhood where the only joy and laughter and reason for sadness almost was not fully show</v>
      </c>
    </row>
    <row r="8206" ht="15.75" customHeight="1">
      <c r="A8206" s="1">
        <v>8975.0</v>
      </c>
      <c r="B8206" s="2" t="s">
        <v>6636</v>
      </c>
      <c r="C8206" s="2" t="s">
        <v>449</v>
      </c>
      <c r="D8206" s="2" t="s">
        <v>6</v>
      </c>
      <c r="E8206" s="2" t="str">
        <f>IFERROR(__xludf.DUMMYFUNCTION("GOOGLETRANSLATE(B8206, ""auto"",""en"")"),"The subject of women and drag you to hell if your woman if beynamaz on the future date you maxşar jənnəttıq süyinşilegende that women jağañızğa jaramasadı or refuse to set Europe")</f>
        <v>The subject of women and drag you to hell if your woman if beynamaz on the future date you maxşar jənnəttıq süyinşilegende that women jağañızğa jaramasadı or refuse to set Europe</v>
      </c>
    </row>
    <row r="8207" ht="15.75" customHeight="1">
      <c r="A8207" s="1">
        <v>8976.0</v>
      </c>
      <c r="B8207" s="2" t="s">
        <v>6637</v>
      </c>
      <c r="C8207" s="2" t="s">
        <v>449</v>
      </c>
      <c r="D8207" s="2" t="s">
        <v>6</v>
      </c>
      <c r="E8207" s="2" t="str">
        <f>IFERROR(__xludf.DUMMYFUNCTION("GOOGLETRANSLATE(B8207, ""auto"",""en"")")," Let bagels composition in 1st Sut set Europe")</f>
        <v> Let bagels composition in 1st Sut set Europe</v>
      </c>
    </row>
    <row r="8208" ht="15.75" customHeight="1">
      <c r="A8208" s="1">
        <v>8977.0</v>
      </c>
      <c r="B8208" s="2" t="s">
        <v>6638</v>
      </c>
      <c r="C8208" s="2" t="s">
        <v>449</v>
      </c>
      <c r="D8208" s="2" t="s">
        <v>6</v>
      </c>
      <c r="E8208" s="2" t="str">
        <f>IFERROR(__xludf.DUMMYFUNCTION("GOOGLETRANSLATE(B8208, ""auto"",""en"")"),"girl and a man and woman because of Sharia prohibits the movement of foreign intervention and the man oñaşalanatın is mandatory between the devil if such a man näpsisine şahwatına could be a man and not be able to accompany her to do so and therefore will"&amp;" lead to the end of the intervention Zina Prophet c c c third party is prohibited from being alone with the girl and the boy on Holy Prophet c c c hadith may not remain alone with a man and a woman because that will be their third devil 1 as well as the P"&amp;"rophet c c c delivery to a foreign woman most others outside a woman who is not lawful for you to return to the top of the hand rail needle sensor, preferably 2 is another hadith the Messenger of Allah s f s wife Aisha parents swear by Allah to the Prophe"&amp;"t is not no party holding a woman's hand 3 meeting if that girl is going to get married girl maxramı near relatives, sisters or peers, and only mağrwf should be good not to be alone words may otherwise fall into the devil Tirmidhi 2165 tabarï 2 1 20 212 4"&amp;"87 3 Bukhari 6674, Muslim 3470 Tirmidhi 3228 BN mäjä 2866 Ahmad 23685")</f>
        <v>girl and a man and woman because of Sharia prohibits the movement of foreign intervention and the man oñaşalanatın is mandatory between the devil if such a man näpsisine şahwatına could be a man and not be able to accompany her to do so and therefore will lead to the end of the intervention Zina Prophet c c c third party is prohibited from being alone with the girl and the boy on Holy Prophet c c c hadith may not remain alone with a man and a woman because that will be their third devil 1 as well as the Prophet c c c delivery to a foreign woman most others outside a woman who is not lawful for you to return to the top of the hand rail needle sensor, preferably 2 is another hadith the Messenger of Allah s f s wife Aisha parents swear by Allah to the Prophet is not no party holding a woman's hand 3 meeting if that girl is going to get married girl maxramı near relatives, sisters or peers, and only mağrwf should be good not to be alone words may otherwise fall into the devil Tirmidhi 2165 tabarï 2 1 20 212 487 3 Bukhari 6674, Muslim 3470 Tirmidhi 3228 BN mäjä 2866 Ahmad 23685</v>
      </c>
    </row>
    <row r="8209" ht="15.75" customHeight="1">
      <c r="A8209" s="1">
        <v>8978.0</v>
      </c>
      <c r="B8209" s="2" t="s">
        <v>6639</v>
      </c>
      <c r="C8209" s="2" t="s">
        <v>449</v>
      </c>
      <c r="D8209" s="2" t="s">
        <v>6</v>
      </c>
      <c r="E8209" s="2" t="str">
        <f>IFERROR(__xludf.DUMMYFUNCTION("GOOGLETRANSLATE(B8209, ""auto"",""en"")"),"Mr. Kadir Ali quotes from the book to avoid not love love the feeling of family you love the fate of the play set Europe you play 1")</f>
        <v>Mr. Kadir Ali quotes from the book to avoid not love love the feeling of family you love the fate of the play set Europe you play 1</v>
      </c>
    </row>
    <row r="8210" ht="15.75" customHeight="1">
      <c r="A8210" s="1">
        <v>8979.0</v>
      </c>
      <c r="B8210" s="2" t="s">
        <v>6640</v>
      </c>
      <c r="C8210" s="2" t="s">
        <v>449</v>
      </c>
      <c r="D8210" s="2" t="s">
        <v>6</v>
      </c>
      <c r="E8210" s="2" t="str">
        <f>IFERROR(__xludf.DUMMYFUNCTION("GOOGLETRANSLATE(B8210, ""auto"",""en"")"),"jah khalib of Kazakhstan cities")</f>
        <v>jah khalib of Kazakhstan cities</v>
      </c>
    </row>
    <row r="8211" ht="15.75" customHeight="1">
      <c r="A8211" s="1">
        <v>8980.0</v>
      </c>
      <c r="B8211" s="2" t="s">
        <v>6641</v>
      </c>
      <c r="C8211" s="2" t="s">
        <v>6642</v>
      </c>
      <c r="D8211" s="2" t="s">
        <v>6</v>
      </c>
      <c r="E8211" s="2" t="str">
        <f>IFERROR(__xludf.DUMMYFUNCTION("GOOGLETRANSLATE(B8211, ""auto"",""en"")"),"interesting is stranno")</f>
        <v>interesting is stranno</v>
      </c>
    </row>
    <row r="8212" ht="15.75" customHeight="1">
      <c r="A8212" s="1">
        <v>8981.0</v>
      </c>
      <c r="B8212" s="2" t="s">
        <v>6643</v>
      </c>
      <c r="C8212" s="2" t="s">
        <v>6642</v>
      </c>
      <c r="D8212" s="2" t="s">
        <v>6</v>
      </c>
      <c r="E8212" s="2" t="str">
        <f>IFERROR(__xludf.DUMMYFUNCTION("GOOGLETRANSLATE(B8212, ""auto"",""en"")"),"love my husband Datacom")</f>
        <v>love my husband Datacom</v>
      </c>
    </row>
    <row r="8213" ht="15.75" customHeight="1">
      <c r="A8213" s="1">
        <v>8982.0</v>
      </c>
      <c r="B8213" s="2" t="s">
        <v>6644</v>
      </c>
      <c r="C8213" s="2" t="s">
        <v>6642</v>
      </c>
      <c r="D8213" s="2" t="s">
        <v>6</v>
      </c>
      <c r="E8213" s="2" t="str">
        <f>IFERROR(__xludf.DUMMYFUNCTION("GOOGLETRANSLATE(B8213, ""auto"",""en"")"),"many pictures nakopiloos")</f>
        <v>many pictures nakopiloos</v>
      </c>
    </row>
    <row r="8214" ht="15.75" customHeight="1">
      <c r="A8214" s="1">
        <v>8983.0</v>
      </c>
      <c r="B8214" s="2" t="s">
        <v>6645</v>
      </c>
      <c r="C8214" s="2" t="s">
        <v>6642</v>
      </c>
      <c r="D8214" s="2" t="s">
        <v>6</v>
      </c>
      <c r="E8214" s="2" t="str">
        <f>IFERROR(__xludf.DUMMYFUNCTION("GOOGLETRANSLATE(B8214, ""auto"",""en"")"),"no song can describe my condition")</f>
        <v>no song can describe my condition</v>
      </c>
    </row>
    <row r="8215" ht="15.75" customHeight="1">
      <c r="A8215" s="1">
        <v>8984.0</v>
      </c>
      <c r="B8215" s="2" t="s">
        <v>6646</v>
      </c>
      <c r="C8215" s="2" t="s">
        <v>6642</v>
      </c>
      <c r="D8215" s="2" t="s">
        <v>6</v>
      </c>
      <c r="E8215" s="2" t="str">
        <f>IFERROR(__xludf.DUMMYFUNCTION("GOOGLETRANSLATE(B8215, ""auto"",""en"")"),"Cielo whole melon ate ice cream and pancakes with cottage cheese and believe Nimaga")</f>
        <v>Cielo whole melon ate ice cream and pancakes with cottage cheese and believe Nimaga</v>
      </c>
    </row>
    <row r="8216" ht="15.75" customHeight="1">
      <c r="A8216" s="1">
        <v>8985.0</v>
      </c>
      <c r="B8216" s="2" t="s">
        <v>6647</v>
      </c>
      <c r="C8216" s="2" t="s">
        <v>6642</v>
      </c>
      <c r="D8216" s="2" t="s">
        <v>6</v>
      </c>
      <c r="E8216" s="2" t="str">
        <f>IFERROR(__xludf.DUMMYFUNCTION("GOOGLETRANSLATE(B8216, ""auto"",""en"")"),"love")</f>
        <v>love</v>
      </c>
    </row>
    <row r="8217" ht="15.75" customHeight="1">
      <c r="A8217" s="1">
        <v>8986.0</v>
      </c>
      <c r="B8217" s="2" t="s">
        <v>6648</v>
      </c>
      <c r="C8217" s="2" t="s">
        <v>6642</v>
      </c>
      <c r="D8217" s="2" t="s">
        <v>6</v>
      </c>
      <c r="E8217" s="2" t="str">
        <f>IFERROR(__xludf.DUMMYFUNCTION("GOOGLETRANSLATE(B8217, ""auto"",""en"")"),"not everything in life you need to look to read listen to try not to let everyone in your life is not all about trying to be friends do not all need to speak not only to plan, not all ideas and plans to implement do not delve into everything and intervene")</f>
        <v>not everything in life you need to look to read listen to try not to let everyone in your life is not all about trying to be friends do not all need to speak not only to plan, not all ideas and plans to implement do not delve into everything and intervene</v>
      </c>
    </row>
    <row r="8218" ht="15.75" customHeight="1">
      <c r="A8218" s="1">
        <v>8987.0</v>
      </c>
      <c r="B8218" s="2" t="s">
        <v>6649</v>
      </c>
      <c r="C8218" s="2" t="s">
        <v>6642</v>
      </c>
      <c r="D8218" s="2" t="s">
        <v>6</v>
      </c>
      <c r="E8218" s="2" t="str">
        <f>IFERROR(__xludf.DUMMYFUNCTION("GOOGLETRANSLATE(B8218, ""auto"",""en"")"),"find me")</f>
        <v>find me</v>
      </c>
    </row>
    <row r="8219" ht="15.75" customHeight="1">
      <c r="A8219" s="1">
        <v>8988.0</v>
      </c>
      <c r="B8219" s="2" t="s">
        <v>6650</v>
      </c>
      <c r="C8219" s="2" t="s">
        <v>6642</v>
      </c>
      <c r="D8219" s="2" t="s">
        <v>6</v>
      </c>
      <c r="E8219" s="2" t="str">
        <f>IFERROR(__xludf.DUMMYFUNCTION("GOOGLETRANSLATE(B8219, ""auto"",""en"")"),"just pissimilla")</f>
        <v>just pissimilla</v>
      </c>
    </row>
    <row r="8220" ht="15.75" customHeight="1">
      <c r="A8220" s="1">
        <v>8989.0</v>
      </c>
      <c r="B8220" s="2" t="s">
        <v>477</v>
      </c>
      <c r="C8220" s="2" t="s">
        <v>6651</v>
      </c>
      <c r="D8220" s="2" t="s">
        <v>6</v>
      </c>
      <c r="E8220" s="2" t="str">
        <f>IFERROR(__xludf.DUMMYFUNCTION("GOOGLETRANSLATE(B8220, ""auto"",""en"")"),"Know your fans in android app https vk cc 6ymywu or application VKontakte vk com app4236781 925")</f>
        <v>Know your fans in android app https vk cc 6ymywu or application VKontakte vk com app4236781 925</v>
      </c>
    </row>
    <row r="8221" ht="15.75" customHeight="1">
      <c r="A8221" s="1">
        <v>8990.0</v>
      </c>
      <c r="B8221" s="2" t="s">
        <v>477</v>
      </c>
      <c r="C8221" s="2" t="s">
        <v>6651</v>
      </c>
      <c r="D8221" s="2" t="s">
        <v>6</v>
      </c>
      <c r="E8221" s="2" t="str">
        <f>IFERROR(__xludf.DUMMYFUNCTION("GOOGLETRANSLATE(B8221, ""auto"",""en"")"),"Know your fans in android app https vk cc 6ymywu or application VKontakte vk com app4236781 925")</f>
        <v>Know your fans in android app https vk cc 6ymywu or application VKontakte vk com app4236781 925</v>
      </c>
    </row>
    <row r="8222" ht="15.75" customHeight="1">
      <c r="A8222" s="1">
        <v>8991.0</v>
      </c>
      <c r="B8222" s="2" t="s">
        <v>6652</v>
      </c>
      <c r="C8222" s="2" t="s">
        <v>6651</v>
      </c>
      <c r="D8222" s="2" t="s">
        <v>6</v>
      </c>
      <c r="E8222" s="2" t="str">
        <f>IFERROR(__xludf.DUMMYFUNCTION("GOOGLETRANSLATE(B8222, ""auto"",""en"")"),"priveet")</f>
        <v>priveet</v>
      </c>
    </row>
    <row r="8223" ht="15.75" customHeight="1">
      <c r="A8223" s="1">
        <v>8992.0</v>
      </c>
      <c r="B8223" s="2" t="s">
        <v>477</v>
      </c>
      <c r="C8223" s="2" t="s">
        <v>6653</v>
      </c>
      <c r="D8223" s="2" t="s">
        <v>6</v>
      </c>
      <c r="E8223" s="2" t="str">
        <f>IFERROR(__xludf.DUMMYFUNCTION("GOOGLETRANSLATE(B8223, ""auto"",""en"")"),"Know your fans in android app https vk cc 6ymywu or application VKontakte vk com app4236781 925")</f>
        <v>Know your fans in android app https vk cc 6ymywu or application VKontakte vk com app4236781 925</v>
      </c>
    </row>
    <row r="8224" ht="15.75" customHeight="1">
      <c r="A8224" s="1">
        <v>8993.0</v>
      </c>
      <c r="B8224" s="2" t="s">
        <v>477</v>
      </c>
      <c r="C8224" s="2" t="s">
        <v>6653</v>
      </c>
      <c r="D8224" s="2" t="s">
        <v>6</v>
      </c>
      <c r="E8224" s="2" t="str">
        <f>IFERROR(__xludf.DUMMYFUNCTION("GOOGLETRANSLATE(B8224, ""auto"",""en"")"),"Know your fans in android app https vk cc 6ymywu or application VKontakte vk com app4236781 925")</f>
        <v>Know your fans in android app https vk cc 6ymywu or application VKontakte vk com app4236781 925</v>
      </c>
    </row>
    <row r="8225" ht="15.75" customHeight="1">
      <c r="A8225" s="1">
        <v>8994.0</v>
      </c>
      <c r="B8225" s="2" t="s">
        <v>6652</v>
      </c>
      <c r="C8225" s="2" t="s">
        <v>6653</v>
      </c>
      <c r="D8225" s="2" t="s">
        <v>6</v>
      </c>
      <c r="E8225" s="2" t="str">
        <f>IFERROR(__xludf.DUMMYFUNCTION("GOOGLETRANSLATE(B8225, ""auto"",""en"")"),"priveet")</f>
        <v>priveet</v>
      </c>
    </row>
    <row r="8226" ht="15.75" customHeight="1">
      <c r="A8226" s="1">
        <v>8995.0</v>
      </c>
      <c r="B8226" s="2" t="s">
        <v>477</v>
      </c>
      <c r="C8226" s="2" t="s">
        <v>6651</v>
      </c>
      <c r="D8226" s="2" t="s">
        <v>6</v>
      </c>
      <c r="E8226" s="2" t="str">
        <f>IFERROR(__xludf.DUMMYFUNCTION("GOOGLETRANSLATE(B8226, ""auto"",""en"")"),"Know your fans in android app https vk cc 6ymywu or application VKontakte vk com app4236781 925")</f>
        <v>Know your fans in android app https vk cc 6ymywu or application VKontakte vk com app4236781 925</v>
      </c>
    </row>
    <row r="8227" ht="15.75" customHeight="1">
      <c r="A8227" s="1">
        <v>8996.0</v>
      </c>
      <c r="B8227" s="2" t="s">
        <v>477</v>
      </c>
      <c r="C8227" s="2" t="s">
        <v>6651</v>
      </c>
      <c r="D8227" s="2" t="s">
        <v>6</v>
      </c>
      <c r="E8227" s="2" t="str">
        <f>IFERROR(__xludf.DUMMYFUNCTION("GOOGLETRANSLATE(B8227, ""auto"",""en"")"),"Know your fans in android app https vk cc 6ymywu or application VKontakte vk com app4236781 925")</f>
        <v>Know your fans in android app https vk cc 6ymywu or application VKontakte vk com app4236781 925</v>
      </c>
    </row>
    <row r="8228" ht="15.75" customHeight="1">
      <c r="A8228" s="1">
        <v>8997.0</v>
      </c>
      <c r="B8228" s="2" t="s">
        <v>6652</v>
      </c>
      <c r="C8228" s="2" t="s">
        <v>6651</v>
      </c>
      <c r="D8228" s="2" t="s">
        <v>6</v>
      </c>
      <c r="E8228" s="2" t="str">
        <f>IFERROR(__xludf.DUMMYFUNCTION("GOOGLETRANSLATE(B8228, ""auto"",""en"")"),"priveet")</f>
        <v>priveet</v>
      </c>
    </row>
    <row r="8229" ht="15.75" customHeight="1">
      <c r="A8229" s="1">
        <v>8998.0</v>
      </c>
      <c r="B8229" s="2" t="s">
        <v>6654</v>
      </c>
      <c r="C8229" s="2" t="s">
        <v>6655</v>
      </c>
      <c r="D8229" s="2" t="s">
        <v>6</v>
      </c>
      <c r="E8229" s="2" t="str">
        <f>IFERROR(__xludf.DUMMYFUNCTION("GOOGLETRANSLATE(B8229, ""auto"",""en"")"),"very quiet and serene place where a person can leave his soul is often also allow themselves such privacy and draws it new strength Marcus Aurelius")</f>
        <v>very quiet and serene place where a person can leave his soul is often also allow themselves such privacy and draws it new strength Marcus Aurelius</v>
      </c>
    </row>
    <row r="8230" ht="15.75" customHeight="1">
      <c r="A8230" s="1">
        <v>8999.0</v>
      </c>
      <c r="B8230" s="2" t="s">
        <v>6656</v>
      </c>
      <c r="C8230" s="2" t="s">
        <v>6655</v>
      </c>
      <c r="D8230" s="2" t="s">
        <v>6</v>
      </c>
      <c r="E8230" s="2" t="str">
        <f>IFERROR(__xludf.DUMMYFUNCTION("GOOGLETRANSLATE(B8230, ""auto"",""en"")"),"pain exists only in the resistance, there is only joy in making painful situations when we accept them with an open heart becomes joyful happy situation that we do not accept become painful is no such thing as a bad experience bad experience is just creat"&amp;"ing a resistance to the fact that there Rumi")</f>
        <v>pain exists only in the resistance, there is only joy in making painful situations when we accept them with an open heart becomes joyful happy situation that we do not accept become painful is no such thing as a bad experience bad experience is just creating a resistance to the fact that there Rumi</v>
      </c>
    </row>
    <row r="8231" ht="15.75" customHeight="1">
      <c r="A8231" s="1">
        <v>9000.0</v>
      </c>
      <c r="B8231" s="2" t="s">
        <v>6657</v>
      </c>
      <c r="C8231" s="2" t="s">
        <v>6655</v>
      </c>
      <c r="D8231" s="2" t="s">
        <v>6</v>
      </c>
      <c r="E8231" s="2" t="str">
        <f>IFERROR(__xludf.DUMMYFUNCTION("GOOGLETRANSLATE(B8231, ""auto"",""en"")"),"reality you perpetrated an illusion in which you can do everything")</f>
        <v>reality you perpetrated an illusion in which you can do everything</v>
      </c>
    </row>
    <row r="8232" ht="15.75" customHeight="1">
      <c r="A8232" s="1">
        <v>9001.0</v>
      </c>
      <c r="B8232" s="2" t="s">
        <v>6658</v>
      </c>
      <c r="C8232" s="2" t="s">
        <v>6655</v>
      </c>
      <c r="D8232" s="2" t="s">
        <v>6</v>
      </c>
      <c r="E8232" s="2" t="str">
        <f>IFERROR(__xludf.DUMMYFUNCTION("GOOGLETRANSLATE(B8232, ""auto"",""en"")"),"Dreaming big dreams great dreams only able to touch souls Marcus Aurelius")</f>
        <v>Dreaming big dreams great dreams only able to touch souls Marcus Aurelius</v>
      </c>
    </row>
    <row r="8233" ht="15.75" customHeight="1">
      <c r="A8233" s="1">
        <v>9002.0</v>
      </c>
      <c r="B8233" s="2" t="s">
        <v>6659</v>
      </c>
      <c r="C8233" s="2" t="s">
        <v>6655</v>
      </c>
      <c r="D8233" s="2" t="s">
        <v>6</v>
      </c>
      <c r="E8233" s="2" t="str">
        <f>IFERROR(__xludf.DUMMYFUNCTION("GOOGLETRANSLATE(B8233, ""auto"",""en"")"),"brain collapse")</f>
        <v>brain collapse</v>
      </c>
    </row>
    <row r="8234" ht="15.75" customHeight="1">
      <c r="A8234" s="1">
        <v>9003.0</v>
      </c>
      <c r="B8234" s="2" t="s">
        <v>6660</v>
      </c>
      <c r="C8234" s="2" t="s">
        <v>6655</v>
      </c>
      <c r="D8234" s="2" t="s">
        <v>6</v>
      </c>
      <c r="E8234" s="2" t="str">
        <f>IFERROR(__xludf.DUMMYFUNCTION("GOOGLETRANSLATE(B8234, ""auto"",""en"")"),"want to be a man, be it needs to take responsibility for himself for his work and for his woman it needs to earn as much as you need to your business is your family and your woman looked like you want to do this, be prepared to protect and defend myself m"&amp;"y name his case his family would like his woman to be a woman, be it needs to be ready to serve and to take life to the direction of his men as its to to have an excess of emotional strength to not give schi Single and without recording in a notebook as I"&amp;" gave as I have")</f>
        <v>want to be a man, be it needs to take responsibility for himself for his work and for his woman it needs to earn as much as you need to your business is your family and your woman looked like you want to do this, be prepared to protect and defend myself my name his case his family would like his woman to be a woman, be it needs to be ready to serve and to take life to the direction of his men as its to to have an excess of emotional strength to not give schi Single and without recording in a notebook as I gave as I have</v>
      </c>
    </row>
    <row r="8235" ht="15.75" customHeight="1">
      <c r="A8235" s="1">
        <v>9004.0</v>
      </c>
      <c r="B8235" s="2" t="s">
        <v>6661</v>
      </c>
      <c r="C8235" s="2" t="s">
        <v>6655</v>
      </c>
      <c r="D8235" s="2" t="s">
        <v>6</v>
      </c>
      <c r="E8235" s="2" t="str">
        <f>IFERROR(__xludf.DUMMYFUNCTION("GOOGLETRANSLATE(B8235, ""auto"",""en"")"),"usually when a person is bad doing its job, he is indignant and you know how much I get paid I know and do not understand what are you doing in my all just do not like does not work and so in all bad you live with a man does not live badly with you cost t"&amp;"he business partners I have bad sitting suit to give to someone will sit perfectly awake bad loans to their state of mind bad bit you feel bad you live in the country go away and do not show the full Noi")</f>
        <v>usually when a person is bad doing its job, he is indignant and you know how much I get paid I know and do not understand what are you doing in my all just do not like does not work and so in all bad you live with a man does not live badly with you cost the business partners I have bad sitting suit to give to someone will sit perfectly awake bad loans to their state of mind bad bit you feel bad you live in the country go away and do not show the full Noi</v>
      </c>
    </row>
    <row r="8236" ht="15.75" customHeight="1">
      <c r="A8236" s="1">
        <v>9005.0</v>
      </c>
      <c r="B8236" s="2" t="s">
        <v>6662</v>
      </c>
      <c r="C8236" s="2" t="s">
        <v>6663</v>
      </c>
      <c r="D8236" s="2" t="s">
        <v>6</v>
      </c>
      <c r="E8236" s="2" t="str">
        <f>IFERROR(__xludf.DUMMYFUNCTION("GOOGLETRANSLATE(B8236, ""auto"",""en"")"),"you know and I am happy but y I have the most lychshie parents right dryzya I to bezymiya love but is something wrong as we would like but y I'm fine, I nahozhy joy in small does not matter for me dymayut me drygie me fun and drug-free cigarettes alcohol "&amp;"can I zhivy in pink glasses but I think that this world is not so yzh and bad potomy that it has a kind and helpful people I know people pozhalyysta not ask for help to bytylke with nasty content should not believe that the smoke from cigarette close you "&amp;"from all adversity and drugs ki will give you a life without problems pozhalyysta seek pleasure in small because of the small things and the world created this chydnoy proshy you bydte happy and giving its heat drygim without fear that you will not poymyt"&amp;" good always to mesty yes I am happy and you proshy be so you deserve it bydte happy")</f>
        <v>you know and I am happy but y I have the most lychshie parents right dryzya I to bezymiya love but is something wrong as we would like but y I'm fine, I nahozhy joy in small does not matter for me dymayut me drygie me fun and drug-free cigarettes alcohol can I zhivy in pink glasses but I think that this world is not so yzh and bad potomy that it has a kind and helpful people I know people pozhalyysta not ask for help to bytylke with nasty content should not believe that the smoke from cigarette close you from all adversity and drugs ki will give you a life without problems pozhalyysta seek pleasure in small because of the small things and the world created this chydnoy proshy you bydte happy and giving its heat drygim without fear that you will not poymyt good always to mesty yes I am happy and you proshy be so you deserve it bydte happy</v>
      </c>
    </row>
    <row r="8237" ht="15.75" customHeight="1">
      <c r="A8237" s="1">
        <v>9006.0</v>
      </c>
      <c r="B8237" s="2" t="s">
        <v>6664</v>
      </c>
      <c r="C8237" s="2" t="s">
        <v>6663</v>
      </c>
      <c r="D8237" s="2" t="s">
        <v>6</v>
      </c>
      <c r="E8237" s="2" t="str">
        <f>IFERROR(__xludf.DUMMYFUNCTION("GOOGLETRANSLATE(B8237, ""auto"",""en"")"),"secret world government Illuminati and Zionists are after my personal data, I'm going into hiding")</f>
        <v>secret world government Illuminati and Zionists are after my personal data, I'm going into hiding</v>
      </c>
    </row>
    <row r="8238" ht="15.75" customHeight="1">
      <c r="A8238" s="1">
        <v>9007.0</v>
      </c>
      <c r="B8238" s="2" t="s">
        <v>6664</v>
      </c>
      <c r="C8238" s="2" t="s">
        <v>6663</v>
      </c>
      <c r="D8238" s="2" t="s">
        <v>6</v>
      </c>
      <c r="E8238" s="2" t="str">
        <f>IFERROR(__xludf.DUMMYFUNCTION("GOOGLETRANSLATE(B8238, ""auto"",""en"")"),"secret world government Illuminati and Zionists are after my personal data, I'm going into hiding")</f>
        <v>secret world government Illuminati and Zionists are after my personal data, I'm going into hiding</v>
      </c>
    </row>
    <row r="8239" ht="15.75" customHeight="1">
      <c r="A8239" s="1">
        <v>9008.0</v>
      </c>
      <c r="B8239" s="2" t="s">
        <v>6665</v>
      </c>
      <c r="C8239" s="2" t="s">
        <v>6663</v>
      </c>
      <c r="D8239" s="2" t="s">
        <v>6</v>
      </c>
      <c r="E8239" s="2" t="str">
        <f>IFERROR(__xludf.DUMMYFUNCTION("GOOGLETRANSLATE(B8239, ""auto"",""en"")"),"stpeltsy nA dele samom ochen simple and dobpye ppocto ne co vcemi")</f>
        <v>stpeltsy nA dele samom ochen simple and dobpye ppocto ne co vcemi</v>
      </c>
    </row>
    <row r="8240" ht="15.75" customHeight="1">
      <c r="A8240" s="1">
        <v>9009.0</v>
      </c>
      <c r="B8240" s="2" t="s">
        <v>6662</v>
      </c>
      <c r="C8240" s="2" t="s">
        <v>6663</v>
      </c>
      <c r="D8240" s="2" t="s">
        <v>6</v>
      </c>
      <c r="E8240" s="2" t="str">
        <f>IFERROR(__xludf.DUMMYFUNCTION("GOOGLETRANSLATE(B8240, ""auto"",""en"")"),"you know and I am happy but y I have the most lychshie parents right dryzya I to bezymiya love but is something wrong as we would like but y I'm fine, I nahozhy joy in small does not matter for me dymayut me drygie me fun and drug-free cigarettes alcohol "&amp;"can I zhivy in pink glasses but I think that this world is not so yzh and bad potomy that it has a kind and helpful people I know people pozhalyysta not ask for help to bytylke with nasty content should not believe that the smoke from cigarette close you "&amp;"from all adversity and drugs ki will give you a life without problems pozhalyysta seek pleasure in small because of the small things and the world created this chydnoy proshy you bydte happy and giving its heat drygim without fear that you will not poymyt"&amp;" good always to mesty yes I am happy and you proshy be so you deserve it bydte happy")</f>
        <v>you know and I am happy but y I have the most lychshie parents right dryzya I to bezymiya love but is something wrong as we would like but y I'm fine, I nahozhy joy in small does not matter for me dymayut me drygie me fun and drug-free cigarettes alcohol can I zhivy in pink glasses but I think that this world is not so yzh and bad potomy that it has a kind and helpful people I know people pozhalyysta not ask for help to bytylke with nasty content should not believe that the smoke from cigarette close you from all adversity and drugs ki will give you a life without problems pozhalyysta seek pleasure in small because of the small things and the world created this chydnoy proshy you bydte happy and giving its heat drygim without fear that you will not poymyt good always to mesty yes I am happy and you proshy be so you deserve it bydte happy</v>
      </c>
    </row>
    <row r="8241" ht="15.75" customHeight="1">
      <c r="A8241" s="1">
        <v>9010.0</v>
      </c>
      <c r="B8241" s="2" t="s">
        <v>6664</v>
      </c>
      <c r="C8241" s="2" t="s">
        <v>6663</v>
      </c>
      <c r="D8241" s="2" t="s">
        <v>6</v>
      </c>
      <c r="E8241" s="2" t="str">
        <f>IFERROR(__xludf.DUMMYFUNCTION("GOOGLETRANSLATE(B8241, ""auto"",""en"")"),"secret world government Illuminati and Zionists are after my personal data, I'm going into hiding")</f>
        <v>secret world government Illuminati and Zionists are after my personal data, I'm going into hiding</v>
      </c>
    </row>
    <row r="8242" ht="15.75" customHeight="1">
      <c r="A8242" s="1">
        <v>9011.0</v>
      </c>
      <c r="B8242" s="2" t="s">
        <v>6664</v>
      </c>
      <c r="C8242" s="2" t="s">
        <v>6663</v>
      </c>
      <c r="D8242" s="2" t="s">
        <v>6</v>
      </c>
      <c r="E8242" s="2" t="str">
        <f>IFERROR(__xludf.DUMMYFUNCTION("GOOGLETRANSLATE(B8242, ""auto"",""en"")"),"secret world government Illuminati and Zionists are after my personal data, I'm going into hiding")</f>
        <v>secret world government Illuminati and Zionists are after my personal data, I'm going into hiding</v>
      </c>
    </row>
    <row r="8243" ht="15.75" customHeight="1">
      <c r="A8243" s="1">
        <v>9012.0</v>
      </c>
      <c r="B8243" s="2" t="s">
        <v>6665</v>
      </c>
      <c r="C8243" s="2" t="s">
        <v>6663</v>
      </c>
      <c r="D8243" s="2" t="s">
        <v>6</v>
      </c>
      <c r="E8243" s="2" t="str">
        <f>IFERROR(__xludf.DUMMYFUNCTION("GOOGLETRANSLATE(B8243, ""auto"",""en"")"),"stpeltsy nA dele samom ochen simple and dobpye ppocto ne co vcemi")</f>
        <v>stpeltsy nA dele samom ochen simple and dobpye ppocto ne co vcemi</v>
      </c>
    </row>
    <row r="8244" ht="15.75" customHeight="1">
      <c r="A8244" s="1">
        <v>9013.0</v>
      </c>
      <c r="B8244" s="2" t="s">
        <v>6662</v>
      </c>
      <c r="C8244" s="2" t="s">
        <v>6666</v>
      </c>
      <c r="D8244" s="2" t="s">
        <v>6</v>
      </c>
      <c r="E8244" s="2" t="str">
        <f>IFERROR(__xludf.DUMMYFUNCTION("GOOGLETRANSLATE(B8244, ""auto"",""en"")"),"you know and I am happy but y I have the most lychshie parents right dryzya I to bezymiya love but is something wrong as we would like but y I'm fine, I nahozhy joy in small does not matter for me dymayut me drygie me fun and drug-free cigarettes alcohol "&amp;"can I zhivy in pink glasses but I think that this world is not so yzh and bad potomy that it has a kind and helpful people I know people pozhalyysta not ask for help to bytylke with nasty content should not believe that the smoke from cigarette close you "&amp;"from all adversity and drugs ki will give you a life without problems pozhalyysta seek pleasure in small because of the small things and the world created this chydnoy proshy you bydte happy and giving its heat drygim without fear that you will not poymyt"&amp;" good always to mesty yes I am happy and you proshy be so you deserve it bydte happy")</f>
        <v>you know and I am happy but y I have the most lychshie parents right dryzya I to bezymiya love but is something wrong as we would like but y I'm fine, I nahozhy joy in small does not matter for me dymayut me drygie me fun and drug-free cigarettes alcohol can I zhivy in pink glasses but I think that this world is not so yzh and bad potomy that it has a kind and helpful people I know people pozhalyysta not ask for help to bytylke with nasty content should not believe that the smoke from cigarette close you from all adversity and drugs ki will give you a life without problems pozhalyysta seek pleasure in small because of the small things and the world created this chydnoy proshy you bydte happy and giving its heat drygim without fear that you will not poymyt good always to mesty yes I am happy and you proshy be so you deserve it bydte happy</v>
      </c>
    </row>
    <row r="8245" ht="15.75" customHeight="1">
      <c r="A8245" s="1">
        <v>9014.0</v>
      </c>
      <c r="B8245" s="2" t="s">
        <v>6664</v>
      </c>
      <c r="C8245" s="2" t="s">
        <v>6666</v>
      </c>
      <c r="D8245" s="2" t="s">
        <v>6</v>
      </c>
      <c r="E8245" s="2" t="str">
        <f>IFERROR(__xludf.DUMMYFUNCTION("GOOGLETRANSLATE(B8245, ""auto"",""en"")"),"secret world government Illuminati and Zionists are after my personal data, I'm going into hiding")</f>
        <v>secret world government Illuminati and Zionists are after my personal data, I'm going into hiding</v>
      </c>
    </row>
    <row r="8246" ht="15.75" customHeight="1">
      <c r="A8246" s="1">
        <v>9015.0</v>
      </c>
      <c r="B8246" s="2" t="s">
        <v>6664</v>
      </c>
      <c r="C8246" s="2" t="s">
        <v>6666</v>
      </c>
      <c r="D8246" s="2" t="s">
        <v>6</v>
      </c>
      <c r="E8246" s="2" t="str">
        <f>IFERROR(__xludf.DUMMYFUNCTION("GOOGLETRANSLATE(B8246, ""auto"",""en"")"),"secret world government Illuminati and Zionists are after my personal data, I'm going into hiding")</f>
        <v>secret world government Illuminati and Zionists are after my personal data, I'm going into hiding</v>
      </c>
    </row>
    <row r="8247" ht="15.75" customHeight="1">
      <c r="A8247" s="1">
        <v>9016.0</v>
      </c>
      <c r="B8247" s="2" t="s">
        <v>6665</v>
      </c>
      <c r="C8247" s="2" t="s">
        <v>6666</v>
      </c>
      <c r="D8247" s="2" t="s">
        <v>6</v>
      </c>
      <c r="E8247" s="2" t="str">
        <f>IFERROR(__xludf.DUMMYFUNCTION("GOOGLETRANSLATE(B8247, ""auto"",""en"")"),"stpeltsy nA dele samom ochen simple and dobpye ppocto ne co vcemi")</f>
        <v>stpeltsy nA dele samom ochen simple and dobpye ppocto ne co vcemi</v>
      </c>
    </row>
    <row r="8248" ht="15.75" customHeight="1">
      <c r="A8248" s="1">
        <v>9017.0</v>
      </c>
      <c r="B8248" s="2" t="s">
        <v>3531</v>
      </c>
      <c r="C8248" s="2" t="s">
        <v>6667</v>
      </c>
      <c r="D8248" s="2" t="s">
        <v>6</v>
      </c>
      <c r="E8248" s="2" t="str">
        <f>IFERROR(__xludf.DUMMYFUNCTION("GOOGLETRANSLATE(B8248, ""auto"",""en"")"),"Hi")</f>
        <v>Hi</v>
      </c>
    </row>
    <row r="8249" ht="15.75" customHeight="1">
      <c r="A8249" s="1">
        <v>9018.0</v>
      </c>
      <c r="B8249" s="2" t="s">
        <v>6668</v>
      </c>
      <c r="C8249" s="2" t="s">
        <v>6667</v>
      </c>
      <c r="D8249" s="2" t="s">
        <v>6</v>
      </c>
      <c r="E8249" s="2" t="str">
        <f>IFERROR(__xludf.DUMMYFUNCTION("GOOGLETRANSLATE(B8249, ""auto"",""en"")"),"is open in Shymkent 7po August 14")</f>
        <v>is open in Shymkent 7po August 14</v>
      </c>
    </row>
    <row r="8250" ht="15.75" customHeight="1">
      <c r="A8250" s="1">
        <v>9019.0</v>
      </c>
      <c r="B8250" s="2" t="s">
        <v>6669</v>
      </c>
      <c r="C8250" s="2" t="s">
        <v>6667</v>
      </c>
      <c r="D8250" s="2" t="s">
        <v>6</v>
      </c>
      <c r="E8250" s="2" t="str">
        <f>IFERROR(__xludf.DUMMYFUNCTION("GOOGLETRANSLATE(B8250, ""auto"",""en"")"),"my favorite Tony for my bog danet still be one session but I can not show you this tattoo tatualmaty tattoo tattooalmaty tattooshymkent tatushymkent zbt kz")</f>
        <v>my favorite Tony for my bog danet still be one session but I can not show you this tattoo tatualmaty tattoo tattooalmaty tattooshymkent tatushymkent zbt kz</v>
      </c>
    </row>
    <row r="8251" ht="15.75" customHeight="1">
      <c r="A8251" s="1">
        <v>9020.0</v>
      </c>
      <c r="B8251" s="2" t="s">
        <v>6670</v>
      </c>
      <c r="C8251" s="2" t="s">
        <v>6667</v>
      </c>
      <c r="D8251" s="2" t="s">
        <v>6</v>
      </c>
      <c r="E8251" s="2" t="str">
        <f>IFERROR(__xludf.DUMMYFUNCTION("GOOGLETRANSLATE(B8251, ""auto"",""en"")"),"insta luiza ink")</f>
        <v>insta luiza ink</v>
      </c>
    </row>
    <row r="8252" ht="15.75" customHeight="1">
      <c r="A8252" s="1">
        <v>9021.0</v>
      </c>
      <c r="B8252" s="2" t="s">
        <v>6671</v>
      </c>
      <c r="C8252" s="2" t="s">
        <v>6667</v>
      </c>
      <c r="D8252" s="2" t="s">
        <v>6</v>
      </c>
      <c r="E8252" s="2" t="str">
        <f>IFERROR(__xludf.DUMMYFUNCTION("GOOGLETRANSLATE(B8252, ""auto"",""en"")"),"Masya as well")</f>
        <v>Masya as well</v>
      </c>
    </row>
    <row r="8253" ht="15.75" customHeight="1">
      <c r="A8253" s="1">
        <v>9022.0</v>
      </c>
      <c r="B8253" s="2" t="s">
        <v>6672</v>
      </c>
      <c r="C8253" s="2" t="s">
        <v>6667</v>
      </c>
      <c r="D8253" s="2" t="s">
        <v>6</v>
      </c>
      <c r="E8253" s="2" t="str">
        <f>IFERROR(__xludf.DUMMYFUNCTION("GOOGLETRANSLATE(B8253, ""auto"",""en"")"),"5 straight beautiful")</f>
        <v>5 straight beautiful</v>
      </c>
    </row>
    <row r="8254" ht="15.75" customHeight="1">
      <c r="A8254" s="1">
        <v>9023.0</v>
      </c>
      <c r="B8254" s="2" t="s">
        <v>6673</v>
      </c>
      <c r="C8254" s="2" t="s">
        <v>6667</v>
      </c>
      <c r="D8254" s="2" t="s">
        <v>6</v>
      </c>
      <c r="E8254" s="2" t="str">
        <f>IFERROR(__xludf.DUMMYFUNCTION("GOOGLETRANSLATE(B8254, ""auto"",""en"")"),"honest valentines")</f>
        <v>honest valentines</v>
      </c>
    </row>
    <row r="8255" ht="15.75" customHeight="1">
      <c r="A8255" s="1">
        <v>9024.0</v>
      </c>
      <c r="B8255" s="2" t="s">
        <v>3531</v>
      </c>
      <c r="C8255" s="2" t="s">
        <v>6667</v>
      </c>
      <c r="D8255" s="2" t="s">
        <v>6</v>
      </c>
      <c r="E8255" s="2" t="str">
        <f>IFERROR(__xludf.DUMMYFUNCTION("GOOGLETRANSLATE(B8255, ""auto"",""en"")"),"Hi")</f>
        <v>Hi</v>
      </c>
    </row>
    <row r="8256" ht="15.75" customHeight="1">
      <c r="A8256" s="1">
        <v>9025.0</v>
      </c>
      <c r="B8256" s="2" t="s">
        <v>6668</v>
      </c>
      <c r="C8256" s="2" t="s">
        <v>6667</v>
      </c>
      <c r="D8256" s="2" t="s">
        <v>6</v>
      </c>
      <c r="E8256" s="2" t="str">
        <f>IFERROR(__xludf.DUMMYFUNCTION("GOOGLETRANSLATE(B8256, ""auto"",""en"")"),"is open in Shymkent 7po August 14")</f>
        <v>is open in Shymkent 7po August 14</v>
      </c>
    </row>
    <row r="8257" ht="15.75" customHeight="1">
      <c r="A8257" s="1">
        <v>9026.0</v>
      </c>
      <c r="B8257" s="2" t="s">
        <v>6669</v>
      </c>
      <c r="C8257" s="2" t="s">
        <v>6667</v>
      </c>
      <c r="D8257" s="2" t="s">
        <v>6</v>
      </c>
      <c r="E8257" s="2" t="str">
        <f>IFERROR(__xludf.DUMMYFUNCTION("GOOGLETRANSLATE(B8257, ""auto"",""en"")"),"my favorite Tony for my bog danet still be one session but I can not show you this tattoo tatualmaty tattoo tattooalmaty tattooshymkent tatushymkent zbt kz")</f>
        <v>my favorite Tony for my bog danet still be one session but I can not show you this tattoo tatualmaty tattoo tattooalmaty tattooshymkent tatushymkent zbt kz</v>
      </c>
    </row>
    <row r="8258" ht="15.75" customHeight="1">
      <c r="A8258" s="1">
        <v>9027.0</v>
      </c>
      <c r="B8258" s="2" t="s">
        <v>6670</v>
      </c>
      <c r="C8258" s="2" t="s">
        <v>6667</v>
      </c>
      <c r="D8258" s="2" t="s">
        <v>6</v>
      </c>
      <c r="E8258" s="2" t="str">
        <f>IFERROR(__xludf.DUMMYFUNCTION("GOOGLETRANSLATE(B8258, ""auto"",""en"")"),"insta luiza ink")</f>
        <v>insta luiza ink</v>
      </c>
    </row>
    <row r="8259" ht="15.75" customHeight="1">
      <c r="A8259" s="1">
        <v>9028.0</v>
      </c>
      <c r="B8259" s="2" t="s">
        <v>6671</v>
      </c>
      <c r="C8259" s="2" t="s">
        <v>6667</v>
      </c>
      <c r="D8259" s="2" t="s">
        <v>6</v>
      </c>
      <c r="E8259" s="2" t="str">
        <f>IFERROR(__xludf.DUMMYFUNCTION("GOOGLETRANSLATE(B8259, ""auto"",""en"")"),"Masya as well")</f>
        <v>Masya as well</v>
      </c>
    </row>
    <row r="8260" ht="15.75" customHeight="1">
      <c r="A8260" s="1">
        <v>9029.0</v>
      </c>
      <c r="B8260" s="2" t="s">
        <v>6672</v>
      </c>
      <c r="C8260" s="2" t="s">
        <v>6667</v>
      </c>
      <c r="D8260" s="2" t="s">
        <v>6</v>
      </c>
      <c r="E8260" s="2" t="str">
        <f>IFERROR(__xludf.DUMMYFUNCTION("GOOGLETRANSLATE(B8260, ""auto"",""en"")"),"5 straight beautiful")</f>
        <v>5 straight beautiful</v>
      </c>
    </row>
    <row r="8261" ht="15.75" customHeight="1">
      <c r="A8261" s="1">
        <v>9030.0</v>
      </c>
      <c r="B8261" s="2" t="s">
        <v>6673</v>
      </c>
      <c r="C8261" s="2" t="s">
        <v>6667</v>
      </c>
      <c r="D8261" s="2" t="s">
        <v>6</v>
      </c>
      <c r="E8261" s="2" t="str">
        <f>IFERROR(__xludf.DUMMYFUNCTION("GOOGLETRANSLATE(B8261, ""auto"",""en"")"),"honest valentines")</f>
        <v>honest valentines</v>
      </c>
    </row>
    <row r="8262" ht="15.75" customHeight="1">
      <c r="A8262" s="1">
        <v>9031.0</v>
      </c>
      <c r="B8262" s="2" t="s">
        <v>3531</v>
      </c>
      <c r="C8262" s="2" t="s">
        <v>6674</v>
      </c>
      <c r="D8262" s="2" t="s">
        <v>6</v>
      </c>
      <c r="E8262" s="2" t="str">
        <f>IFERROR(__xludf.DUMMYFUNCTION("GOOGLETRANSLATE(B8262, ""auto"",""en"")"),"Hi")</f>
        <v>Hi</v>
      </c>
    </row>
    <row r="8263" ht="15.75" customHeight="1">
      <c r="A8263" s="1">
        <v>9032.0</v>
      </c>
      <c r="B8263" s="2" t="s">
        <v>6668</v>
      </c>
      <c r="C8263" s="2" t="s">
        <v>6674</v>
      </c>
      <c r="D8263" s="2" t="s">
        <v>6</v>
      </c>
      <c r="E8263" s="2" t="str">
        <f>IFERROR(__xludf.DUMMYFUNCTION("GOOGLETRANSLATE(B8263, ""auto"",""en"")"),"is open in Shymkent 7po August 14")</f>
        <v>is open in Shymkent 7po August 14</v>
      </c>
    </row>
    <row r="8264" ht="15.75" customHeight="1">
      <c r="A8264" s="1">
        <v>9033.0</v>
      </c>
      <c r="B8264" s="2" t="s">
        <v>6669</v>
      </c>
      <c r="C8264" s="2" t="s">
        <v>6674</v>
      </c>
      <c r="D8264" s="2" t="s">
        <v>6</v>
      </c>
      <c r="E8264" s="2" t="str">
        <f>IFERROR(__xludf.DUMMYFUNCTION("GOOGLETRANSLATE(B8264, ""auto"",""en"")"),"my favorite Tony for my bog danet still be one session but I can not show you this tattoo tatualmaty tattoo tattooalmaty tattooshymkent tatushymkent zbt kz")</f>
        <v>my favorite Tony for my bog danet still be one session but I can not show you this tattoo tatualmaty tattoo tattooalmaty tattooshymkent tatushymkent zbt kz</v>
      </c>
    </row>
    <row r="8265" ht="15.75" customHeight="1">
      <c r="A8265" s="1">
        <v>9034.0</v>
      </c>
      <c r="B8265" s="2" t="s">
        <v>6670</v>
      </c>
      <c r="C8265" s="2" t="s">
        <v>6674</v>
      </c>
      <c r="D8265" s="2" t="s">
        <v>6</v>
      </c>
      <c r="E8265" s="2" t="str">
        <f>IFERROR(__xludf.DUMMYFUNCTION("GOOGLETRANSLATE(B8265, ""auto"",""en"")"),"insta luiza ink")</f>
        <v>insta luiza ink</v>
      </c>
    </row>
    <row r="8266" ht="15.75" customHeight="1">
      <c r="A8266" s="1">
        <v>9035.0</v>
      </c>
      <c r="B8266" s="2" t="s">
        <v>6671</v>
      </c>
      <c r="C8266" s="2" t="s">
        <v>6674</v>
      </c>
      <c r="D8266" s="2" t="s">
        <v>6</v>
      </c>
      <c r="E8266" s="2" t="str">
        <f>IFERROR(__xludf.DUMMYFUNCTION("GOOGLETRANSLATE(B8266, ""auto"",""en"")"),"Masya as well")</f>
        <v>Masya as well</v>
      </c>
    </row>
    <row r="8267" ht="15.75" customHeight="1">
      <c r="A8267" s="1">
        <v>9036.0</v>
      </c>
      <c r="B8267" s="2" t="s">
        <v>6672</v>
      </c>
      <c r="C8267" s="2" t="s">
        <v>6674</v>
      </c>
      <c r="D8267" s="2" t="s">
        <v>6</v>
      </c>
      <c r="E8267" s="2" t="str">
        <f>IFERROR(__xludf.DUMMYFUNCTION("GOOGLETRANSLATE(B8267, ""auto"",""en"")"),"5 straight beautiful")</f>
        <v>5 straight beautiful</v>
      </c>
    </row>
    <row r="8268" ht="15.75" customHeight="1">
      <c r="A8268" s="1">
        <v>9037.0</v>
      </c>
      <c r="B8268" s="2" t="s">
        <v>6673</v>
      </c>
      <c r="C8268" s="2" t="s">
        <v>6674</v>
      </c>
      <c r="D8268" s="2" t="s">
        <v>6</v>
      </c>
      <c r="E8268" s="2" t="str">
        <f>IFERROR(__xludf.DUMMYFUNCTION("GOOGLETRANSLATE(B8268, ""auto"",""en"")"),"honest valentines")</f>
        <v>honest valentines</v>
      </c>
    </row>
    <row r="8269" ht="15.75" customHeight="1">
      <c r="A8269" s="1">
        <v>9038.0</v>
      </c>
      <c r="B8269" s="2" t="s">
        <v>6675</v>
      </c>
      <c r="C8269" s="2" t="s">
        <v>6676</v>
      </c>
      <c r="D8269" s="2" t="s">
        <v>6</v>
      </c>
      <c r="E8269" s="2" t="str">
        <f>IFERROR(__xludf.DUMMYFUNCTION("GOOGLETRANSLATE(B8269, ""auto"",""en"")"),"being a dad daughter is not easy")</f>
        <v>being a dad daughter is not easy</v>
      </c>
    </row>
    <row r="8270" ht="15.75" customHeight="1">
      <c r="A8270" s="1">
        <v>9039.0</v>
      </c>
      <c r="B8270" s="2" t="s">
        <v>6677</v>
      </c>
      <c r="C8270" s="2" t="s">
        <v>6676</v>
      </c>
      <c r="D8270" s="2" t="s">
        <v>6</v>
      </c>
      <c r="E8270" s="2" t="str">
        <f>IFERROR(__xludf.DUMMYFUNCTION("GOOGLETRANSLATE(B8270, ""auto"",""en"")")," close people do not say what you like")</f>
        <v> close people do not say what you like</v>
      </c>
    </row>
    <row r="8271" ht="15.75" customHeight="1">
      <c r="A8271" s="1">
        <v>9040.0</v>
      </c>
      <c r="B8271" s="2" t="s">
        <v>6678</v>
      </c>
      <c r="C8271" s="2" t="s">
        <v>6676</v>
      </c>
      <c r="D8271" s="2" t="s">
        <v>6</v>
      </c>
      <c r="E8271" s="2" t="str">
        <f>IFERROR(__xludf.DUMMYFUNCTION("GOOGLETRANSLATE(B8271, ""auto"",""en"")"),"be patient in life will be a lot more pain")</f>
        <v>be patient in life will be a lot more pain</v>
      </c>
    </row>
    <row r="8272" ht="15.75" customHeight="1">
      <c r="A8272" s="1">
        <v>9041.0</v>
      </c>
      <c r="B8272" s="2" t="s">
        <v>6679</v>
      </c>
      <c r="C8272" s="2" t="s">
        <v>6676</v>
      </c>
      <c r="D8272" s="2" t="s">
        <v>6</v>
      </c>
      <c r="E8272" s="2" t="str">
        <f>IFERROR(__xludf.DUMMYFUNCTION("GOOGLETRANSLATE(B8272, ""auto"",""en"")"),"pennivayz returned oino February 2019 novelty genre of horror ppoxodut 27 let pocle pepvoy vctpechu pebyat c demonucheckum pennuvayzom onu ​​yzhe vypoclu u y kazhdogo cvoya zhuzn ho neozhudanno ux cpokoynoe cyschectvovanue napyshaet ctpanny telefonny zvon"&amp;"ok kotopy zactavlyaet ux vnov cobpatcya vmecte")</f>
        <v>pennivayz returned oino February 2019 novelty genre of horror ppoxodut 27 let pocle pepvoy vctpechu pebyat c demonucheckum pennuvayzom onu ​​yzhe vypoclu u y kazhdogo cvoya zhuzn ho neozhudanno ux cpokoynoe cyschectvovanue napyshaet ctpanny telefonny zvonok kotopy zactavlyaet ux vnov cobpatcya vmecte</v>
      </c>
    </row>
    <row r="8273" ht="15.75" customHeight="1">
      <c r="A8273" s="1">
        <v>9042.0</v>
      </c>
      <c r="B8273" s="2" t="s">
        <v>6680</v>
      </c>
      <c r="C8273" s="2" t="s">
        <v>6676</v>
      </c>
      <c r="D8273" s="2" t="s">
        <v>6</v>
      </c>
      <c r="E8273" s="2" t="str">
        <f>IFERROR(__xludf.DUMMYFUNCTION("GOOGLETRANSLATE(B8273, ""auto"",""en"")"),"χochu to have been vceh papy Amen my spirit")</f>
        <v>χochu to have been vceh papy Amen my spirit</v>
      </c>
    </row>
    <row r="8274" ht="15.75" customHeight="1">
      <c r="A8274" s="1">
        <v>9043.0</v>
      </c>
      <c r="B8274" s="2" t="s">
        <v>6681</v>
      </c>
      <c r="C8274" s="2" t="s">
        <v>6676</v>
      </c>
      <c r="D8274" s="2" t="s">
        <v>6</v>
      </c>
      <c r="E8274" s="2" t="str">
        <f>IFERROR(__xludf.DUMMYFUNCTION("GOOGLETRANSLATE(B8274, ""auto"",""en"")"),"two parts of the film about a very bad Mothers comedy sh kino very bad very bad mommy mommy 2016 February 2017 Take it to the wall so as not to lose")</f>
        <v>two parts of the film about a very bad Mothers comedy sh kino very bad very bad mommy mommy 2016 February 2017 Take it to the wall so as not to lose</v>
      </c>
    </row>
    <row r="8275" ht="15.75" customHeight="1">
      <c r="A8275" s="1">
        <v>9044.0</v>
      </c>
      <c r="B8275" s="2" t="s">
        <v>6682</v>
      </c>
      <c r="C8275" s="2" t="s">
        <v>6676</v>
      </c>
      <c r="D8275" s="2" t="s">
        <v>6</v>
      </c>
      <c r="E8275" s="2" t="str">
        <f>IFERROR(__xludf.DUMMYFUNCTION("GOOGLETRANSLATE(B8275, ""auto"",""en"")"),"corpse in 2006 the lives of ordinary medical student by the name of May radically changed after in practical classes on anatomy she investigates a suspicious corpse of a young woman in May starts chasing restless soul dwells in the dissected body trying t"&amp;"o get rid of glamor student slowly unearths the inside story of the strange corpses and learns the terrible story girl named Davan")</f>
        <v>corpse in 2006 the lives of ordinary medical student by the name of May radically changed after in practical classes on anatomy she investigates a suspicious corpse of a young woman in May starts chasing restless soul dwells in the dissected body trying to get rid of glamor student slowly unearths the inside story of the strange corpses and learns the terrible story girl named Davan</v>
      </c>
    </row>
    <row r="8276" ht="15.75" customHeight="1">
      <c r="A8276" s="1">
        <v>9045.0</v>
      </c>
      <c r="B8276" s="2" t="s">
        <v>6683</v>
      </c>
      <c r="C8276" s="2" t="s">
        <v>6676</v>
      </c>
      <c r="D8276" s="2" t="s">
        <v>6</v>
      </c>
      <c r="E8276" s="2" t="str">
        <f>IFERROR(__xludf.DUMMYFUNCTION("GOOGLETRANSLATE(B8276, ""auto"",""en"")"),"golod 2009 Genre Horror Action Thriller Crime hunger is one of the worst feelings of humanity as far to go in order to survive in extraordinary circumstances, five strangers to each other people wake up in the dungeon from which there is no escape, they s"&amp;"oon realize that they became victims of a sadistic to verify the person's desires experiment passes survive day after day without hope of salvation and instead comes a sense of the terrible famine that kills all human casualties in humans")</f>
        <v>golod 2009 Genre Horror Action Thriller Crime hunger is one of the worst feelings of humanity as far to go in order to survive in extraordinary circumstances, five strangers to each other people wake up in the dungeon from which there is no escape, they soon realize that they became victims of a sadistic to verify the person's desires experiment passes survive day after day without hope of salvation and instead comes a sense of the terrible famine that kills all human casualties in humans</v>
      </c>
    </row>
    <row r="8277" ht="15.75" customHeight="1">
      <c r="A8277" s="1">
        <v>9046.0</v>
      </c>
      <c r="B8277" s="2" t="s">
        <v>6675</v>
      </c>
      <c r="C8277" s="2" t="s">
        <v>6684</v>
      </c>
      <c r="D8277" s="2" t="s">
        <v>6</v>
      </c>
      <c r="E8277" s="2" t="str">
        <f>IFERROR(__xludf.DUMMYFUNCTION("GOOGLETRANSLATE(B8277, ""auto"",""en"")"),"being a dad daughter is not easy")</f>
        <v>being a dad daughter is not easy</v>
      </c>
    </row>
    <row r="8278" ht="15.75" customHeight="1">
      <c r="A8278" s="1">
        <v>9047.0</v>
      </c>
      <c r="B8278" s="2" t="s">
        <v>6677</v>
      </c>
      <c r="C8278" s="2" t="s">
        <v>6684</v>
      </c>
      <c r="D8278" s="2" t="s">
        <v>6</v>
      </c>
      <c r="E8278" s="2" t="str">
        <f>IFERROR(__xludf.DUMMYFUNCTION("GOOGLETRANSLATE(B8278, ""auto"",""en"")")," close people do not say what you like")</f>
        <v> close people do not say what you like</v>
      </c>
    </row>
    <row r="8279" ht="15.75" customHeight="1">
      <c r="A8279" s="1">
        <v>9048.0</v>
      </c>
      <c r="B8279" s="2" t="s">
        <v>6678</v>
      </c>
      <c r="C8279" s="2" t="s">
        <v>6684</v>
      </c>
      <c r="D8279" s="2" t="s">
        <v>6</v>
      </c>
      <c r="E8279" s="2" t="str">
        <f>IFERROR(__xludf.DUMMYFUNCTION("GOOGLETRANSLATE(B8279, ""auto"",""en"")"),"be patient in life will be a lot more pain")</f>
        <v>be patient in life will be a lot more pain</v>
      </c>
    </row>
    <row r="8280" ht="15.75" customHeight="1">
      <c r="A8280" s="1">
        <v>9049.0</v>
      </c>
      <c r="B8280" s="2" t="s">
        <v>6679</v>
      </c>
      <c r="C8280" s="2" t="s">
        <v>6684</v>
      </c>
      <c r="D8280" s="2" t="s">
        <v>6</v>
      </c>
      <c r="E8280" s="2" t="str">
        <f>IFERROR(__xludf.DUMMYFUNCTION("GOOGLETRANSLATE(B8280, ""auto"",""en"")"),"pennivayz returned oino February 2019 novelty genre of horror ppoxodut 27 let pocle pepvoy vctpechu pebyat c demonucheckum pennuvayzom onu ​​yzhe vypoclu u y kazhdogo cvoya zhuzn ho neozhudanno ux cpokoynoe cyschectvovanue napyshaet ctpanny telefonny zvon"&amp;"ok kotopy zactavlyaet ux vnov cobpatcya vmecte")</f>
        <v>pennivayz returned oino February 2019 novelty genre of horror ppoxodut 27 let pocle pepvoy vctpechu pebyat c demonucheckum pennuvayzom onu ​​yzhe vypoclu u y kazhdogo cvoya zhuzn ho neozhudanno ux cpokoynoe cyschectvovanue napyshaet ctpanny telefonny zvonok kotopy zactavlyaet ux vnov cobpatcya vmecte</v>
      </c>
    </row>
    <row r="8281" ht="15.75" customHeight="1">
      <c r="A8281" s="1">
        <v>9050.0</v>
      </c>
      <c r="B8281" s="2" t="s">
        <v>6680</v>
      </c>
      <c r="C8281" s="2" t="s">
        <v>6684</v>
      </c>
      <c r="D8281" s="2" t="s">
        <v>6</v>
      </c>
      <c r="E8281" s="2" t="str">
        <f>IFERROR(__xludf.DUMMYFUNCTION("GOOGLETRANSLATE(B8281, ""auto"",""en"")"),"χochu to have been vceh papy Amen my spirit")</f>
        <v>χochu to have been vceh papy Amen my spirit</v>
      </c>
    </row>
    <row r="8282" ht="15.75" customHeight="1">
      <c r="A8282" s="1">
        <v>9051.0</v>
      </c>
      <c r="B8282" s="2" t="s">
        <v>6681</v>
      </c>
      <c r="C8282" s="2" t="s">
        <v>6684</v>
      </c>
      <c r="D8282" s="2" t="s">
        <v>6</v>
      </c>
      <c r="E8282" s="2" t="str">
        <f>IFERROR(__xludf.DUMMYFUNCTION("GOOGLETRANSLATE(B8282, ""auto"",""en"")"),"two parts of the film about a very bad Mothers comedy sh kino very bad very bad mommy mommy 2016 February 2017 Take it to the wall so as not to lose")</f>
        <v>two parts of the film about a very bad Mothers comedy sh kino very bad very bad mommy mommy 2016 February 2017 Take it to the wall so as not to lose</v>
      </c>
    </row>
    <row r="8283" ht="15.75" customHeight="1">
      <c r="A8283" s="1">
        <v>9052.0</v>
      </c>
      <c r="B8283" s="2" t="s">
        <v>6682</v>
      </c>
      <c r="C8283" s="2" t="s">
        <v>6684</v>
      </c>
      <c r="D8283" s="2" t="s">
        <v>6</v>
      </c>
      <c r="E8283" s="2" t="str">
        <f>IFERROR(__xludf.DUMMYFUNCTION("GOOGLETRANSLATE(B8283, ""auto"",""en"")"),"corpse in 2006 the lives of ordinary medical student by the name of May radically changed after in practical classes on anatomy she investigates a suspicious corpse of a young woman in May starts chasing restless soul dwells in the dissected body trying t"&amp;"o get rid of glamor student slowly unearths the inside story of the strange corpses and learns the terrible story girl named Davan")</f>
        <v>corpse in 2006 the lives of ordinary medical student by the name of May radically changed after in practical classes on anatomy she investigates a suspicious corpse of a young woman in May starts chasing restless soul dwells in the dissected body trying to get rid of glamor student slowly unearths the inside story of the strange corpses and learns the terrible story girl named Davan</v>
      </c>
    </row>
    <row r="8284" ht="15.75" customHeight="1">
      <c r="A8284" s="1">
        <v>9053.0</v>
      </c>
      <c r="B8284" s="2" t="s">
        <v>6683</v>
      </c>
      <c r="C8284" s="2" t="s">
        <v>6684</v>
      </c>
      <c r="D8284" s="2" t="s">
        <v>6</v>
      </c>
      <c r="E8284" s="2" t="str">
        <f>IFERROR(__xludf.DUMMYFUNCTION("GOOGLETRANSLATE(B8284, ""auto"",""en"")"),"golod 2009 Genre Horror Action Thriller Crime hunger is one of the worst feelings of humanity as far to go in order to survive in extraordinary circumstances, five strangers to each other people wake up in the dungeon from which there is no escape, they s"&amp;"oon realize that they became victims of a sadistic to verify the person's desires experiment passes survive day after day without hope of salvation and instead comes a sense of the terrible famine that kills all human casualties in humans")</f>
        <v>golod 2009 Genre Horror Action Thriller Crime hunger is one of the worst feelings of humanity as far to go in order to survive in extraordinary circumstances, five strangers to each other people wake up in the dungeon from which there is no escape, they soon realize that they became victims of a sadistic to verify the person's desires experiment passes survive day after day without hope of salvation and instead comes a sense of the terrible famine that kills all human casualties in humans</v>
      </c>
    </row>
    <row r="8285" ht="15.75" customHeight="1">
      <c r="A8285" s="1">
        <v>9054.0</v>
      </c>
      <c r="B8285" s="2" t="s">
        <v>477</v>
      </c>
      <c r="C8285" s="2" t="s">
        <v>6685</v>
      </c>
      <c r="D8285" s="2" t="s">
        <v>6</v>
      </c>
      <c r="E8285" s="2" t="str">
        <f>IFERROR(__xludf.DUMMYFUNCTION("GOOGLETRANSLATE(B8285, ""auto"",""en"")"),"Know your fans in android app https vk cc 6ymywu or application VKontakte vk com app4236781 925")</f>
        <v>Know your fans in android app https vk cc 6ymywu or application VKontakte vk com app4236781 925</v>
      </c>
    </row>
    <row r="8286" ht="15.75" customHeight="1">
      <c r="A8286" s="1">
        <v>9055.0</v>
      </c>
      <c r="B8286" s="2" t="s">
        <v>477</v>
      </c>
      <c r="C8286" s="2" t="s">
        <v>6685</v>
      </c>
      <c r="D8286" s="2" t="s">
        <v>6</v>
      </c>
      <c r="E8286" s="2" t="str">
        <f>IFERROR(__xludf.DUMMYFUNCTION("GOOGLETRANSLATE(B8286, ""auto"",""en"")"),"Know your fans in android app https vk cc 6ymywu or application VKontakte vk com app4236781 925")</f>
        <v>Know your fans in android app https vk cc 6ymywu or application VKontakte vk com app4236781 925</v>
      </c>
    </row>
    <row r="8287" ht="15.75" customHeight="1">
      <c r="A8287" s="1">
        <v>9056.0</v>
      </c>
      <c r="B8287" s="2" t="s">
        <v>101</v>
      </c>
      <c r="C8287" s="2" t="s">
        <v>6685</v>
      </c>
      <c r="D8287" s="2" t="s">
        <v>6</v>
      </c>
      <c r="E8287" s="2" t="str">
        <f>IFERROR(__xludf.DUMMYFUNCTION("GOOGLETRANSLATE(B8287, ""auto"",""en"")"),"#VALUE!")</f>
        <v>#VALUE!</v>
      </c>
    </row>
    <row r="8288" ht="15.75" customHeight="1">
      <c r="A8288" s="1">
        <v>9057.0</v>
      </c>
      <c r="B8288" s="2" t="s">
        <v>6686</v>
      </c>
      <c r="C8288" s="2" t="s">
        <v>6685</v>
      </c>
      <c r="D8288" s="2" t="s">
        <v>6</v>
      </c>
      <c r="E8288" s="2" t="str">
        <f>IFERROR(__xludf.DUMMYFUNCTION("GOOGLETRANSLATE(B8288, ""auto"",""en"")"),"people who you do not write can love you more than those who are constantly scribbling")</f>
        <v>people who you do not write can love you more than those who are constantly scribbling</v>
      </c>
    </row>
    <row r="8289" ht="15.75" customHeight="1">
      <c r="A8289" s="1">
        <v>9058.0</v>
      </c>
      <c r="B8289" s="2" t="s">
        <v>6687</v>
      </c>
      <c r="C8289" s="2" t="s">
        <v>6685</v>
      </c>
      <c r="D8289" s="2" t="s">
        <v>6</v>
      </c>
      <c r="E8289" s="2" t="str">
        <f>IFERROR(__xludf.DUMMYFUNCTION("GOOGLETRANSLATE(B8289, ""auto"",""en"")"),"happiness is when it came Ramadan")</f>
        <v>happiness is when it came Ramadan</v>
      </c>
    </row>
    <row r="8290" ht="15.75" customHeight="1">
      <c r="A8290" s="1">
        <v>9059.0</v>
      </c>
      <c r="B8290" s="2" t="s">
        <v>6688</v>
      </c>
      <c r="C8290" s="2" t="s">
        <v>6685</v>
      </c>
      <c r="D8290" s="2" t="s">
        <v>6</v>
      </c>
      <c r="E8290" s="2" t="str">
        <f>IFERROR(__xludf.DUMMYFUNCTION("GOOGLETRANSLATE(B8290, ""auto"",""en"")"),"in my life I heard a lot of compliments oath promises but the best that I could hear the silence there is no lie")</f>
        <v>in my life I heard a lot of compliments oath promises but the best that I could hear the silence there is no lie</v>
      </c>
    </row>
    <row r="8291" ht="15.75" customHeight="1">
      <c r="A8291" s="1">
        <v>9060.0</v>
      </c>
      <c r="B8291" s="2" t="s">
        <v>6689</v>
      </c>
      <c r="C8291" s="2" t="s">
        <v>6685</v>
      </c>
      <c r="D8291" s="2" t="s">
        <v>6</v>
      </c>
      <c r="E8291" s="2" t="str">
        <f>IFERROR(__xludf.DUMMYFUNCTION("GOOGLETRANSLATE(B8291, ""auto"",""en"")"),"yet you do not go somewhere for a long time you can not tell how much you love your home")</f>
        <v>yet you do not go somewhere for a long time you can not tell how much you love your home</v>
      </c>
    </row>
    <row r="8292" ht="15.75" customHeight="1">
      <c r="A8292" s="1">
        <v>9061.0</v>
      </c>
      <c r="B8292" s="2" t="s">
        <v>6690</v>
      </c>
      <c r="C8292" s="2" t="s">
        <v>6685</v>
      </c>
      <c r="D8292" s="2" t="s">
        <v>6</v>
      </c>
      <c r="E8292" s="2" t="str">
        <f>IFERROR(__xludf.DUMMYFUNCTION("GOOGLETRANSLATE(B8292, ""auto"",""en"")"),"sit lie tired tired tired of silence lyrics sick on the street do not want do not want to sit at home the soul needs something new and at the same time she does not need anything")</f>
        <v>sit lie tired tired tired of silence lyrics sick on the street do not want do not want to sit at home the soul needs something new and at the same time she does not need anything</v>
      </c>
    </row>
    <row r="8293" ht="15.75" customHeight="1">
      <c r="A8293" s="1">
        <v>9062.0</v>
      </c>
      <c r="B8293" s="2" t="s">
        <v>6691</v>
      </c>
      <c r="C8293" s="2" t="s">
        <v>6685</v>
      </c>
      <c r="D8293" s="2" t="s">
        <v>6</v>
      </c>
      <c r="E8293" s="2" t="str">
        <f>IFERROR(__xludf.DUMMYFUNCTION("GOOGLETRANSLATE(B8293, ""auto"",""en"")"),"Know how people admit that you miss sometimes it's really important")</f>
        <v>Know how people admit that you miss sometimes it's really important</v>
      </c>
    </row>
    <row r="8294" ht="15.75" customHeight="1">
      <c r="A8294" s="1">
        <v>9063.0</v>
      </c>
      <c r="B8294" s="2" t="s">
        <v>101</v>
      </c>
      <c r="C8294" s="2" t="s">
        <v>6685</v>
      </c>
      <c r="D8294" s="2" t="s">
        <v>6</v>
      </c>
      <c r="E8294" s="2" t="str">
        <f>IFERROR(__xludf.DUMMYFUNCTION("GOOGLETRANSLATE(B8294, ""auto"",""en"")"),"#VALUE!")</f>
        <v>#VALUE!</v>
      </c>
    </row>
    <row r="8295" ht="15.75" customHeight="1">
      <c r="A8295" s="1">
        <v>9064.0</v>
      </c>
      <c r="B8295" s="2" t="s">
        <v>6692</v>
      </c>
      <c r="C8295" s="2" t="s">
        <v>6685</v>
      </c>
      <c r="D8295" s="2" t="s">
        <v>6</v>
      </c>
      <c r="E8295" s="2" t="str">
        <f>IFERROR(__xludf.DUMMYFUNCTION("GOOGLETRANSLATE(B8295, ""auto"",""en"")"),"man can bear the thought of his own death but not with the lack of those who loves Marc Levy")</f>
        <v>man can bear the thought of his own death but not with the lack of those who loves Marc Levy</v>
      </c>
    </row>
    <row r="8296" ht="15.75" customHeight="1">
      <c r="A8296" s="1">
        <v>9065.0</v>
      </c>
      <c r="B8296" s="2" t="s">
        <v>6693</v>
      </c>
      <c r="C8296" s="2" t="s">
        <v>6685</v>
      </c>
      <c r="D8296" s="2" t="s">
        <v>6</v>
      </c>
      <c r="E8296" s="2" t="str">
        <f>IFERROR(__xludf.DUMMYFUNCTION("GOOGLETRANSLATE(B8296, ""auto"",""en"")"),"month it is certainly a very long time but in a month sounds a lot better than never Max Frye")</f>
        <v>month it is certainly a very long time but in a month sounds a lot better than never Max Frye</v>
      </c>
    </row>
    <row r="8297" ht="15.75" customHeight="1">
      <c r="A8297" s="1">
        <v>9066.0</v>
      </c>
      <c r="B8297" s="2" t="s">
        <v>6694</v>
      </c>
      <c r="C8297" s="2" t="s">
        <v>6695</v>
      </c>
      <c r="D8297" s="2" t="s">
        <v>6</v>
      </c>
      <c r="E8297" s="2" t="str">
        <f>IFERROR(__xludf.DUMMYFUNCTION("GOOGLETRANSLATE(B8297, ""auto"",""en"")"),"excellent war films of recent years take away the wall so as not to lose on grounds of conscience in 2016 Battle of the Bulge 2018 show completely")</f>
        <v>excellent war films of recent years take away the wall so as not to lose on grounds of conscience in 2016 Battle of the Bulge 2018 show completely</v>
      </c>
    </row>
    <row r="8298" ht="15.75" customHeight="1">
      <c r="A8298" s="1">
        <v>9067.0</v>
      </c>
      <c r="B8298" s="2" t="s">
        <v>610</v>
      </c>
      <c r="C8298" s="2" t="s">
        <v>6695</v>
      </c>
      <c r="D8298" s="2" t="s">
        <v>6</v>
      </c>
      <c r="E8298" s="2" t="str">
        <f>IFERROR(__xludf.DUMMYFUNCTION("GOOGLETRANSLATE(B8298, ""auto"",""en"")"),"h")</f>
        <v>h</v>
      </c>
    </row>
    <row r="8299" ht="15.75" customHeight="1">
      <c r="A8299" s="1">
        <v>9068.0</v>
      </c>
      <c r="B8299" s="2" t="s">
        <v>6696</v>
      </c>
      <c r="C8299" s="2" t="s">
        <v>6695</v>
      </c>
      <c r="D8299" s="2" t="s">
        <v>6</v>
      </c>
      <c r="E8299" s="2" t="str">
        <f>IFERROR(__xludf.DUMMYFUNCTION("GOOGLETRANSLATE(B8299, ""auto"",""en"")"),"kopoly Òhe king-2019 vdrir 1080p vk com feokino")</f>
        <v>kopoly Òhe king-2019 vdrir 1080p vk com feokino</v>
      </c>
    </row>
    <row r="8300" ht="15.75" customHeight="1">
      <c r="A8300" s="1">
        <v>9069.0</v>
      </c>
      <c r="B8300" s="2" t="s">
        <v>6697</v>
      </c>
      <c r="C8300" s="2" t="s">
        <v>6695</v>
      </c>
      <c r="D8300" s="2" t="s">
        <v>6</v>
      </c>
      <c r="E8300" s="2" t="str">
        <f>IFERROR(__xludf.DUMMYFUNCTION("GOOGLETRANSLATE(B8300, ""auto"",""en"")"),"insha alla after 2 month above your head")</f>
        <v>insha alla after 2 month above your head</v>
      </c>
    </row>
    <row r="8301" ht="15.75" customHeight="1">
      <c r="A8301" s="1">
        <v>9071.0</v>
      </c>
      <c r="B8301" s="2" t="s">
        <v>6698</v>
      </c>
      <c r="C8301" s="2" t="s">
        <v>6695</v>
      </c>
      <c r="D8301" s="2" t="s">
        <v>6</v>
      </c>
      <c r="E8301" s="2" t="str">
        <f>IFERROR(__xludf.DUMMYFUNCTION("GOOGLETRANSLATE(B8301, ""auto"",""en"")")," himself Jam")</f>
        <v> himself Jam</v>
      </c>
    </row>
    <row r="8302" ht="15.75" customHeight="1">
      <c r="A8302" s="1">
        <v>9072.0</v>
      </c>
      <c r="B8302" s="2" t="s">
        <v>6699</v>
      </c>
      <c r="C8302" s="2" t="s">
        <v>6695</v>
      </c>
      <c r="D8302" s="2" t="s">
        <v>6</v>
      </c>
      <c r="E8302" s="2" t="str">
        <f>IFERROR(__xludf.DUMMYFUNCTION("GOOGLETRANSLATE(B8302, ""auto"",""en"")"),"the goal I see in 2013 Genre War drama seven girls still quite young chose a difficult path at the beginning of the Great Patriotic War they graduated sniper school and immediately went to the front, and here they are all alone in the face of numerous ene"&amp;"mies of what to do to escape and flee while there is still time or safely step towards death")</f>
        <v>the goal I see in 2013 Genre War drama seven girls still quite young chose a difficult path at the beginning of the Great Patriotic War they graduated sniper school and immediately went to the front, and here they are all alone in the face of numerous enemies of what to do to escape and flee while there is still time or safely step towards death</v>
      </c>
    </row>
    <row r="8303" ht="15.75" customHeight="1">
      <c r="A8303" s="1">
        <v>9073.0</v>
      </c>
      <c r="B8303" s="2" t="s">
        <v>6700</v>
      </c>
      <c r="C8303" s="2" t="s">
        <v>6695</v>
      </c>
      <c r="D8303" s="2" t="s">
        <v>6</v>
      </c>
      <c r="E8303" s="2" t="str">
        <f>IFERROR(__xludf.DUMMYFUNCTION("GOOGLETRANSLATE(B8303, ""auto"",""en"")"),"Selection of the best historical movies take away the wall to avoid losing 1 Troy Alexander 2 2004 2004 show completely")</f>
        <v>Selection of the best historical movies take away the wall to avoid losing 1 Troy Alexander 2 2004 2004 show completely</v>
      </c>
    </row>
    <row r="8304" ht="15.75" customHeight="1">
      <c r="A8304" s="1">
        <v>9074.0</v>
      </c>
      <c r="B8304" s="2" t="s">
        <v>6701</v>
      </c>
      <c r="C8304" s="2" t="s">
        <v>6702</v>
      </c>
      <c r="D8304" s="2" t="s">
        <v>6</v>
      </c>
      <c r="E8304" s="2" t="str">
        <f>IFERROR(__xludf.DUMMYFUNCTION("GOOGLETRANSLATE(B8304, ""auto"",""en"")"),"can not right now people do not understand with all my heart")</f>
        <v>can not right now people do not understand with all my heart</v>
      </c>
    </row>
    <row r="8305" ht="15.75" customHeight="1">
      <c r="A8305" s="1">
        <v>9075.0</v>
      </c>
      <c r="B8305" s="2" t="s">
        <v>6703</v>
      </c>
      <c r="C8305" s="2" t="s">
        <v>6702</v>
      </c>
      <c r="D8305" s="2" t="s">
        <v>6</v>
      </c>
      <c r="E8305" s="2" t="str">
        <f>IFERROR(__xludf.DUMMYFUNCTION("GOOGLETRANSLATE(B8305, ""auto"",""en"")"),"people they are first hair cut and then grow their first begin to drink and then throw first buy their clothes and then they are not first say that there will always be together and then on the street did not even say hello first, say that they will be fr"&amp;"iends for ever and did not even cross the next year show full")</f>
        <v>people they are first hair cut and then grow their first begin to drink and then throw first buy their clothes and then they are not first say that there will always be together and then on the street did not even say hello first, say that they will be friends for ever and did not even cross the next year show full</v>
      </c>
    </row>
    <row r="8306" ht="15.75" customHeight="1">
      <c r="A8306" s="1">
        <v>9076.0</v>
      </c>
      <c r="B8306" s="2" t="s">
        <v>101</v>
      </c>
      <c r="C8306" s="2" t="s">
        <v>6702</v>
      </c>
      <c r="D8306" s="2" t="s">
        <v>6</v>
      </c>
      <c r="E8306" s="2" t="str">
        <f>IFERROR(__xludf.DUMMYFUNCTION("GOOGLETRANSLATE(B8306, ""auto"",""en"")"),"#VALUE!")</f>
        <v>#VALUE!</v>
      </c>
    </row>
    <row r="8307" ht="15.75" customHeight="1">
      <c r="A8307" s="1">
        <v>9077.0</v>
      </c>
      <c r="B8307" s="2" t="s">
        <v>6704</v>
      </c>
      <c r="C8307" s="2" t="s">
        <v>6702</v>
      </c>
      <c r="D8307" s="2" t="s">
        <v>6</v>
      </c>
      <c r="E8307" s="2" t="str">
        <f>IFERROR(__xludf.DUMMYFUNCTION("GOOGLETRANSLATE(B8307, ""auto"",""en"")"),"morning without people without people day evening night without people without people peace and quiet")</f>
        <v>morning without people without people day evening night without people without people peace and quiet</v>
      </c>
    </row>
    <row r="8308" ht="15.75" customHeight="1">
      <c r="A8308" s="1">
        <v>9078.0</v>
      </c>
      <c r="B8308" s="2" t="s">
        <v>6701</v>
      </c>
      <c r="C8308" s="2" t="s">
        <v>6702</v>
      </c>
      <c r="D8308" s="2" t="s">
        <v>6</v>
      </c>
      <c r="E8308" s="2" t="str">
        <f>IFERROR(__xludf.DUMMYFUNCTION("GOOGLETRANSLATE(B8308, ""auto"",""en"")"),"can not right now people do not understand with all my heart")</f>
        <v>can not right now people do not understand with all my heart</v>
      </c>
    </row>
    <row r="8309" ht="15.75" customHeight="1">
      <c r="A8309" s="1">
        <v>9079.0</v>
      </c>
      <c r="B8309" s="2" t="s">
        <v>6703</v>
      </c>
      <c r="C8309" s="2" t="s">
        <v>6702</v>
      </c>
      <c r="D8309" s="2" t="s">
        <v>6</v>
      </c>
      <c r="E8309" s="2" t="str">
        <f>IFERROR(__xludf.DUMMYFUNCTION("GOOGLETRANSLATE(B8309, ""auto"",""en"")"),"people they are first hair cut and then grow their first begin to drink and then throw first buy their clothes and then they are not first say that there will always be together and then on the street did not even say hello first, say that they will be fr"&amp;"iends for ever and did not even cross the next year show full")</f>
        <v>people they are first hair cut and then grow their first begin to drink and then throw first buy their clothes and then they are not first say that there will always be together and then on the street did not even say hello first, say that they will be friends for ever and did not even cross the next year show full</v>
      </c>
    </row>
    <row r="8310" ht="15.75" customHeight="1">
      <c r="A8310" s="1">
        <v>9080.0</v>
      </c>
      <c r="B8310" s="2" t="s">
        <v>101</v>
      </c>
      <c r="C8310" s="2" t="s">
        <v>6702</v>
      </c>
      <c r="D8310" s="2" t="s">
        <v>6</v>
      </c>
      <c r="E8310" s="2" t="str">
        <f>IFERROR(__xludf.DUMMYFUNCTION("GOOGLETRANSLATE(B8310, ""auto"",""en"")"),"#VALUE!")</f>
        <v>#VALUE!</v>
      </c>
    </row>
    <row r="8311" ht="15.75" customHeight="1">
      <c r="A8311" s="1">
        <v>9081.0</v>
      </c>
      <c r="B8311" s="2" t="s">
        <v>6704</v>
      </c>
      <c r="C8311" s="2" t="s">
        <v>6702</v>
      </c>
      <c r="D8311" s="2" t="s">
        <v>6</v>
      </c>
      <c r="E8311" s="2" t="str">
        <f>IFERROR(__xludf.DUMMYFUNCTION("GOOGLETRANSLATE(B8311, ""auto"",""en"")"),"morning without people without people day evening night without people without people peace and quiet")</f>
        <v>morning without people without people day evening night without people without people peace and quiet</v>
      </c>
    </row>
    <row r="8312" ht="15.75" customHeight="1">
      <c r="A8312" s="1">
        <v>9082.0</v>
      </c>
      <c r="B8312" s="2" t="s">
        <v>6705</v>
      </c>
      <c r="C8312" s="2" t="s">
        <v>6706</v>
      </c>
      <c r="D8312" s="2" t="s">
        <v>6</v>
      </c>
      <c r="E8312" s="2" t="str">
        <f>IFERROR(__xludf.DUMMYFUNCTION("GOOGLETRANSLATE(B8312, ""auto"",""en"")"),"tell me about yourself a picture f3 cool istaevamg")</f>
        <v>tell me about yourself a picture f3 cool istaevamg</v>
      </c>
    </row>
    <row r="8313" ht="15.75" customHeight="1">
      <c r="A8313" s="1">
        <v>9083.0</v>
      </c>
      <c r="B8313" s="2" t="s">
        <v>6707</v>
      </c>
      <c r="C8313" s="2" t="s">
        <v>6706</v>
      </c>
      <c r="D8313" s="2" t="s">
        <v>6</v>
      </c>
      <c r="E8313" s="2" t="str">
        <f>IFERROR(__xludf.DUMMYFUNCTION("GOOGLETRANSLATE(B8313, ""auto"",""en"")"),"that love for you f3 cool istaevamg")</f>
        <v>that love for you f3 cool istaevamg</v>
      </c>
    </row>
    <row r="8314" ht="15.75" customHeight="1">
      <c r="A8314" s="1">
        <v>9084.0</v>
      </c>
      <c r="B8314" s="2" t="s">
        <v>6708</v>
      </c>
      <c r="C8314" s="2" t="s">
        <v>6706</v>
      </c>
      <c r="D8314" s="2" t="s">
        <v>6</v>
      </c>
      <c r="E8314" s="2" t="str">
        <f>IFERROR(__xludf.DUMMYFUNCTION("GOOGLETRANSLATE(B8314, ""auto"",""en"")"),"how to be a man f3 cool istaevamg")</f>
        <v>how to be a man f3 cool istaevamg</v>
      </c>
    </row>
    <row r="8315" ht="15.75" customHeight="1">
      <c r="A8315" s="1">
        <v>9085.0</v>
      </c>
      <c r="B8315" s="2" t="s">
        <v>6709</v>
      </c>
      <c r="C8315" s="2" t="s">
        <v>6706</v>
      </c>
      <c r="D8315" s="2" t="s">
        <v>6</v>
      </c>
      <c r="E8315" s="2" t="str">
        <f>IFERROR(__xludf.DUMMYFUNCTION("GOOGLETRANSLATE(B8315, ""auto"",""en"")"),"photos from your last party f3 cool istaevamg")</f>
        <v>photos from your last party f3 cool istaevamg</v>
      </c>
    </row>
    <row r="8316" ht="15.75" customHeight="1">
      <c r="A8316" s="1">
        <v>9086.0</v>
      </c>
      <c r="B8316" s="2" t="s">
        <v>6710</v>
      </c>
      <c r="C8316" s="2" t="s">
        <v>6706</v>
      </c>
      <c r="D8316" s="2" t="s">
        <v>6</v>
      </c>
      <c r="E8316" s="2" t="str">
        <f>IFERROR(__xludf.DUMMYFUNCTION("GOOGLETRANSLATE(B8316, ""auto"",""en"")"),"each one memorable moment")</f>
        <v>each one memorable moment</v>
      </c>
    </row>
    <row r="8317" ht="15.75" customHeight="1">
      <c r="A8317" s="1">
        <v>9088.0</v>
      </c>
      <c r="B8317" s="2" t="s">
        <v>6711</v>
      </c>
      <c r="C8317" s="2" t="s">
        <v>6706</v>
      </c>
      <c r="D8317" s="2" t="s">
        <v>6</v>
      </c>
      <c r="E8317" s="2" t="str">
        <f>IFERROR(__xludf.DUMMYFUNCTION("GOOGLETRANSLATE(B8317, ""auto"",""en"")"),"beauty is")</f>
        <v>beauty is</v>
      </c>
    </row>
    <row r="8318" ht="15.75" customHeight="1">
      <c r="A8318" s="1">
        <v>9089.0</v>
      </c>
      <c r="B8318" s="2" t="s">
        <v>6712</v>
      </c>
      <c r="C8318" s="2" t="s">
        <v>6706</v>
      </c>
      <c r="D8318" s="2" t="s">
        <v>6</v>
      </c>
      <c r="E8318" s="2" t="str">
        <f>IFERROR(__xludf.DUMMYFUNCTION("GOOGLETRANSLATE(B8318, ""auto"",""en"")"),"everyone sees the world in one s own way ")</f>
        <v>everyone sees the world in one s own way </v>
      </c>
    </row>
    <row r="8319" ht="15.75" customHeight="1">
      <c r="A8319" s="1">
        <v>9090.0</v>
      </c>
      <c r="B8319" s="2" t="s">
        <v>6705</v>
      </c>
      <c r="C8319" s="2" t="s">
        <v>6713</v>
      </c>
      <c r="D8319" s="2" t="s">
        <v>6</v>
      </c>
      <c r="E8319" s="2" t="str">
        <f>IFERROR(__xludf.DUMMYFUNCTION("GOOGLETRANSLATE(B8319, ""auto"",""en"")"),"tell me about yourself a picture f3 cool istaevamg")</f>
        <v>tell me about yourself a picture f3 cool istaevamg</v>
      </c>
    </row>
    <row r="8320" ht="15.75" customHeight="1">
      <c r="A8320" s="1">
        <v>9091.0</v>
      </c>
      <c r="B8320" s="2" t="s">
        <v>6707</v>
      </c>
      <c r="C8320" s="2" t="s">
        <v>6713</v>
      </c>
      <c r="D8320" s="2" t="s">
        <v>6</v>
      </c>
      <c r="E8320" s="2" t="str">
        <f>IFERROR(__xludf.DUMMYFUNCTION("GOOGLETRANSLATE(B8320, ""auto"",""en"")"),"that love for you f3 cool istaevamg")</f>
        <v>that love for you f3 cool istaevamg</v>
      </c>
    </row>
    <row r="8321" ht="15.75" customHeight="1">
      <c r="A8321" s="1">
        <v>9092.0</v>
      </c>
      <c r="B8321" s="2" t="s">
        <v>6708</v>
      </c>
      <c r="C8321" s="2" t="s">
        <v>6713</v>
      </c>
      <c r="D8321" s="2" t="s">
        <v>6</v>
      </c>
      <c r="E8321" s="2" t="str">
        <f>IFERROR(__xludf.DUMMYFUNCTION("GOOGLETRANSLATE(B8321, ""auto"",""en"")"),"how to be a man f3 cool istaevamg")</f>
        <v>how to be a man f3 cool istaevamg</v>
      </c>
    </row>
    <row r="8322" ht="15.75" customHeight="1">
      <c r="A8322" s="1">
        <v>9093.0</v>
      </c>
      <c r="B8322" s="2" t="s">
        <v>6709</v>
      </c>
      <c r="C8322" s="2" t="s">
        <v>6713</v>
      </c>
      <c r="D8322" s="2" t="s">
        <v>6</v>
      </c>
      <c r="E8322" s="2" t="str">
        <f>IFERROR(__xludf.DUMMYFUNCTION("GOOGLETRANSLATE(B8322, ""auto"",""en"")"),"photos from your last party f3 cool istaevamg")</f>
        <v>photos from your last party f3 cool istaevamg</v>
      </c>
    </row>
    <row r="8323" ht="15.75" customHeight="1">
      <c r="A8323" s="1">
        <v>9094.0</v>
      </c>
      <c r="B8323" s="2" t="s">
        <v>6710</v>
      </c>
      <c r="C8323" s="2" t="s">
        <v>6713</v>
      </c>
      <c r="D8323" s="2" t="s">
        <v>6</v>
      </c>
      <c r="E8323" s="2" t="str">
        <f>IFERROR(__xludf.DUMMYFUNCTION("GOOGLETRANSLATE(B8323, ""auto"",""en"")"),"each one memorable moment")</f>
        <v>each one memorable moment</v>
      </c>
    </row>
    <row r="8324" ht="15.75" customHeight="1">
      <c r="A8324" s="1">
        <v>9096.0</v>
      </c>
      <c r="B8324" s="2" t="s">
        <v>6711</v>
      </c>
      <c r="C8324" s="2" t="s">
        <v>6713</v>
      </c>
      <c r="D8324" s="2" t="s">
        <v>6</v>
      </c>
      <c r="E8324" s="2" t="str">
        <f>IFERROR(__xludf.DUMMYFUNCTION("GOOGLETRANSLATE(B8324, ""auto"",""en"")"),"beauty is")</f>
        <v>beauty is</v>
      </c>
    </row>
    <row r="8325" ht="15.75" customHeight="1">
      <c r="A8325" s="1">
        <v>9097.0</v>
      </c>
      <c r="B8325" s="2" t="s">
        <v>6712</v>
      </c>
      <c r="C8325" s="2" t="s">
        <v>6713</v>
      </c>
      <c r="D8325" s="2" t="s">
        <v>6</v>
      </c>
      <c r="E8325" s="2" t="str">
        <f>IFERROR(__xludf.DUMMYFUNCTION("GOOGLETRANSLATE(B8325, ""auto"",""en"")"),"everyone sees the world in one s own way ")</f>
        <v>everyone sees the world in one s own way </v>
      </c>
    </row>
    <row r="8326" ht="15.75" customHeight="1">
      <c r="A8326" s="1">
        <v>9098.0</v>
      </c>
      <c r="B8326" s="2" t="s">
        <v>6705</v>
      </c>
      <c r="C8326" s="2" t="s">
        <v>6713</v>
      </c>
      <c r="D8326" s="2" t="s">
        <v>6</v>
      </c>
      <c r="E8326" s="2" t="str">
        <f>IFERROR(__xludf.DUMMYFUNCTION("GOOGLETRANSLATE(B8326, ""auto"",""en"")"),"tell me about yourself a picture f3 cool istaevamg")</f>
        <v>tell me about yourself a picture f3 cool istaevamg</v>
      </c>
    </row>
    <row r="8327" ht="15.75" customHeight="1">
      <c r="A8327" s="1">
        <v>9099.0</v>
      </c>
      <c r="B8327" s="2" t="s">
        <v>6707</v>
      </c>
      <c r="C8327" s="2" t="s">
        <v>6713</v>
      </c>
      <c r="D8327" s="2" t="s">
        <v>6</v>
      </c>
      <c r="E8327" s="2" t="str">
        <f>IFERROR(__xludf.DUMMYFUNCTION("GOOGLETRANSLATE(B8327, ""auto"",""en"")"),"that love for you f3 cool istaevamg")</f>
        <v>that love for you f3 cool istaevamg</v>
      </c>
    </row>
    <row r="8328" ht="15.75" customHeight="1">
      <c r="A8328" s="1">
        <v>9100.0</v>
      </c>
      <c r="B8328" s="2" t="s">
        <v>6708</v>
      </c>
      <c r="C8328" s="2" t="s">
        <v>6713</v>
      </c>
      <c r="D8328" s="2" t="s">
        <v>6</v>
      </c>
      <c r="E8328" s="2" t="str">
        <f>IFERROR(__xludf.DUMMYFUNCTION("GOOGLETRANSLATE(B8328, ""auto"",""en"")"),"how to be a man f3 cool istaevamg")</f>
        <v>how to be a man f3 cool istaevamg</v>
      </c>
    </row>
    <row r="8329" ht="15.75" customHeight="1">
      <c r="A8329" s="1">
        <v>9101.0</v>
      </c>
      <c r="B8329" s="2" t="s">
        <v>6709</v>
      </c>
      <c r="C8329" s="2" t="s">
        <v>6713</v>
      </c>
      <c r="D8329" s="2" t="s">
        <v>6</v>
      </c>
      <c r="E8329" s="2" t="str">
        <f>IFERROR(__xludf.DUMMYFUNCTION("GOOGLETRANSLATE(B8329, ""auto"",""en"")"),"photos from your last party f3 cool istaevamg")</f>
        <v>photos from your last party f3 cool istaevamg</v>
      </c>
    </row>
    <row r="8330" ht="15.75" customHeight="1">
      <c r="A8330" s="1">
        <v>9102.0</v>
      </c>
      <c r="B8330" s="2" t="s">
        <v>6710</v>
      </c>
      <c r="C8330" s="2" t="s">
        <v>6713</v>
      </c>
      <c r="D8330" s="2" t="s">
        <v>6</v>
      </c>
      <c r="E8330" s="2" t="str">
        <f>IFERROR(__xludf.DUMMYFUNCTION("GOOGLETRANSLATE(B8330, ""auto"",""en"")"),"each one memorable moment")</f>
        <v>each one memorable moment</v>
      </c>
    </row>
    <row r="8331" ht="15.75" customHeight="1">
      <c r="A8331" s="1">
        <v>9104.0</v>
      </c>
      <c r="B8331" s="2" t="s">
        <v>6711</v>
      </c>
      <c r="C8331" s="2" t="s">
        <v>6713</v>
      </c>
      <c r="D8331" s="2" t="s">
        <v>6</v>
      </c>
      <c r="E8331" s="2" t="str">
        <f>IFERROR(__xludf.DUMMYFUNCTION("GOOGLETRANSLATE(B8331, ""auto"",""en"")"),"beauty is")</f>
        <v>beauty is</v>
      </c>
    </row>
    <row r="8332" ht="15.75" customHeight="1">
      <c r="A8332" s="1">
        <v>9105.0</v>
      </c>
      <c r="B8332" s="2" t="s">
        <v>6712</v>
      </c>
      <c r="C8332" s="2" t="s">
        <v>6713</v>
      </c>
      <c r="D8332" s="2" t="s">
        <v>6</v>
      </c>
      <c r="E8332" s="2" t="str">
        <f>IFERROR(__xludf.DUMMYFUNCTION("GOOGLETRANSLATE(B8332, ""auto"",""en"")"),"everyone sees the world in one s own way ")</f>
        <v>everyone sees the world in one s own way </v>
      </c>
    </row>
    <row r="8333" ht="15.75" customHeight="1">
      <c r="A8333" s="1">
        <v>9106.0</v>
      </c>
      <c r="B8333" s="2" t="s">
        <v>6714</v>
      </c>
      <c r="C8333" s="2" t="s">
        <v>6715</v>
      </c>
      <c r="D8333" s="2" t="s">
        <v>6</v>
      </c>
      <c r="E8333" s="2" t="str">
        <f>IFERROR(__xludf.DUMMYFUNCTION("GOOGLETRANSLATE(B8333, ""auto"",""en"")"),"why so beautiful and one this disgusting polukompliment each time knock me out in the first place where you see the connection between beauty and the presence of the men and secondly not mogu understand if I'm not in a relationship means must be what that"&amp;" guys are all flawed, alas much in me worse I'm alone because there is no purpose not to be alone here so imagine the show completely")</f>
        <v>why so beautiful and one this disgusting polukompliment each time knock me out in the first place where you see the connection between beauty and the presence of the men and secondly not mogu understand if I'm not in a relationship means must be what that guys are all flawed, alas much in me worse I'm alone because there is no purpose not to be alone here so imagine the show completely</v>
      </c>
    </row>
    <row r="8334" ht="15.75" customHeight="1">
      <c r="A8334" s="1">
        <v>9107.0</v>
      </c>
      <c r="B8334" s="2" t="s">
        <v>6716</v>
      </c>
      <c r="C8334" s="2" t="s">
        <v>6715</v>
      </c>
      <c r="D8334" s="2" t="s">
        <v>6</v>
      </c>
      <c r="E8334" s="2" t="str">
        <f>IFERROR(__xludf.DUMMYFUNCTION("GOOGLETRANSLATE(B8334, ""auto"",""en"")"),"if she did not know he liked was a magnet and it attracted him verily is why the heart stopped beating, he was holodny Nr gave warmth")</f>
        <v>if she did not know he liked was a magnet and it attracted him verily is why the heart stopped beating, he was holodny Nr gave warmth</v>
      </c>
    </row>
    <row r="8335" ht="15.75" customHeight="1">
      <c r="A8335" s="1">
        <v>9108.0</v>
      </c>
      <c r="B8335" s="2" t="s">
        <v>6714</v>
      </c>
      <c r="C8335" s="2" t="s">
        <v>6717</v>
      </c>
      <c r="D8335" s="2" t="s">
        <v>6</v>
      </c>
      <c r="E8335" s="2" t="str">
        <f>IFERROR(__xludf.DUMMYFUNCTION("GOOGLETRANSLATE(B8335, ""auto"",""en"")"),"why so beautiful and one this disgusting polukompliment each time knock me out in the first place where you see the connection between beauty and the presence of the men and secondly not mogu understand if I'm not in a relationship means must be what that"&amp;" guys are all flawed, alas much in me worse I'm alone because there is no purpose not to be alone here so imagine the show completely")</f>
        <v>why so beautiful and one this disgusting polukompliment each time knock me out in the first place where you see the connection between beauty and the presence of the men and secondly not mogu understand if I'm not in a relationship means must be what that guys are all flawed, alas much in me worse I'm alone because there is no purpose not to be alone here so imagine the show completely</v>
      </c>
    </row>
    <row r="8336" ht="15.75" customHeight="1">
      <c r="A8336" s="1">
        <v>9109.0</v>
      </c>
      <c r="B8336" s="2" t="s">
        <v>6716</v>
      </c>
      <c r="C8336" s="2" t="s">
        <v>6717</v>
      </c>
      <c r="D8336" s="2" t="s">
        <v>6</v>
      </c>
      <c r="E8336" s="2" t="str">
        <f>IFERROR(__xludf.DUMMYFUNCTION("GOOGLETRANSLATE(B8336, ""auto"",""en"")"),"if she did not know he liked was a magnet and it attracted him verily is why the heart stopped beating, he was holodny Nr gave warmth")</f>
        <v>if she did not know he liked was a magnet and it attracted him verily is why the heart stopped beating, he was holodny Nr gave warmth</v>
      </c>
    </row>
    <row r="8337" ht="15.75" customHeight="1">
      <c r="A8337" s="1">
        <v>9110.0</v>
      </c>
      <c r="B8337" s="2" t="s">
        <v>6714</v>
      </c>
      <c r="C8337" s="2" t="s">
        <v>6717</v>
      </c>
      <c r="D8337" s="2" t="s">
        <v>6</v>
      </c>
      <c r="E8337" s="2" t="str">
        <f>IFERROR(__xludf.DUMMYFUNCTION("GOOGLETRANSLATE(B8337, ""auto"",""en"")"),"why so beautiful and one this disgusting polukompliment each time knock me out in the first place where you see the connection between beauty and the presence of the men and secondly not mogu understand if I'm not in a relationship means must be what that"&amp;" guys are all flawed, alas much in me worse I'm alone because there is no purpose not to be alone here so imagine the show completely")</f>
        <v>why so beautiful and one this disgusting polukompliment each time knock me out in the first place where you see the connection between beauty and the presence of the men and secondly not mogu understand if I'm not in a relationship means must be what that guys are all flawed, alas much in me worse I'm alone because there is no purpose not to be alone here so imagine the show completely</v>
      </c>
    </row>
    <row r="8338" ht="15.75" customHeight="1">
      <c r="A8338" s="1">
        <v>9111.0</v>
      </c>
      <c r="B8338" s="2" t="s">
        <v>6716</v>
      </c>
      <c r="C8338" s="2" t="s">
        <v>6717</v>
      </c>
      <c r="D8338" s="2" t="s">
        <v>6</v>
      </c>
      <c r="E8338" s="2" t="str">
        <f>IFERROR(__xludf.DUMMYFUNCTION("GOOGLETRANSLATE(B8338, ""auto"",""en"")"),"if she did not know he liked was a magnet and it attracted him verily is why the heart stopped beating, he was holodny Nr gave warmth")</f>
        <v>if she did not know he liked was a magnet and it attracted him verily is why the heart stopped beating, he was holodny Nr gave warmth</v>
      </c>
    </row>
    <row r="8339" ht="15.75" customHeight="1">
      <c r="A8339" s="1">
        <v>9112.0</v>
      </c>
      <c r="B8339" s="2" t="s">
        <v>6714</v>
      </c>
      <c r="C8339" s="2" t="s">
        <v>6715</v>
      </c>
      <c r="D8339" s="2" t="s">
        <v>6</v>
      </c>
      <c r="E8339" s="2" t="str">
        <f>IFERROR(__xludf.DUMMYFUNCTION("GOOGLETRANSLATE(B8339, ""auto"",""en"")"),"why so beautiful and one this disgusting polukompliment each time knock me out in the first place where you see the connection between beauty and the presence of the men and secondly not mogu understand if I'm not in a relationship means must be what that"&amp;" guys are all flawed, alas much in me worse I'm alone because there is no purpose not to be alone here so imagine the show completely")</f>
        <v>why so beautiful and one this disgusting polukompliment each time knock me out in the first place where you see the connection between beauty and the presence of the men and secondly not mogu understand if I'm not in a relationship means must be what that guys are all flawed, alas much in me worse I'm alone because there is no purpose not to be alone here so imagine the show completely</v>
      </c>
    </row>
    <row r="8340" ht="15.75" customHeight="1">
      <c r="A8340" s="1">
        <v>9113.0</v>
      </c>
      <c r="B8340" s="2" t="s">
        <v>6716</v>
      </c>
      <c r="C8340" s="2" t="s">
        <v>6715</v>
      </c>
      <c r="D8340" s="2" t="s">
        <v>6</v>
      </c>
      <c r="E8340" s="2" t="str">
        <f>IFERROR(__xludf.DUMMYFUNCTION("GOOGLETRANSLATE(B8340, ""auto"",""en"")"),"if she did not know he liked was a magnet and it attracted him verily is why the heart stopped beating, he was holodny Nr gave warmth")</f>
        <v>if she did not know he liked was a magnet and it attracted him verily is why the heart stopped beating, he was holodny Nr gave warmth</v>
      </c>
    </row>
    <row r="8341" ht="15.75" customHeight="1">
      <c r="A8341" s="1">
        <v>9114.0</v>
      </c>
      <c r="B8341" s="2" t="s">
        <v>6718</v>
      </c>
      <c r="C8341" s="2" t="s">
        <v>6719</v>
      </c>
      <c r="D8341" s="2" t="s">
        <v>6</v>
      </c>
      <c r="E8341" s="2" t="str">
        <f>IFERROR(__xludf.DUMMYFUNCTION("GOOGLETRANSLATE(B8341, ""auto"",""en"")"),"who want sex without commitment Put Like")</f>
        <v>who want sex without commitment Put Like</v>
      </c>
    </row>
    <row r="8342" ht="15.75" customHeight="1">
      <c r="A8342" s="1">
        <v>9115.0</v>
      </c>
      <c r="B8342" s="2" t="s">
        <v>6720</v>
      </c>
      <c r="C8342" s="2" t="s">
        <v>6719</v>
      </c>
      <c r="D8342" s="2" t="s">
        <v>6</v>
      </c>
      <c r="E8342" s="2" t="str">
        <f>IFERROR(__xludf.DUMMYFUNCTION("GOOGLETRANSLATE(B8342, ""auto"",""en"")"),"Hello I am a pretty young Kazakh woman I want something new and cuddle in the morning do repost and I'll write you")</f>
        <v>Hello I am a pretty young Kazakh woman I want something new and cuddle in the morning do repost and I'll write you</v>
      </c>
    </row>
    <row r="8343" ht="15.75" customHeight="1">
      <c r="A8343" s="1">
        <v>9116.0</v>
      </c>
      <c r="B8343" s="2" t="s">
        <v>6721</v>
      </c>
      <c r="C8343" s="2" t="s">
        <v>6719</v>
      </c>
      <c r="D8343" s="2" t="s">
        <v>6</v>
      </c>
      <c r="E8343" s="2" t="str">
        <f>IFERROR(__xludf.DUMMYFUNCTION("GOOGLETRANSLATE(B8343, ""auto"",""en"")"),"I'm a girl unexpected situation occurred recently, my boyfriend told me that when something did blow another as I have")</f>
        <v>I'm a girl unexpected situation occurred recently, my boyfriend told me that when something did blow another as I have</v>
      </c>
    </row>
    <row r="8344" ht="15.75" customHeight="1">
      <c r="A8344" s="1">
        <v>9117.0</v>
      </c>
      <c r="B8344" s="2" t="s">
        <v>6722</v>
      </c>
      <c r="C8344" s="2" t="s">
        <v>6719</v>
      </c>
      <c r="D8344" s="2" t="s">
        <v>6</v>
      </c>
      <c r="E8344" s="2" t="str">
        <f>IFERROR(__xludf.DUMMYFUNCTION("GOOGLETRANSLATE(B8344, ""auto"",""en"")"),"I want a beautiful Kazakh Man standing alone for sex tired of these dandelions seeking only with a bold and courageous vulgar do repost and I'll write")</f>
        <v>I want a beautiful Kazakh Man standing alone for sex tired of these dandelions seeking only with a bold and courageous vulgar do repost and I'll write</v>
      </c>
    </row>
    <row r="8345" ht="15.75" customHeight="1">
      <c r="A8345" s="1">
        <v>9118.0</v>
      </c>
      <c r="B8345" s="2" t="s">
        <v>6723</v>
      </c>
      <c r="C8345" s="2" t="s">
        <v>6719</v>
      </c>
      <c r="D8345" s="2" t="s">
        <v>6</v>
      </c>
      <c r="E8345" s="2" t="str">
        <f>IFERROR(__xludf.DUMMYFUNCTION("GOOGLETRANSLATE(B8345, ""auto"",""en"")"),"I'll start with the fact that I was living with my grandmother all his life she is very strict believes that before the wedding, you can not have sex nobody can bring home for a walk late at night you can not, and so I'm 17 years old lost her virginity to"&amp;" a guy who was 23 years old we are from each other were the first he due lack of experience did something wrong and I have there still hurt I was scared thinking that got STDs and told all her grandmother after this conversation, she started me constantly"&amp;" reminded of the event that I'm from it can hear only a whore you sleep with a guy you lost your honor at the moments so I meet this guy for 3 years and my grandmother still calls a whore and says that he left me with me asleep and a virgin marries a 3 ye"&amp;"ar relationship has decided to make a guy a gift grandmother said, why did you tell him to make gifts you could he one he not marry a whore I can not go on like we are family people and talking it to me like I do in prostitution")</f>
        <v>I'll start with the fact that I was living with my grandmother all his life she is very strict believes that before the wedding, you can not have sex nobody can bring home for a walk late at night you can not, and so I'm 17 years old lost her virginity to a guy who was 23 years old we are from each other were the first he due lack of experience did something wrong and I have there still hurt I was scared thinking that got STDs and told all her grandmother after this conversation, she started me constantly reminded of the event that I'm from it can hear only a whore you sleep with a guy you lost your honor at the moments so I meet this guy for 3 years and my grandmother still calls a whore and says that he left me with me asleep and a virgin marries a 3 year relationship has decided to make a guy a gift grandmother said, why did you tell him to make gifts you could he one he not marry a whore I can not go on like we are family people and talking it to me like I do in prostitution</v>
      </c>
    </row>
    <row r="8346" ht="15.75" customHeight="1">
      <c r="A8346" s="1">
        <v>9119.0</v>
      </c>
      <c r="B8346" s="2" t="s">
        <v>6724</v>
      </c>
      <c r="C8346" s="2" t="s">
        <v>6719</v>
      </c>
      <c r="D8346" s="2" t="s">
        <v>6</v>
      </c>
      <c r="E8346" s="2" t="str">
        <f>IFERROR(__xludf.DUMMYFUNCTION("GOOGLETRANSLATE(B8346, ""auto"",""en"")"),"all the good days I Kazakh girl looking guy who wants to be my favorites do repost and I'll write")</f>
        <v>all the good days I Kazakh girl looking guy who wants to be my favorites do repost and I'll write</v>
      </c>
    </row>
    <row r="8347" ht="15.75" customHeight="1">
      <c r="A8347" s="1">
        <v>9120.0</v>
      </c>
      <c r="B8347" s="2" t="s">
        <v>6725</v>
      </c>
      <c r="C8347" s="2" t="s">
        <v>6719</v>
      </c>
      <c r="D8347" s="2" t="s">
        <v>6</v>
      </c>
      <c r="E8347" s="2" t="str">
        <f>IFERROR(__xludf.DUMMYFUNCTION("GOOGLETRANSLATE(B8347, ""auto"",""en"")"),"all welcome a long time since I did not have sex I am 24 years 30 and older interested in not long ago broke up with a guy besides him there was no one else wants something unusual and you can repost toys do and I'll write you")</f>
        <v>all welcome a long time since I did not have sex I am 24 years 30 and older interested in not long ago broke up with a guy besides him there was no one else wants something unusual and you can repost toys do and I'll write you</v>
      </c>
    </row>
    <row r="8348" ht="15.75" customHeight="1">
      <c r="A8348" s="1">
        <v>9121.0</v>
      </c>
      <c r="B8348" s="2" t="s">
        <v>6726</v>
      </c>
      <c r="C8348" s="2" t="s">
        <v>6719</v>
      </c>
      <c r="D8348" s="2" t="s">
        <v>6</v>
      </c>
      <c r="E8348" s="2" t="str">
        <f>IFERROR(__xludf.DUMMYFUNCTION("GOOGLETRANSLATE(B8348, ""auto"",""en"")"),"I am a beautiful young girl with a good figure 19 years old I am looking for a man for frequent meetings at the apartment, you can make the machine itself will select repost")</f>
        <v>I am a beautiful young girl with a good figure 19 years old I am looking for a man for frequent meetings at the apartment, you can make the machine itself will select repost</v>
      </c>
    </row>
    <row r="8349" ht="15.75" customHeight="1">
      <c r="A8349" s="1">
        <v>9122.0</v>
      </c>
      <c r="B8349" s="2" t="s">
        <v>6727</v>
      </c>
      <c r="C8349" s="2" t="s">
        <v>6719</v>
      </c>
      <c r="D8349" s="2" t="s">
        <v>6</v>
      </c>
      <c r="E8349" s="2" t="str">
        <f>IFERROR(__xludf.DUMMYFUNCTION("GOOGLETRANSLATE(B8349, ""auto"",""en"")"),"I once men recognize silicone breast of it all the forces trying to get me into bed first they went crazy with fake boobs because they are big and tough does not scatter in different directions and the nipples are not as big as that of the natural but the"&amp;"n he is bored and a little give attention to my top five for the garbage that's what was the size of 2 nobody liked how well liked but when I took off the clothes and the clothes in one, my breasts are not attracted to men now happy with everything but un"&amp;"til you get bored silicone oh tell me aunt pain e cabbage eat")</f>
        <v>I once men recognize silicone breast of it all the forces trying to get me into bed first they went crazy with fake boobs because they are big and tough does not scatter in different directions and the nipples are not as big as that of the natural but then he is bored and a little give attention to my top five for the garbage that's what was the size of 2 nobody liked how well liked but when I took off the clothes and the clothes in one, my breasts are not attracted to men now happy with everything but until you get bored silicone oh tell me aunt pain e cabbage eat</v>
      </c>
    </row>
    <row r="8350" ht="15.75" customHeight="1">
      <c r="A8350" s="1">
        <v>9123.0</v>
      </c>
      <c r="B8350" s="2" t="s">
        <v>6728</v>
      </c>
      <c r="C8350" s="2" t="s">
        <v>6719</v>
      </c>
      <c r="D8350" s="2" t="s">
        <v>6</v>
      </c>
      <c r="E8350" s="2" t="str">
        <f>IFERROR(__xludf.DUMMYFUNCTION("GOOGLETRANSLATE(B8350, ""auto"",""en"")"),"hi i am looking for a girl Kazakh Latin looks up to 25 years with a big dick do repost and I'll write you")</f>
        <v>hi i am looking for a girl Kazakh Latin looks up to 25 years with a big dick do repost and I'll write you</v>
      </c>
    </row>
    <row r="8351" ht="15.75" customHeight="1">
      <c r="A8351" s="1">
        <v>9124.0</v>
      </c>
      <c r="B8351" s="2" t="s">
        <v>6718</v>
      </c>
      <c r="C8351" s="2" t="s">
        <v>6729</v>
      </c>
      <c r="D8351" s="2" t="s">
        <v>6</v>
      </c>
      <c r="E8351" s="2" t="str">
        <f>IFERROR(__xludf.DUMMYFUNCTION("GOOGLETRANSLATE(B8351, ""auto"",""en"")"),"who want sex without commitment Put Like")</f>
        <v>who want sex without commitment Put Like</v>
      </c>
    </row>
    <row r="8352" ht="15.75" customHeight="1">
      <c r="A8352" s="1">
        <v>9125.0</v>
      </c>
      <c r="B8352" s="2" t="s">
        <v>6720</v>
      </c>
      <c r="C8352" s="2" t="s">
        <v>6729</v>
      </c>
      <c r="D8352" s="2" t="s">
        <v>6</v>
      </c>
      <c r="E8352" s="2" t="str">
        <f>IFERROR(__xludf.DUMMYFUNCTION("GOOGLETRANSLATE(B8352, ""auto"",""en"")"),"Hello I am a pretty young Kazakh woman I want something new and cuddle in the morning do repost and I'll write you")</f>
        <v>Hello I am a pretty young Kazakh woman I want something new and cuddle in the morning do repost and I'll write you</v>
      </c>
    </row>
    <row r="8353" ht="15.75" customHeight="1">
      <c r="A8353" s="1">
        <v>9126.0</v>
      </c>
      <c r="B8353" s="2" t="s">
        <v>6721</v>
      </c>
      <c r="C8353" s="2" t="s">
        <v>6729</v>
      </c>
      <c r="D8353" s="2" t="s">
        <v>6</v>
      </c>
      <c r="E8353" s="2" t="str">
        <f>IFERROR(__xludf.DUMMYFUNCTION("GOOGLETRANSLATE(B8353, ""auto"",""en"")"),"I'm a girl unexpected situation occurred recently, my boyfriend told me that when something did blow another as I have")</f>
        <v>I'm a girl unexpected situation occurred recently, my boyfriend told me that when something did blow another as I have</v>
      </c>
    </row>
    <row r="8354" ht="15.75" customHeight="1">
      <c r="A8354" s="1">
        <v>9127.0</v>
      </c>
      <c r="B8354" s="2" t="s">
        <v>6722</v>
      </c>
      <c r="C8354" s="2" t="s">
        <v>6729</v>
      </c>
      <c r="D8354" s="2" t="s">
        <v>6</v>
      </c>
      <c r="E8354" s="2" t="str">
        <f>IFERROR(__xludf.DUMMYFUNCTION("GOOGLETRANSLATE(B8354, ""auto"",""en"")"),"I want a beautiful Kazakh Man standing alone for sex tired of these dandelions seeking only with a bold and courageous vulgar do repost and I'll write")</f>
        <v>I want a beautiful Kazakh Man standing alone for sex tired of these dandelions seeking only with a bold and courageous vulgar do repost and I'll write</v>
      </c>
    </row>
    <row r="8355" ht="15.75" customHeight="1">
      <c r="A8355" s="1">
        <v>9128.0</v>
      </c>
      <c r="B8355" s="2" t="s">
        <v>6723</v>
      </c>
      <c r="C8355" s="2" t="s">
        <v>6729</v>
      </c>
      <c r="D8355" s="2" t="s">
        <v>6</v>
      </c>
      <c r="E8355" s="2" t="str">
        <f>IFERROR(__xludf.DUMMYFUNCTION("GOOGLETRANSLATE(B8355, ""auto"",""en"")"),"I'll start with the fact that I was living with my grandmother all his life she is very strict believes that before the wedding, you can not have sex nobody can bring home for a walk late at night you can not, and so I'm 17 years old lost her virginity to"&amp;" a guy who was 23 years old we are from each other were the first he due lack of experience did something wrong and I have there still hurt I was scared thinking that got STDs and told all her grandmother after this conversation, she started me constantly"&amp;" reminded of the event that I'm from it can hear only a whore you sleep with a guy you lost your honor at the moments so I meet this guy for 3 years and my grandmother still calls a whore and says that he left me with me asleep and a virgin marries a 3 ye"&amp;"ar relationship has decided to make a guy a gift grandmother said, why did you tell him to make gifts you could he one he not marry a whore I can not go on like we are family people and talking it to me like I do in prostitution")</f>
        <v>I'll start with the fact that I was living with my grandmother all his life she is very strict believes that before the wedding, you can not have sex nobody can bring home for a walk late at night you can not, and so I'm 17 years old lost her virginity to a guy who was 23 years old we are from each other were the first he due lack of experience did something wrong and I have there still hurt I was scared thinking that got STDs and told all her grandmother after this conversation, she started me constantly reminded of the event that I'm from it can hear only a whore you sleep with a guy you lost your honor at the moments so I meet this guy for 3 years and my grandmother still calls a whore and says that he left me with me asleep and a virgin marries a 3 year relationship has decided to make a guy a gift grandmother said, why did you tell him to make gifts you could he one he not marry a whore I can not go on like we are family people and talking it to me like I do in prostitution</v>
      </c>
    </row>
    <row r="8356" ht="15.75" customHeight="1">
      <c r="A8356" s="1">
        <v>9129.0</v>
      </c>
      <c r="B8356" s="2" t="s">
        <v>6724</v>
      </c>
      <c r="C8356" s="2" t="s">
        <v>6729</v>
      </c>
      <c r="D8356" s="2" t="s">
        <v>6</v>
      </c>
      <c r="E8356" s="2" t="str">
        <f>IFERROR(__xludf.DUMMYFUNCTION("GOOGLETRANSLATE(B8356, ""auto"",""en"")"),"all the good days I Kazakh girl looking guy who wants to be my favorites do repost and I'll write")</f>
        <v>all the good days I Kazakh girl looking guy who wants to be my favorites do repost and I'll write</v>
      </c>
    </row>
    <row r="8357" ht="15.75" customHeight="1">
      <c r="A8357" s="1">
        <v>9130.0</v>
      </c>
      <c r="B8357" s="2" t="s">
        <v>6725</v>
      </c>
      <c r="C8357" s="2" t="s">
        <v>6729</v>
      </c>
      <c r="D8357" s="2" t="s">
        <v>6</v>
      </c>
      <c r="E8357" s="2" t="str">
        <f>IFERROR(__xludf.DUMMYFUNCTION("GOOGLETRANSLATE(B8357, ""auto"",""en"")"),"all welcome a long time since I did not have sex I am 24 years 30 and older interested in not long ago broke up with a guy besides him there was no one else wants something unusual and you can repost toys do and I'll write you")</f>
        <v>all welcome a long time since I did not have sex I am 24 years 30 and older interested in not long ago broke up with a guy besides him there was no one else wants something unusual and you can repost toys do and I'll write you</v>
      </c>
    </row>
    <row r="8358" ht="15.75" customHeight="1">
      <c r="A8358" s="1">
        <v>9131.0</v>
      </c>
      <c r="B8358" s="2" t="s">
        <v>6726</v>
      </c>
      <c r="C8358" s="2" t="s">
        <v>6729</v>
      </c>
      <c r="D8358" s="2" t="s">
        <v>6</v>
      </c>
      <c r="E8358" s="2" t="str">
        <f>IFERROR(__xludf.DUMMYFUNCTION("GOOGLETRANSLATE(B8358, ""auto"",""en"")"),"I am a beautiful young girl with a good figure 19 years old I am looking for a man for frequent meetings at the apartment, you can make the machine itself will select repost")</f>
        <v>I am a beautiful young girl with a good figure 19 years old I am looking for a man for frequent meetings at the apartment, you can make the machine itself will select repost</v>
      </c>
    </row>
    <row r="8359" ht="15.75" customHeight="1">
      <c r="A8359" s="1">
        <v>9132.0</v>
      </c>
      <c r="B8359" s="2" t="s">
        <v>6727</v>
      </c>
      <c r="C8359" s="2" t="s">
        <v>6729</v>
      </c>
      <c r="D8359" s="2" t="s">
        <v>6</v>
      </c>
      <c r="E8359" s="2" t="str">
        <f>IFERROR(__xludf.DUMMYFUNCTION("GOOGLETRANSLATE(B8359, ""auto"",""en"")"),"I once men recognize silicone breast of it all the forces trying to get me into bed first they went crazy with fake boobs because they are big and tough does not scatter in different directions and the nipples are not as big as that of the natural but the"&amp;"n he is bored and a little give attention to my top five for the garbage that's what was the size of 2 nobody liked how well liked but when I took off the clothes and the clothes in one, my breasts are not attracted to men now happy with everything but un"&amp;"til you get bored silicone oh tell me aunt pain e cabbage eat")</f>
        <v>I once men recognize silicone breast of it all the forces trying to get me into bed first they went crazy with fake boobs because they are big and tough does not scatter in different directions and the nipples are not as big as that of the natural but then he is bored and a little give attention to my top five for the garbage that's what was the size of 2 nobody liked how well liked but when I took off the clothes and the clothes in one, my breasts are not attracted to men now happy with everything but until you get bored silicone oh tell me aunt pain e cabbage eat</v>
      </c>
    </row>
    <row r="8360" ht="15.75" customHeight="1">
      <c r="A8360" s="1">
        <v>9133.0</v>
      </c>
      <c r="B8360" s="2" t="s">
        <v>6728</v>
      </c>
      <c r="C8360" s="2" t="s">
        <v>6729</v>
      </c>
      <c r="D8360" s="2" t="s">
        <v>6</v>
      </c>
      <c r="E8360" s="2" t="str">
        <f>IFERROR(__xludf.DUMMYFUNCTION("GOOGLETRANSLATE(B8360, ""auto"",""en"")"),"hi i am looking for a girl Kazakh Latin looks up to 25 years with a big dick do repost and I'll write you")</f>
        <v>hi i am looking for a girl Kazakh Latin looks up to 25 years with a big dick do repost and I'll write you</v>
      </c>
    </row>
    <row r="8361" ht="15.75" customHeight="1">
      <c r="A8361" s="1">
        <v>9134.0</v>
      </c>
      <c r="B8361" s="2" t="s">
        <v>6718</v>
      </c>
      <c r="C8361" s="2" t="s">
        <v>6729</v>
      </c>
      <c r="D8361" s="2" t="s">
        <v>6</v>
      </c>
      <c r="E8361" s="2" t="str">
        <f>IFERROR(__xludf.DUMMYFUNCTION("GOOGLETRANSLATE(B8361, ""auto"",""en"")"),"who want sex without commitment Put Like")</f>
        <v>who want sex without commitment Put Like</v>
      </c>
    </row>
    <row r="8362" ht="15.75" customHeight="1">
      <c r="A8362" s="1">
        <v>9135.0</v>
      </c>
      <c r="B8362" s="2" t="s">
        <v>6720</v>
      </c>
      <c r="C8362" s="2" t="s">
        <v>6729</v>
      </c>
      <c r="D8362" s="2" t="s">
        <v>6</v>
      </c>
      <c r="E8362" s="2" t="str">
        <f>IFERROR(__xludf.DUMMYFUNCTION("GOOGLETRANSLATE(B8362, ""auto"",""en"")"),"Hello I am a pretty young Kazakh woman I want something new and cuddle in the morning do repost and I'll write you")</f>
        <v>Hello I am a pretty young Kazakh woman I want something new and cuddle in the morning do repost and I'll write you</v>
      </c>
    </row>
    <row r="8363" ht="15.75" customHeight="1">
      <c r="A8363" s="1">
        <v>9136.0</v>
      </c>
      <c r="B8363" s="2" t="s">
        <v>6721</v>
      </c>
      <c r="C8363" s="2" t="s">
        <v>6729</v>
      </c>
      <c r="D8363" s="2" t="s">
        <v>6</v>
      </c>
      <c r="E8363" s="2" t="str">
        <f>IFERROR(__xludf.DUMMYFUNCTION("GOOGLETRANSLATE(B8363, ""auto"",""en"")"),"I'm a girl unexpected situation occurred recently, my boyfriend told me that when something did blow another as I have")</f>
        <v>I'm a girl unexpected situation occurred recently, my boyfriend told me that when something did blow another as I have</v>
      </c>
    </row>
    <row r="8364" ht="15.75" customHeight="1">
      <c r="A8364" s="1">
        <v>9137.0</v>
      </c>
      <c r="B8364" s="2" t="s">
        <v>6722</v>
      </c>
      <c r="C8364" s="2" t="s">
        <v>6729</v>
      </c>
      <c r="D8364" s="2" t="s">
        <v>6</v>
      </c>
      <c r="E8364" s="2" t="str">
        <f>IFERROR(__xludf.DUMMYFUNCTION("GOOGLETRANSLATE(B8364, ""auto"",""en"")"),"I want a beautiful Kazakh Man standing alone for sex tired of these dandelions seeking only with a bold and courageous vulgar do repost and I'll write")</f>
        <v>I want a beautiful Kazakh Man standing alone for sex tired of these dandelions seeking only with a bold and courageous vulgar do repost and I'll write</v>
      </c>
    </row>
    <row r="8365" ht="15.75" customHeight="1">
      <c r="A8365" s="1">
        <v>9138.0</v>
      </c>
      <c r="B8365" s="2" t="s">
        <v>6723</v>
      </c>
      <c r="C8365" s="2" t="s">
        <v>6729</v>
      </c>
      <c r="D8365" s="2" t="s">
        <v>6</v>
      </c>
      <c r="E8365" s="2" t="str">
        <f>IFERROR(__xludf.DUMMYFUNCTION("GOOGLETRANSLATE(B8365, ""auto"",""en"")"),"I'll start with the fact that I was living with my grandmother all his life she is very strict believes that before the wedding, you can not have sex nobody can bring home for a walk late at night you can not, and so I'm 17 years old lost her virginity to"&amp;" a guy who was 23 years old we are from each other were the first he due lack of experience did something wrong and I have there still hurt I was scared thinking that got STDs and told all her grandmother after this conversation, she started me constantly"&amp;" reminded of the event that I'm from it can hear only a whore you sleep with a guy you lost your honor at the moments so I meet this guy for 3 years and my grandmother still calls a whore and says that he left me with me asleep and a virgin marries a 3 ye"&amp;"ar relationship has decided to make a guy a gift grandmother said, why did you tell him to make gifts you could he one he not marry a whore I can not go on like we are family people and talking it to me like I do in prostitution")</f>
        <v>I'll start with the fact that I was living with my grandmother all his life she is very strict believes that before the wedding, you can not have sex nobody can bring home for a walk late at night you can not, and so I'm 17 years old lost her virginity to a guy who was 23 years old we are from each other were the first he due lack of experience did something wrong and I have there still hurt I was scared thinking that got STDs and told all her grandmother after this conversation, she started me constantly reminded of the event that I'm from it can hear only a whore you sleep with a guy you lost your honor at the moments so I meet this guy for 3 years and my grandmother still calls a whore and says that he left me with me asleep and a virgin marries a 3 year relationship has decided to make a guy a gift grandmother said, why did you tell him to make gifts you could he one he not marry a whore I can not go on like we are family people and talking it to me like I do in prostitution</v>
      </c>
    </row>
    <row r="8366" ht="15.75" customHeight="1">
      <c r="A8366" s="1">
        <v>9139.0</v>
      </c>
      <c r="B8366" s="2" t="s">
        <v>6724</v>
      </c>
      <c r="C8366" s="2" t="s">
        <v>6729</v>
      </c>
      <c r="D8366" s="2" t="s">
        <v>6</v>
      </c>
      <c r="E8366" s="2" t="str">
        <f>IFERROR(__xludf.DUMMYFUNCTION("GOOGLETRANSLATE(B8366, ""auto"",""en"")"),"all the good days I Kazakh girl looking guy who wants to be my favorites do repost and I'll write")</f>
        <v>all the good days I Kazakh girl looking guy who wants to be my favorites do repost and I'll write</v>
      </c>
    </row>
    <row r="8367" ht="15.75" customHeight="1">
      <c r="A8367" s="1">
        <v>9140.0</v>
      </c>
      <c r="B8367" s="2" t="s">
        <v>6725</v>
      </c>
      <c r="C8367" s="2" t="s">
        <v>6729</v>
      </c>
      <c r="D8367" s="2" t="s">
        <v>6</v>
      </c>
      <c r="E8367" s="2" t="str">
        <f>IFERROR(__xludf.DUMMYFUNCTION("GOOGLETRANSLATE(B8367, ""auto"",""en"")"),"all welcome a long time since I did not have sex I am 24 years 30 and older interested in not long ago broke up with a guy besides him there was no one else wants something unusual and you can repost toys do and I'll write you")</f>
        <v>all welcome a long time since I did not have sex I am 24 years 30 and older interested in not long ago broke up with a guy besides him there was no one else wants something unusual and you can repost toys do and I'll write you</v>
      </c>
    </row>
    <row r="8368" ht="15.75" customHeight="1">
      <c r="A8368" s="1">
        <v>9141.0</v>
      </c>
      <c r="B8368" s="2" t="s">
        <v>6726</v>
      </c>
      <c r="C8368" s="2" t="s">
        <v>6729</v>
      </c>
      <c r="D8368" s="2" t="s">
        <v>6</v>
      </c>
      <c r="E8368" s="2" t="str">
        <f>IFERROR(__xludf.DUMMYFUNCTION("GOOGLETRANSLATE(B8368, ""auto"",""en"")"),"I am a beautiful young girl with a good figure 19 years old I am looking for a man for frequent meetings at the apartment, you can make the machine itself will select repost")</f>
        <v>I am a beautiful young girl with a good figure 19 years old I am looking for a man for frequent meetings at the apartment, you can make the machine itself will select repost</v>
      </c>
    </row>
    <row r="8369" ht="15.75" customHeight="1">
      <c r="A8369" s="1">
        <v>9142.0</v>
      </c>
      <c r="B8369" s="2" t="s">
        <v>6727</v>
      </c>
      <c r="C8369" s="2" t="s">
        <v>6729</v>
      </c>
      <c r="D8369" s="2" t="s">
        <v>6</v>
      </c>
      <c r="E8369" s="2" t="str">
        <f>IFERROR(__xludf.DUMMYFUNCTION("GOOGLETRANSLATE(B8369, ""auto"",""en"")"),"I once men recognize silicone breast of it all the forces trying to get me into bed first they went crazy with fake boobs because they are big and tough does not scatter in different directions and the nipples are not as big as that of the natural but the"&amp;"n he is bored and a little give attention to my top five for the garbage that's what was the size of 2 nobody liked how well liked but when I took off the clothes and the clothes in one, my breasts are not attracted to men now happy with everything but un"&amp;"til you get bored silicone oh tell me aunt pain e cabbage eat")</f>
        <v>I once men recognize silicone breast of it all the forces trying to get me into bed first they went crazy with fake boobs because they are big and tough does not scatter in different directions and the nipples are not as big as that of the natural but then he is bored and a little give attention to my top five for the garbage that's what was the size of 2 nobody liked how well liked but when I took off the clothes and the clothes in one, my breasts are not attracted to men now happy with everything but until you get bored silicone oh tell me aunt pain e cabbage eat</v>
      </c>
    </row>
    <row r="8370" ht="15.75" customHeight="1">
      <c r="A8370" s="1">
        <v>9143.0</v>
      </c>
      <c r="B8370" s="2" t="s">
        <v>6728</v>
      </c>
      <c r="C8370" s="2" t="s">
        <v>6729</v>
      </c>
      <c r="D8370" s="2" t="s">
        <v>6</v>
      </c>
      <c r="E8370" s="2" t="str">
        <f>IFERROR(__xludf.DUMMYFUNCTION("GOOGLETRANSLATE(B8370, ""auto"",""en"")"),"hi i am looking for a girl Kazakh Latin looks up to 25 years with a big dick do repost and I'll write you")</f>
        <v>hi i am looking for a girl Kazakh Latin looks up to 25 years with a big dick do repost and I'll write you</v>
      </c>
    </row>
    <row r="8371" ht="15.75" customHeight="1">
      <c r="A8371" s="1">
        <v>9144.0</v>
      </c>
      <c r="B8371" s="2" t="s">
        <v>6730</v>
      </c>
      <c r="C8371" s="2" t="s">
        <v>6731</v>
      </c>
      <c r="D8371" s="2" t="s">
        <v>6</v>
      </c>
      <c r="E8371" s="2" t="str">
        <f>IFERROR(__xludf.DUMMYFUNCTION("GOOGLETRANSLATE(B8371, ""auto"",""en"")"),"The courage of the heart to be a teacher")</f>
        <v>The courage of the heart to be a teacher</v>
      </c>
    </row>
    <row r="8372" ht="15.75" customHeight="1">
      <c r="A8372" s="1">
        <v>9145.0</v>
      </c>
      <c r="B8372" s="2" t="s">
        <v>6732</v>
      </c>
      <c r="C8372" s="2" t="s">
        <v>6731</v>
      </c>
      <c r="D8372" s="2" t="s">
        <v>6</v>
      </c>
      <c r="E8372" s="2" t="str">
        <f>IFERROR(__xludf.DUMMYFUNCTION("GOOGLETRANSLATE(B8372, ""auto"",""en"")"),"Oh defenseless teachers before the country was separate from the teachers qadirleri that the teachers have the same up-to-date but set Europe into oblivion")</f>
        <v>Oh defenseless teachers before the country was separate from the teachers qadirleri that the teachers have the same up-to-date but set Europe into oblivion</v>
      </c>
    </row>
    <row r="8373" ht="15.75" customHeight="1">
      <c r="A8373" s="1">
        <v>9146.0</v>
      </c>
      <c r="B8373" s="2" t="s">
        <v>6733</v>
      </c>
      <c r="C8373" s="2" t="s">
        <v>6731</v>
      </c>
      <c r="D8373" s="2" t="s">
        <v>6</v>
      </c>
      <c r="E8373" s="2" t="str">
        <f>IFERROR(__xludf.DUMMYFUNCTION("GOOGLETRANSLATE(B8373, ""auto"",""en"")"),"you will never be so young and free as it is now so that the action live love enjoy c Jim Carrey")</f>
        <v>you will never be so young and free as it is now so that the action live love enjoy c Jim Carrey</v>
      </c>
    </row>
    <row r="8374" ht="15.75" customHeight="1">
      <c r="A8374" s="1">
        <v>9147.0</v>
      </c>
      <c r="B8374" s="2" t="s">
        <v>6734</v>
      </c>
      <c r="C8374" s="2" t="s">
        <v>6731</v>
      </c>
      <c r="D8374" s="2" t="s">
        <v>6</v>
      </c>
      <c r="E8374" s="2" t="str">
        <f>IFERROR(__xludf.DUMMYFUNCTION("GOOGLETRANSLATE(B8374, ""auto"",""en"")"),"who knows himself what is not terrible what others have to say about it")</f>
        <v>who knows himself what is not terrible what others have to say about it</v>
      </c>
    </row>
    <row r="8375" ht="15.75" customHeight="1">
      <c r="A8375" s="1">
        <v>9148.0</v>
      </c>
      <c r="B8375" s="2" t="s">
        <v>6730</v>
      </c>
      <c r="C8375" s="2" t="s">
        <v>1329</v>
      </c>
      <c r="D8375" s="2" t="s">
        <v>6</v>
      </c>
      <c r="E8375" s="2" t="str">
        <f>IFERROR(__xludf.DUMMYFUNCTION("GOOGLETRANSLATE(B8375, ""auto"",""en"")"),"The courage of the heart to be a teacher")</f>
        <v>The courage of the heart to be a teacher</v>
      </c>
    </row>
    <row r="8376" ht="15.75" customHeight="1">
      <c r="A8376" s="1">
        <v>9149.0</v>
      </c>
      <c r="B8376" s="2" t="s">
        <v>6732</v>
      </c>
      <c r="C8376" s="2" t="s">
        <v>1329</v>
      </c>
      <c r="D8376" s="2" t="s">
        <v>6</v>
      </c>
      <c r="E8376" s="2" t="str">
        <f>IFERROR(__xludf.DUMMYFUNCTION("GOOGLETRANSLATE(B8376, ""auto"",""en"")"),"Oh defenseless teachers before the country was separate from the teachers qadirleri that the teachers have the same up-to-date but set Europe into oblivion")</f>
        <v>Oh defenseless teachers before the country was separate from the teachers qadirleri that the teachers have the same up-to-date but set Europe into oblivion</v>
      </c>
    </row>
    <row r="8377" ht="15.75" customHeight="1">
      <c r="A8377" s="1">
        <v>9150.0</v>
      </c>
      <c r="B8377" s="2" t="s">
        <v>6733</v>
      </c>
      <c r="C8377" s="2" t="s">
        <v>1329</v>
      </c>
      <c r="D8377" s="2" t="s">
        <v>6</v>
      </c>
      <c r="E8377" s="2" t="str">
        <f>IFERROR(__xludf.DUMMYFUNCTION("GOOGLETRANSLATE(B8377, ""auto"",""en"")"),"you will never be so young and free as it is now so that the action live love enjoy c Jim Carrey")</f>
        <v>you will never be so young and free as it is now so that the action live love enjoy c Jim Carrey</v>
      </c>
    </row>
    <row r="8378" ht="15.75" customHeight="1">
      <c r="A8378" s="1">
        <v>9151.0</v>
      </c>
      <c r="B8378" s="2" t="s">
        <v>6734</v>
      </c>
      <c r="C8378" s="2" t="s">
        <v>1329</v>
      </c>
      <c r="D8378" s="2" t="s">
        <v>6</v>
      </c>
      <c r="E8378" s="2" t="str">
        <f>IFERROR(__xludf.DUMMYFUNCTION("GOOGLETRANSLATE(B8378, ""auto"",""en"")"),"who knows himself what is not terrible what others have to say about it")</f>
        <v>who knows himself what is not terrible what others have to say about it</v>
      </c>
    </row>
    <row r="8379" ht="15.75" customHeight="1">
      <c r="A8379" s="1">
        <v>9152.0</v>
      </c>
      <c r="B8379" s="2" t="s">
        <v>6735</v>
      </c>
      <c r="C8379" s="2" t="s">
        <v>6736</v>
      </c>
      <c r="D8379" s="2" t="s">
        <v>6</v>
      </c>
      <c r="E8379" s="2" t="str">
        <f>IFERROR(__xludf.DUMMYFUNCTION("GOOGLETRANSLATE(B8379, ""auto"",""en"")"),"Do not you blessing was broken sağınsañ pain is only fell at heart neck turnouts do not need to be sad to listen to the words of sadness in my driveway I mean it is not at all lost in the dark prison")</f>
        <v>Do not you blessing was broken sağınsañ pain is only fell at heart neck turnouts do not need to be sad to listen to the words of sadness in my driveway I mean it is not at all lost in the dark prison</v>
      </c>
    </row>
    <row r="8380" ht="15.75" customHeight="1">
      <c r="A8380" s="1">
        <v>9153.0</v>
      </c>
      <c r="B8380" s="2" t="s">
        <v>6737</v>
      </c>
      <c r="C8380" s="2" t="s">
        <v>6736</v>
      </c>
      <c r="D8380" s="2" t="s">
        <v>6</v>
      </c>
      <c r="E8380" s="2" t="str">
        <f>IFERROR(__xludf.DUMMYFUNCTION("GOOGLETRANSLATE(B8380, ""auto"",""en"")"),"Plot kruglaya meet even the devils")</f>
        <v>Plot kruglaya meet even the devils</v>
      </c>
    </row>
    <row r="8381" ht="15.75" customHeight="1">
      <c r="A8381" s="1">
        <v>9154.0</v>
      </c>
      <c r="B8381" s="2" t="s">
        <v>6738</v>
      </c>
      <c r="C8381" s="2" t="s">
        <v>6736</v>
      </c>
      <c r="D8381" s="2" t="s">
        <v>6</v>
      </c>
      <c r="E8381" s="2" t="str">
        <f>IFERROR(__xludf.DUMMYFUNCTION("GOOGLETRANSLATE(B8381, ""auto"",""en"")"),"it was created from the rib of the leg not to be humiliated not from the head to excel and from the side to be side by side of the arm to be protected, and right under the heart to be loved jena ғaryshtyңқyzy")</f>
        <v>it was created from the rib of the leg not to be humiliated not from the head to excel and from the side to be side by side of the arm to be protected, and right under the heart to be loved jena ғaryshtyңқyzy</v>
      </c>
    </row>
    <row r="8382" ht="15.75" customHeight="1">
      <c r="A8382" s="1">
        <v>9156.0</v>
      </c>
      <c r="B8382" s="2" t="s">
        <v>6739</v>
      </c>
      <c r="C8382" s="2" t="s">
        <v>6736</v>
      </c>
      <c r="D8382" s="2" t="s">
        <v>6</v>
      </c>
      <c r="E8382" s="2" t="str">
        <f>IFERROR(__xludf.DUMMYFUNCTION("GOOGLETRANSLATE(B8382, ""auto"",""en"")"),"none none hijab abaya and none even the most beautiful beard does not make you righteous will not hide the whim of the nafs heart disease and deformities ahlyaka internal culture of modesty and chastity, morality deep fear of Allah the best cover for the "&amp;"faithful")</f>
        <v>none none hijab abaya and none even the most beautiful beard does not make you righteous will not hide the whim of the nafs heart disease and deformities ahlyaka internal culture of modesty and chastity, morality deep fear of Allah the best cover for the faithful</v>
      </c>
    </row>
    <row r="8383" ht="15.75" customHeight="1">
      <c r="A8383" s="1">
        <v>9157.0</v>
      </c>
      <c r="B8383" s="2" t="s">
        <v>6740</v>
      </c>
      <c r="C8383" s="2" t="s">
        <v>6736</v>
      </c>
      <c r="D8383" s="2" t="s">
        <v>6</v>
      </c>
      <c r="E8383" s="2" t="str">
        <f>IFERROR(__xludf.DUMMYFUNCTION("GOOGLETRANSLATE(B8383, ""auto"",""en"")")," Mind what you say, and he said ürşi")</f>
        <v> Mind what you say, and he said ürşi</v>
      </c>
    </row>
    <row r="8384" ht="15.75" customHeight="1">
      <c r="A8384" s="1">
        <v>9159.0</v>
      </c>
      <c r="B8384" s="2" t="s">
        <v>6741</v>
      </c>
      <c r="C8384" s="2" t="s">
        <v>6736</v>
      </c>
      <c r="D8384" s="2" t="s">
        <v>6</v>
      </c>
      <c r="E8384" s="2" t="str">
        <f>IFERROR(__xludf.DUMMYFUNCTION("GOOGLETRANSLATE(B8384, ""auto"",""en"")"),"ˢᵖʳᵒˢʸ ʳᵅˢˢᵏᵅᶻʰᵘ ᵖʳᵒ ᵏᵅᶻʰᵈⁱʸ ˢʰʳᵅᵐ")</f>
        <v>ˢᵖʳᵒˢʸ ʳᵅˢˢᵏᵅᶻʰᵘ ᵖʳᵒ ᵏᵅᶻʰᵈⁱʸ ˢʰʳᵅᵐ</v>
      </c>
    </row>
    <row r="8385" ht="15.75" customHeight="1">
      <c r="A8385" s="1">
        <v>9160.0</v>
      </c>
      <c r="B8385" s="3" t="s">
        <v>6742</v>
      </c>
      <c r="C8385" s="2" t="s">
        <v>6736</v>
      </c>
      <c r="D8385" s="2" t="s">
        <v>6</v>
      </c>
      <c r="E8385" s="2" t="str">
        <f>IFERROR(__xludf.DUMMYFUNCTION("GOOGLETRANSLATE(B8385, ""auto"",""en"")"),"B sm ạllh ạlr ḥ m n ạlr ḥ ym Allah knows and you do not know Verse 19 of Surah Nur")</f>
        <v>B sm ạllh ạlr ḥ m n ạlr ḥ ym Allah knows and you do not know Verse 19 of Surah Nur</v>
      </c>
    </row>
    <row r="8386" ht="15.75" customHeight="1">
      <c r="A8386" s="1">
        <v>9161.0</v>
      </c>
      <c r="B8386" s="2" t="s">
        <v>6743</v>
      </c>
      <c r="C8386" s="2" t="s">
        <v>6736</v>
      </c>
      <c r="D8386" s="2" t="s">
        <v>6</v>
      </c>
      <c r="E8386" s="2" t="str">
        <f>IFERROR(__xludf.DUMMYFUNCTION("GOOGLETRANSLATE(B8386, ""auto"",""en"")")," here's the new leaves begin")</f>
        <v> here's the new leaves begin</v>
      </c>
    </row>
    <row r="8387" ht="15.75" customHeight="1">
      <c r="A8387" s="1">
        <v>9162.0</v>
      </c>
      <c r="B8387" s="2" t="s">
        <v>6735</v>
      </c>
      <c r="C8387" s="2" t="s">
        <v>6744</v>
      </c>
      <c r="D8387" s="2" t="s">
        <v>6</v>
      </c>
      <c r="E8387" s="2" t="str">
        <f>IFERROR(__xludf.DUMMYFUNCTION("GOOGLETRANSLATE(B8387, ""auto"",""en"")"),"Do not you blessing was broken sağınsañ pain is only fell at heart neck turnouts do not need to be sad to listen to the words of sadness in my driveway I mean it is not at all lost in the dark prison")</f>
        <v>Do not you blessing was broken sağınsañ pain is only fell at heart neck turnouts do not need to be sad to listen to the words of sadness in my driveway I mean it is not at all lost in the dark prison</v>
      </c>
    </row>
    <row r="8388" ht="15.75" customHeight="1">
      <c r="A8388" s="1">
        <v>9163.0</v>
      </c>
      <c r="B8388" s="2" t="s">
        <v>6737</v>
      </c>
      <c r="C8388" s="2" t="s">
        <v>6744</v>
      </c>
      <c r="D8388" s="2" t="s">
        <v>6</v>
      </c>
      <c r="E8388" s="2" t="str">
        <f>IFERROR(__xludf.DUMMYFUNCTION("GOOGLETRANSLATE(B8388, ""auto"",""en"")"),"Plot kruglaya meet even the devils")</f>
        <v>Plot kruglaya meet even the devils</v>
      </c>
    </row>
    <row r="8389" ht="15.75" customHeight="1">
      <c r="A8389" s="1">
        <v>9164.0</v>
      </c>
      <c r="B8389" s="2" t="s">
        <v>6738</v>
      </c>
      <c r="C8389" s="2" t="s">
        <v>6744</v>
      </c>
      <c r="D8389" s="2" t="s">
        <v>6</v>
      </c>
      <c r="E8389" s="2" t="str">
        <f>IFERROR(__xludf.DUMMYFUNCTION("GOOGLETRANSLATE(B8389, ""auto"",""en"")"),"it was created from the rib of the leg not to be humiliated not from the head to excel and from the side to be side by side of the arm to be protected, and right under the heart to be loved jena ғaryshtyңқyzy")</f>
        <v>it was created from the rib of the leg not to be humiliated not from the head to excel and from the side to be side by side of the arm to be protected, and right under the heart to be loved jena ғaryshtyңқyzy</v>
      </c>
    </row>
    <row r="8390" ht="15.75" customHeight="1">
      <c r="A8390" s="1">
        <v>9166.0</v>
      </c>
      <c r="B8390" s="2" t="s">
        <v>6739</v>
      </c>
      <c r="C8390" s="2" t="s">
        <v>6744</v>
      </c>
      <c r="D8390" s="2" t="s">
        <v>6</v>
      </c>
      <c r="E8390" s="2" t="str">
        <f>IFERROR(__xludf.DUMMYFUNCTION("GOOGLETRANSLATE(B8390, ""auto"",""en"")"),"none none hijab abaya and none even the most beautiful beard does not make you righteous will not hide the whim of the nafs heart disease and deformities ahlyaka internal culture of modesty and chastity, morality deep fear of Allah the best cover for the "&amp;"faithful")</f>
        <v>none none hijab abaya and none even the most beautiful beard does not make you righteous will not hide the whim of the nafs heart disease and deformities ahlyaka internal culture of modesty and chastity, morality deep fear of Allah the best cover for the faithful</v>
      </c>
    </row>
    <row r="8391" ht="15.75" customHeight="1">
      <c r="A8391" s="1">
        <v>9167.0</v>
      </c>
      <c r="B8391" s="2" t="s">
        <v>6740</v>
      </c>
      <c r="C8391" s="2" t="s">
        <v>6744</v>
      </c>
      <c r="D8391" s="2" t="s">
        <v>6</v>
      </c>
      <c r="E8391" s="2" t="str">
        <f>IFERROR(__xludf.DUMMYFUNCTION("GOOGLETRANSLATE(B8391, ""auto"",""en"")")," Mind what you say, and he said ürşi")</f>
        <v> Mind what you say, and he said ürşi</v>
      </c>
    </row>
    <row r="8392" ht="15.75" customHeight="1">
      <c r="A8392" s="1">
        <v>9169.0</v>
      </c>
      <c r="B8392" s="2" t="s">
        <v>6741</v>
      </c>
      <c r="C8392" s="2" t="s">
        <v>6744</v>
      </c>
      <c r="D8392" s="2" t="s">
        <v>6</v>
      </c>
      <c r="E8392" s="2" t="str">
        <f>IFERROR(__xludf.DUMMYFUNCTION("GOOGLETRANSLATE(B8392, ""auto"",""en"")"),"ˢᵖʳᵒˢʸ ʳᵅˢˢᵏᵅᶻʰᵘ ᵖʳᵒ ᵏᵅᶻʰᵈⁱʸ ˢʰʳᵅᵐ")</f>
        <v>ˢᵖʳᵒˢʸ ʳᵅˢˢᵏᵅᶻʰᵘ ᵖʳᵒ ᵏᵅᶻʰᵈⁱʸ ˢʰʳᵅᵐ</v>
      </c>
    </row>
    <row r="8393" ht="15.75" customHeight="1">
      <c r="A8393" s="1">
        <v>9170.0</v>
      </c>
      <c r="B8393" s="3" t="s">
        <v>6742</v>
      </c>
      <c r="C8393" s="2" t="s">
        <v>6744</v>
      </c>
      <c r="D8393" s="2" t="s">
        <v>6</v>
      </c>
      <c r="E8393" s="2" t="str">
        <f>IFERROR(__xludf.DUMMYFUNCTION("GOOGLETRANSLATE(B8393, ""auto"",""en"")"),"B sm ạllh ạlr ḥ m n ạlr ḥ ym Allah knows and you do not know Verse 19 of Surah Nur")</f>
        <v>B sm ạllh ạlr ḥ m n ạlr ḥ ym Allah knows and you do not know Verse 19 of Surah Nur</v>
      </c>
    </row>
    <row r="8394" ht="15.75" customHeight="1">
      <c r="A8394" s="1">
        <v>9171.0</v>
      </c>
      <c r="B8394" s="2" t="s">
        <v>6743</v>
      </c>
      <c r="C8394" s="2" t="s">
        <v>6744</v>
      </c>
      <c r="D8394" s="2" t="s">
        <v>6</v>
      </c>
      <c r="E8394" s="2" t="str">
        <f>IFERROR(__xludf.DUMMYFUNCTION("GOOGLETRANSLATE(B8394, ""auto"",""en"")")," here's the new leaves begin")</f>
        <v> here's the new leaves begin</v>
      </c>
    </row>
    <row r="8395" ht="15.75" customHeight="1">
      <c r="A8395" s="1">
        <v>9172.0</v>
      </c>
      <c r="B8395" s="2" t="s">
        <v>6735</v>
      </c>
      <c r="C8395" s="2" t="s">
        <v>6736</v>
      </c>
      <c r="D8395" s="2" t="s">
        <v>6</v>
      </c>
      <c r="E8395" s="2" t="str">
        <f>IFERROR(__xludf.DUMMYFUNCTION("GOOGLETRANSLATE(B8395, ""auto"",""en"")"),"Do not you blessing was broken sağınsañ pain is only fell at heart neck turnouts do not need to be sad to listen to the words of sadness in my driveway I mean it is not at all lost in the dark prison")</f>
        <v>Do not you blessing was broken sağınsañ pain is only fell at heart neck turnouts do not need to be sad to listen to the words of sadness in my driveway I mean it is not at all lost in the dark prison</v>
      </c>
    </row>
    <row r="8396" ht="15.75" customHeight="1">
      <c r="A8396" s="1">
        <v>9173.0</v>
      </c>
      <c r="B8396" s="2" t="s">
        <v>6737</v>
      </c>
      <c r="C8396" s="2" t="s">
        <v>6736</v>
      </c>
      <c r="D8396" s="2" t="s">
        <v>6</v>
      </c>
      <c r="E8396" s="2" t="str">
        <f>IFERROR(__xludf.DUMMYFUNCTION("GOOGLETRANSLATE(B8396, ""auto"",""en"")"),"Plot kruglaya meet even the devils")</f>
        <v>Plot kruglaya meet even the devils</v>
      </c>
    </row>
    <row r="8397" ht="15.75" customHeight="1">
      <c r="A8397" s="1">
        <v>9174.0</v>
      </c>
      <c r="B8397" s="2" t="s">
        <v>6738</v>
      </c>
      <c r="C8397" s="2" t="s">
        <v>6736</v>
      </c>
      <c r="D8397" s="2" t="s">
        <v>6</v>
      </c>
      <c r="E8397" s="2" t="str">
        <f>IFERROR(__xludf.DUMMYFUNCTION("GOOGLETRANSLATE(B8397, ""auto"",""en"")"),"it was created from the rib of the leg not to be humiliated not from the head to excel and from the side to be side by side of the arm to be protected, and right under the heart to be loved jena ғaryshtyңқyzy")</f>
        <v>it was created from the rib of the leg not to be humiliated not from the head to excel and from the side to be side by side of the arm to be protected, and right under the heart to be loved jena ғaryshtyңқyzy</v>
      </c>
    </row>
    <row r="8398" ht="15.75" customHeight="1">
      <c r="A8398" s="1">
        <v>9176.0</v>
      </c>
      <c r="B8398" s="2" t="s">
        <v>6739</v>
      </c>
      <c r="C8398" s="2" t="s">
        <v>6736</v>
      </c>
      <c r="D8398" s="2" t="s">
        <v>6</v>
      </c>
      <c r="E8398" s="2" t="str">
        <f>IFERROR(__xludf.DUMMYFUNCTION("GOOGLETRANSLATE(B8398, ""auto"",""en"")"),"none none hijab abaya and none even the most beautiful beard does not make you righteous will not hide the whim of the nafs heart disease and deformities ahlyaka internal culture of modesty and chastity, morality deep fear of Allah the best cover for the "&amp;"faithful")</f>
        <v>none none hijab abaya and none even the most beautiful beard does not make you righteous will not hide the whim of the nafs heart disease and deformities ahlyaka internal culture of modesty and chastity, morality deep fear of Allah the best cover for the faithful</v>
      </c>
    </row>
    <row r="8399" ht="15.75" customHeight="1">
      <c r="A8399" s="1">
        <v>9177.0</v>
      </c>
      <c r="B8399" s="2" t="s">
        <v>6740</v>
      </c>
      <c r="C8399" s="2" t="s">
        <v>6736</v>
      </c>
      <c r="D8399" s="2" t="s">
        <v>6</v>
      </c>
      <c r="E8399" s="2" t="str">
        <f>IFERROR(__xludf.DUMMYFUNCTION("GOOGLETRANSLATE(B8399, ""auto"",""en"")")," Mind what you say, and he said ürşi")</f>
        <v> Mind what you say, and he said ürşi</v>
      </c>
    </row>
    <row r="8400" ht="15.75" customHeight="1">
      <c r="A8400" s="1">
        <v>9179.0</v>
      </c>
      <c r="B8400" s="2" t="s">
        <v>6741</v>
      </c>
      <c r="C8400" s="2" t="s">
        <v>6736</v>
      </c>
      <c r="D8400" s="2" t="s">
        <v>6</v>
      </c>
      <c r="E8400" s="2" t="str">
        <f>IFERROR(__xludf.DUMMYFUNCTION("GOOGLETRANSLATE(B8400, ""auto"",""en"")"),"ˢᵖʳᵒˢʸ ʳᵅˢˢᵏᵅᶻʰᵘ ᵖʳᵒ ᵏᵅᶻʰᵈⁱʸ ˢʰʳᵅᵐ")</f>
        <v>ˢᵖʳᵒˢʸ ʳᵅˢˢᵏᵅᶻʰᵘ ᵖʳᵒ ᵏᵅᶻʰᵈⁱʸ ˢʰʳᵅᵐ</v>
      </c>
    </row>
    <row r="8401" ht="15.75" customHeight="1">
      <c r="A8401" s="1">
        <v>9180.0</v>
      </c>
      <c r="B8401" s="3" t="s">
        <v>6742</v>
      </c>
      <c r="C8401" s="2" t="s">
        <v>6736</v>
      </c>
      <c r="D8401" s="2" t="s">
        <v>6</v>
      </c>
      <c r="E8401" s="2" t="str">
        <f>IFERROR(__xludf.DUMMYFUNCTION("GOOGLETRANSLATE(B8401, ""auto"",""en"")"),"B sm ạllh ạlr ḥ m n ạlr ḥ ym Allah knows and you do not know Verse 19 of Surah Nur")</f>
        <v>B sm ạllh ạlr ḥ m n ạlr ḥ ym Allah knows and you do not know Verse 19 of Surah Nur</v>
      </c>
    </row>
    <row r="8402" ht="15.75" customHeight="1">
      <c r="A8402" s="1">
        <v>9181.0</v>
      </c>
      <c r="B8402" s="2" t="s">
        <v>6743</v>
      </c>
      <c r="C8402" s="2" t="s">
        <v>6736</v>
      </c>
      <c r="D8402" s="2" t="s">
        <v>6</v>
      </c>
      <c r="E8402" s="2" t="str">
        <f>IFERROR(__xludf.DUMMYFUNCTION("GOOGLETRANSLATE(B8402, ""auto"",""en"")")," here's the new leaves begin")</f>
        <v> here's the new leaves begin</v>
      </c>
    </row>
    <row r="8403" ht="15.75" customHeight="1">
      <c r="A8403" s="1">
        <v>9182.0</v>
      </c>
      <c r="B8403" s="2" t="s">
        <v>6745</v>
      </c>
      <c r="C8403" s="2" t="s">
        <v>6746</v>
      </c>
      <c r="D8403" s="2" t="s">
        <v>6</v>
      </c>
      <c r="E8403" s="2" t="str">
        <f>IFERROR(__xludf.DUMMYFUNCTION("GOOGLETRANSLATE(B8403, ""auto"",""en"")"),"righteous righteous WALKING whore all honest")</f>
        <v>righteous righteous WALKING whore all honest</v>
      </c>
    </row>
    <row r="8404" ht="15.75" customHeight="1">
      <c r="A8404" s="1">
        <v>9183.0</v>
      </c>
      <c r="B8404" s="2" t="s">
        <v>6747</v>
      </c>
      <c r="C8404" s="2" t="s">
        <v>6746</v>
      </c>
      <c r="D8404" s="2" t="s">
        <v>6</v>
      </c>
      <c r="E8404" s="2" t="str">
        <f>IFERROR(__xludf.DUMMYFUNCTION("GOOGLETRANSLATE(B8404, ""auto"",""en"")"),"happy Birthday")</f>
        <v>happy Birthday</v>
      </c>
    </row>
    <row r="8405" ht="15.75" customHeight="1">
      <c r="A8405" s="1">
        <v>9184.0</v>
      </c>
      <c r="B8405" s="2" t="s">
        <v>6748</v>
      </c>
      <c r="C8405" s="2" t="s">
        <v>6746</v>
      </c>
      <c r="D8405" s="2" t="s">
        <v>6</v>
      </c>
      <c r="E8405" s="2" t="str">
        <f>IFERROR(__xludf.DUMMYFUNCTION("GOOGLETRANSLATE(B8405, ""auto"",""en"")"),"I familiarize with shared response askfm")</f>
        <v>I familiarize with shared response askfm</v>
      </c>
    </row>
    <row r="8406" ht="15.75" customHeight="1">
      <c r="A8406" s="1">
        <v>9185.0</v>
      </c>
      <c r="B8406" s="2" t="s">
        <v>6748</v>
      </c>
      <c r="C8406" s="2" t="s">
        <v>6746</v>
      </c>
      <c r="D8406" s="2" t="s">
        <v>6</v>
      </c>
      <c r="E8406" s="2" t="str">
        <f>IFERROR(__xludf.DUMMYFUNCTION("GOOGLETRANSLATE(B8406, ""auto"",""en"")"),"I familiarize with shared response askfm")</f>
        <v>I familiarize with shared response askfm</v>
      </c>
    </row>
    <row r="8407" ht="15.75" customHeight="1">
      <c r="A8407" s="1">
        <v>9186.0</v>
      </c>
      <c r="B8407" s="2" t="s">
        <v>6748</v>
      </c>
      <c r="C8407" s="2" t="s">
        <v>6746</v>
      </c>
      <c r="D8407" s="2" t="s">
        <v>6</v>
      </c>
      <c r="E8407" s="2" t="str">
        <f>IFERROR(__xludf.DUMMYFUNCTION("GOOGLETRANSLATE(B8407, ""auto"",""en"")"),"I familiarize with shared response askfm")</f>
        <v>I familiarize with shared response askfm</v>
      </c>
    </row>
    <row r="8408" ht="15.75" customHeight="1">
      <c r="A8408" s="1">
        <v>9187.0</v>
      </c>
      <c r="B8408" s="2" t="s">
        <v>6748</v>
      </c>
      <c r="C8408" s="2" t="s">
        <v>6746</v>
      </c>
      <c r="D8408" s="2" t="s">
        <v>6</v>
      </c>
      <c r="E8408" s="2" t="str">
        <f>IFERROR(__xludf.DUMMYFUNCTION("GOOGLETRANSLATE(B8408, ""auto"",""en"")"),"I familiarize with shared response askfm")</f>
        <v>I familiarize with shared response askfm</v>
      </c>
    </row>
    <row r="8409" ht="15.75" customHeight="1">
      <c r="A8409" s="1">
        <v>9188.0</v>
      </c>
      <c r="B8409" s="2" t="s">
        <v>6748</v>
      </c>
      <c r="C8409" s="2" t="s">
        <v>6746</v>
      </c>
      <c r="D8409" s="2" t="s">
        <v>6</v>
      </c>
      <c r="E8409" s="2" t="str">
        <f>IFERROR(__xludf.DUMMYFUNCTION("GOOGLETRANSLATE(B8409, ""auto"",""en"")"),"I familiarize with shared response askfm")</f>
        <v>I familiarize with shared response askfm</v>
      </c>
    </row>
    <row r="8410" ht="15.75" customHeight="1">
      <c r="A8410" s="1">
        <v>9189.0</v>
      </c>
      <c r="B8410" s="2" t="s">
        <v>6748</v>
      </c>
      <c r="C8410" s="2" t="s">
        <v>6746</v>
      </c>
      <c r="D8410" s="2" t="s">
        <v>6</v>
      </c>
      <c r="E8410" s="2" t="str">
        <f>IFERROR(__xludf.DUMMYFUNCTION("GOOGLETRANSLATE(B8410, ""auto"",""en"")"),"I familiarize with shared response askfm")</f>
        <v>I familiarize with shared response askfm</v>
      </c>
    </row>
    <row r="8411" ht="15.75" customHeight="1">
      <c r="A8411" s="1">
        <v>9190.0</v>
      </c>
      <c r="B8411" s="2" t="s">
        <v>6748</v>
      </c>
      <c r="C8411" s="2" t="s">
        <v>6746</v>
      </c>
      <c r="D8411" s="2" t="s">
        <v>6</v>
      </c>
      <c r="E8411" s="2" t="str">
        <f>IFERROR(__xludf.DUMMYFUNCTION("GOOGLETRANSLATE(B8411, ""auto"",""en"")"),"I familiarize with shared response askfm")</f>
        <v>I familiarize with shared response askfm</v>
      </c>
    </row>
    <row r="8412" ht="15.75" customHeight="1">
      <c r="A8412" s="1">
        <v>9191.0</v>
      </c>
      <c r="B8412" s="2" t="s">
        <v>6748</v>
      </c>
      <c r="C8412" s="2" t="s">
        <v>6746</v>
      </c>
      <c r="D8412" s="2" t="s">
        <v>6</v>
      </c>
      <c r="E8412" s="2" t="str">
        <f>IFERROR(__xludf.DUMMYFUNCTION("GOOGLETRANSLATE(B8412, ""auto"",""en"")"),"I familiarize with shared response askfm")</f>
        <v>I familiarize with shared response askfm</v>
      </c>
    </row>
    <row r="8413" ht="15.75" customHeight="1">
      <c r="A8413" s="1">
        <v>9192.0</v>
      </c>
      <c r="B8413" s="2" t="s">
        <v>6748</v>
      </c>
      <c r="C8413" s="2" t="s">
        <v>6746</v>
      </c>
      <c r="D8413" s="2" t="s">
        <v>6</v>
      </c>
      <c r="E8413" s="2" t="str">
        <f>IFERROR(__xludf.DUMMYFUNCTION("GOOGLETRANSLATE(B8413, ""auto"",""en"")"),"I familiarize with shared response askfm")</f>
        <v>I familiarize with shared response askfm</v>
      </c>
    </row>
    <row r="8414" ht="15.75" customHeight="1">
      <c r="A8414" s="1">
        <v>9193.0</v>
      </c>
      <c r="B8414" s="2" t="s">
        <v>6745</v>
      </c>
      <c r="C8414" s="2" t="s">
        <v>6746</v>
      </c>
      <c r="D8414" s="2" t="s">
        <v>6</v>
      </c>
      <c r="E8414" s="2" t="str">
        <f>IFERROR(__xludf.DUMMYFUNCTION("GOOGLETRANSLATE(B8414, ""auto"",""en"")"),"righteous righteous WALKING whore all honest")</f>
        <v>righteous righteous WALKING whore all honest</v>
      </c>
    </row>
    <row r="8415" ht="15.75" customHeight="1">
      <c r="A8415" s="1">
        <v>9194.0</v>
      </c>
      <c r="B8415" s="2" t="s">
        <v>6747</v>
      </c>
      <c r="C8415" s="2" t="s">
        <v>6746</v>
      </c>
      <c r="D8415" s="2" t="s">
        <v>6</v>
      </c>
      <c r="E8415" s="2" t="str">
        <f>IFERROR(__xludf.DUMMYFUNCTION("GOOGLETRANSLATE(B8415, ""auto"",""en"")"),"happy Birthday")</f>
        <v>happy Birthday</v>
      </c>
    </row>
    <row r="8416" ht="15.75" customHeight="1">
      <c r="A8416" s="1">
        <v>9195.0</v>
      </c>
      <c r="B8416" s="2" t="s">
        <v>6748</v>
      </c>
      <c r="C8416" s="2" t="s">
        <v>6746</v>
      </c>
      <c r="D8416" s="2" t="s">
        <v>6</v>
      </c>
      <c r="E8416" s="2" t="str">
        <f>IFERROR(__xludf.DUMMYFUNCTION("GOOGLETRANSLATE(B8416, ""auto"",""en"")"),"I familiarize with shared response askfm")</f>
        <v>I familiarize with shared response askfm</v>
      </c>
    </row>
    <row r="8417" ht="15.75" customHeight="1">
      <c r="A8417" s="1">
        <v>9196.0</v>
      </c>
      <c r="B8417" s="2" t="s">
        <v>6748</v>
      </c>
      <c r="C8417" s="2" t="s">
        <v>6746</v>
      </c>
      <c r="D8417" s="2" t="s">
        <v>6</v>
      </c>
      <c r="E8417" s="2" t="str">
        <f>IFERROR(__xludf.DUMMYFUNCTION("GOOGLETRANSLATE(B8417, ""auto"",""en"")"),"I familiarize with shared response askfm")</f>
        <v>I familiarize with shared response askfm</v>
      </c>
    </row>
    <row r="8418" ht="15.75" customHeight="1">
      <c r="A8418" s="1">
        <v>9197.0</v>
      </c>
      <c r="B8418" s="2" t="s">
        <v>6748</v>
      </c>
      <c r="C8418" s="2" t="s">
        <v>6746</v>
      </c>
      <c r="D8418" s="2" t="s">
        <v>6</v>
      </c>
      <c r="E8418" s="2" t="str">
        <f>IFERROR(__xludf.DUMMYFUNCTION("GOOGLETRANSLATE(B8418, ""auto"",""en"")"),"I familiarize with shared response askfm")</f>
        <v>I familiarize with shared response askfm</v>
      </c>
    </row>
    <row r="8419" ht="15.75" customHeight="1">
      <c r="A8419" s="1">
        <v>9198.0</v>
      </c>
      <c r="B8419" s="2" t="s">
        <v>6748</v>
      </c>
      <c r="C8419" s="2" t="s">
        <v>6746</v>
      </c>
      <c r="D8419" s="2" t="s">
        <v>6</v>
      </c>
      <c r="E8419" s="2" t="str">
        <f>IFERROR(__xludf.DUMMYFUNCTION("GOOGLETRANSLATE(B8419, ""auto"",""en"")"),"I familiarize with shared response askfm")</f>
        <v>I familiarize with shared response askfm</v>
      </c>
    </row>
    <row r="8420" ht="15.75" customHeight="1">
      <c r="A8420" s="1">
        <v>9199.0</v>
      </c>
      <c r="B8420" s="2" t="s">
        <v>6748</v>
      </c>
      <c r="C8420" s="2" t="s">
        <v>6746</v>
      </c>
      <c r="D8420" s="2" t="s">
        <v>6</v>
      </c>
      <c r="E8420" s="2" t="str">
        <f>IFERROR(__xludf.DUMMYFUNCTION("GOOGLETRANSLATE(B8420, ""auto"",""en"")"),"I familiarize with shared response askfm")</f>
        <v>I familiarize with shared response askfm</v>
      </c>
    </row>
    <row r="8421" ht="15.75" customHeight="1">
      <c r="A8421" s="1">
        <v>9200.0</v>
      </c>
      <c r="B8421" s="2" t="s">
        <v>6748</v>
      </c>
      <c r="C8421" s="2" t="s">
        <v>6746</v>
      </c>
      <c r="D8421" s="2" t="s">
        <v>6</v>
      </c>
      <c r="E8421" s="2" t="str">
        <f>IFERROR(__xludf.DUMMYFUNCTION("GOOGLETRANSLATE(B8421, ""auto"",""en"")"),"I familiarize with shared response askfm")</f>
        <v>I familiarize with shared response askfm</v>
      </c>
    </row>
    <row r="8422" ht="15.75" customHeight="1">
      <c r="A8422" s="1">
        <v>9201.0</v>
      </c>
      <c r="B8422" s="2" t="s">
        <v>6748</v>
      </c>
      <c r="C8422" s="2" t="s">
        <v>6746</v>
      </c>
      <c r="D8422" s="2" t="s">
        <v>6</v>
      </c>
      <c r="E8422" s="2" t="str">
        <f>IFERROR(__xludf.DUMMYFUNCTION("GOOGLETRANSLATE(B8422, ""auto"",""en"")"),"I familiarize with shared response askfm")</f>
        <v>I familiarize with shared response askfm</v>
      </c>
    </row>
    <row r="8423" ht="15.75" customHeight="1">
      <c r="A8423" s="1">
        <v>9202.0</v>
      </c>
      <c r="B8423" s="2" t="s">
        <v>6748</v>
      </c>
      <c r="C8423" s="2" t="s">
        <v>6746</v>
      </c>
      <c r="D8423" s="2" t="s">
        <v>6</v>
      </c>
      <c r="E8423" s="2" t="str">
        <f>IFERROR(__xludf.DUMMYFUNCTION("GOOGLETRANSLATE(B8423, ""auto"",""en"")"),"I familiarize with shared response askfm")</f>
        <v>I familiarize with shared response askfm</v>
      </c>
    </row>
    <row r="8424" ht="15.75" customHeight="1">
      <c r="A8424" s="1">
        <v>9203.0</v>
      </c>
      <c r="B8424" s="2" t="s">
        <v>6748</v>
      </c>
      <c r="C8424" s="2" t="s">
        <v>6746</v>
      </c>
      <c r="D8424" s="2" t="s">
        <v>6</v>
      </c>
      <c r="E8424" s="2" t="str">
        <f>IFERROR(__xludf.DUMMYFUNCTION("GOOGLETRANSLATE(B8424, ""auto"",""en"")"),"I familiarize with shared response askfm")</f>
        <v>I familiarize with shared response askfm</v>
      </c>
    </row>
    <row r="8425" ht="15.75" customHeight="1">
      <c r="A8425" s="1">
        <v>9204.0</v>
      </c>
      <c r="B8425" s="2" t="s">
        <v>6749</v>
      </c>
      <c r="C8425" s="2" t="s">
        <v>6750</v>
      </c>
      <c r="D8425" s="2" t="s">
        <v>6</v>
      </c>
      <c r="E8425" s="2" t="str">
        <f>IFERROR(__xludf.DUMMYFUNCTION("GOOGLETRANSLATE(B8425, ""auto"",""en"")"),"story of my life")</f>
        <v>story of my life</v>
      </c>
    </row>
    <row r="8426" ht="15.75" customHeight="1">
      <c r="A8426" s="1">
        <v>9205.0</v>
      </c>
      <c r="B8426" s="2" t="s">
        <v>6751</v>
      </c>
      <c r="C8426" s="2" t="s">
        <v>6752</v>
      </c>
      <c r="D8426" s="2" t="s">
        <v>6</v>
      </c>
      <c r="E8426" s="2" t="str">
        <f>IFERROR(__xludf.DUMMYFUNCTION("GOOGLETRANSLATE(B8426, ""auto"",""en"")"),"I am grateful to have chosen destiny that you meet destiny")</f>
        <v>I am grateful to have chosen destiny that you meet destiny</v>
      </c>
    </row>
    <row r="8427" ht="15.75" customHeight="1">
      <c r="A8427" s="1">
        <v>9206.0</v>
      </c>
      <c r="B8427" s="2" t="s">
        <v>6753</v>
      </c>
      <c r="C8427" s="2" t="s">
        <v>6752</v>
      </c>
      <c r="D8427" s="2" t="s">
        <v>6</v>
      </c>
      <c r="E8427" s="2" t="str">
        <f>IFERROR(__xludf.DUMMYFUNCTION("GOOGLETRANSLATE(B8427, ""auto"",""en"")"),"jazğırmaymın guilt term destiny muñımda with the same person your sister will be able to be happy in this most amazing husband balañmen")</f>
        <v>jazğırmaymın guilt term destiny muñımda with the same person your sister will be able to be happy in this most amazing husband balañmen</v>
      </c>
    </row>
    <row r="8428" ht="15.75" customHeight="1">
      <c r="A8428" s="1">
        <v>9207.0</v>
      </c>
      <c r="B8428" s="2" t="s">
        <v>6754</v>
      </c>
      <c r="C8428" s="2" t="s">
        <v>6752</v>
      </c>
      <c r="D8428" s="2" t="s">
        <v>6</v>
      </c>
      <c r="E8428" s="2" t="str">
        <f>IFERROR(__xludf.DUMMYFUNCTION("GOOGLETRANSLATE(B8428, ""auto"",""en"")"),"virtues a good senior elite asqaqpın while you brave soul to keep back bandage quay in front of you while you taysalmadım standing mingendeymin set Europe")</f>
        <v>virtues a good senior elite asqaqpın while you brave soul to keep back bandage quay in front of you while you taysalmadım standing mingendeymin set Europe</v>
      </c>
    </row>
    <row r="8429" ht="15.75" customHeight="1">
      <c r="A8429" s="1">
        <v>9208.0</v>
      </c>
      <c r="B8429" s="2" t="s">
        <v>6755</v>
      </c>
      <c r="C8429" s="2" t="s">
        <v>6752</v>
      </c>
      <c r="D8429" s="2" t="s">
        <v>6</v>
      </c>
      <c r="E8429" s="2" t="str">
        <f>IFERROR(__xludf.DUMMYFUNCTION("GOOGLETRANSLATE(B8429, ""auto"",""en"")")," In the second half with no word known only to a certain time of three minutes with only two days for a five-year life of Anton Chekhov")</f>
        <v> In the second half with no word known only to a certain time of three minutes with only two days for a five-year life of Anton Chekhov</v>
      </c>
    </row>
    <row r="8430" ht="15.75" customHeight="1">
      <c r="A8430" s="1">
        <v>9209.0</v>
      </c>
      <c r="B8430" s="2" t="s">
        <v>6756</v>
      </c>
      <c r="C8430" s="2" t="s">
        <v>6752</v>
      </c>
      <c r="D8430" s="2" t="s">
        <v>6</v>
      </c>
      <c r="E8430" s="2" t="str">
        <f>IFERROR(__xludf.DUMMYFUNCTION("GOOGLETRANSLATE(B8430, ""auto"",""en"")"),"throughout the light of the wealth with the jingle of the growing wealth of the children with love jawlığı dispensations germinated grandmother has set Europe")</f>
        <v>throughout the light of the wealth with the jingle of the growing wealth of the children with love jawlığı dispensations germinated grandmother has set Europe</v>
      </c>
    </row>
    <row r="8431" ht="15.75" customHeight="1">
      <c r="A8431" s="1">
        <v>9210.0</v>
      </c>
      <c r="B8431" s="2" t="s">
        <v>6751</v>
      </c>
      <c r="C8431" s="2" t="s">
        <v>6757</v>
      </c>
      <c r="D8431" s="2" t="s">
        <v>6</v>
      </c>
      <c r="E8431" s="2" t="str">
        <f>IFERROR(__xludf.DUMMYFUNCTION("GOOGLETRANSLATE(B8431, ""auto"",""en"")"),"I am grateful to have chosen destiny that you meet destiny")</f>
        <v>I am grateful to have chosen destiny that you meet destiny</v>
      </c>
    </row>
    <row r="8432" ht="15.75" customHeight="1">
      <c r="A8432" s="1">
        <v>9211.0</v>
      </c>
      <c r="B8432" s="2" t="s">
        <v>6753</v>
      </c>
      <c r="C8432" s="2" t="s">
        <v>6757</v>
      </c>
      <c r="D8432" s="2" t="s">
        <v>6</v>
      </c>
      <c r="E8432" s="2" t="str">
        <f>IFERROR(__xludf.DUMMYFUNCTION("GOOGLETRANSLATE(B8432, ""auto"",""en"")"),"jazğırmaymın guilt term destiny muñımda with the same person your sister will be able to be happy in this most amazing husband balañmen")</f>
        <v>jazğırmaymın guilt term destiny muñımda with the same person your sister will be able to be happy in this most amazing husband balañmen</v>
      </c>
    </row>
    <row r="8433" ht="15.75" customHeight="1">
      <c r="A8433" s="1">
        <v>9212.0</v>
      </c>
      <c r="B8433" s="2" t="s">
        <v>6754</v>
      </c>
      <c r="C8433" s="2" t="s">
        <v>6757</v>
      </c>
      <c r="D8433" s="2" t="s">
        <v>6</v>
      </c>
      <c r="E8433" s="2" t="str">
        <f>IFERROR(__xludf.DUMMYFUNCTION("GOOGLETRANSLATE(B8433, ""auto"",""en"")"),"virtues a good senior elite asqaqpın while you brave soul to keep back bandage quay in front of you while you taysalmadım standing mingendeymin set Europe")</f>
        <v>virtues a good senior elite asqaqpın while you brave soul to keep back bandage quay in front of you while you taysalmadım standing mingendeymin set Europe</v>
      </c>
    </row>
    <row r="8434" ht="15.75" customHeight="1">
      <c r="A8434" s="1">
        <v>9213.0</v>
      </c>
      <c r="B8434" s="2" t="s">
        <v>6755</v>
      </c>
      <c r="C8434" s="2" t="s">
        <v>6757</v>
      </c>
      <c r="D8434" s="2" t="s">
        <v>6</v>
      </c>
      <c r="E8434" s="2" t="str">
        <f>IFERROR(__xludf.DUMMYFUNCTION("GOOGLETRANSLATE(B8434, ""auto"",""en"")")," In the second half with no word known only to a certain time of three minutes with only two days for a five-year life of Anton Chekhov")</f>
        <v> In the second half with no word known only to a certain time of three minutes with only two days for a five-year life of Anton Chekhov</v>
      </c>
    </row>
    <row r="8435" ht="15.75" customHeight="1">
      <c r="A8435" s="1">
        <v>9214.0</v>
      </c>
      <c r="B8435" s="2" t="s">
        <v>6756</v>
      </c>
      <c r="C8435" s="2" t="s">
        <v>6757</v>
      </c>
      <c r="D8435" s="2" t="s">
        <v>6</v>
      </c>
      <c r="E8435" s="2" t="str">
        <f>IFERROR(__xludf.DUMMYFUNCTION("GOOGLETRANSLATE(B8435, ""auto"",""en"")"),"throughout the light of the wealth with the jingle of the growing wealth of the children with love jawlığı dispensations germinated grandmother has set Europe")</f>
        <v>throughout the light of the wealth with the jingle of the growing wealth of the children with love jawlığı dispensations germinated grandmother has set Europe</v>
      </c>
    </row>
    <row r="8436" ht="15.75" customHeight="1">
      <c r="A8436" s="1">
        <v>9215.0</v>
      </c>
      <c r="B8436" s="2" t="s">
        <v>6758</v>
      </c>
      <c r="C8436" s="2" t="s">
        <v>6759</v>
      </c>
      <c r="D8436" s="2" t="s">
        <v>6</v>
      </c>
      <c r="E8436" s="2" t="str">
        <f>IFERROR(__xludf.DUMMYFUNCTION("GOOGLETRANSLATE(B8436, ""auto"",""en"")"),"without parents, we no thanks to them we have everything")</f>
        <v>without parents, we no thanks to them we have everything</v>
      </c>
    </row>
    <row r="8437" ht="15.75" customHeight="1">
      <c r="A8437" s="1">
        <v>9216.0</v>
      </c>
      <c r="B8437" s="2" t="s">
        <v>6760</v>
      </c>
      <c r="C8437" s="2" t="s">
        <v>6759</v>
      </c>
      <c r="D8437" s="2" t="s">
        <v>6</v>
      </c>
      <c r="E8437" s="2" t="str">
        <f>IFERROR(__xludf.DUMMYFUNCTION("GOOGLETRANSLATE(B8437, ""auto"",""en"")"),"I'm a simple man saw the show looked it over night")</f>
        <v>I'm a simple man saw the show looked it over night</v>
      </c>
    </row>
    <row r="8438" ht="15.75" customHeight="1">
      <c r="A8438" s="1">
        <v>9217.0</v>
      </c>
      <c r="B8438" s="2" t="s">
        <v>101</v>
      </c>
      <c r="C8438" s="2" t="s">
        <v>6759</v>
      </c>
      <c r="D8438" s="2" t="s">
        <v>6</v>
      </c>
      <c r="E8438" s="2" t="str">
        <f>IFERROR(__xludf.DUMMYFUNCTION("GOOGLETRANSLATE(B8438, ""auto"",""en"")"),"#VALUE!")</f>
        <v>#VALUE!</v>
      </c>
    </row>
    <row r="8439" ht="15.75" customHeight="1">
      <c r="A8439" s="1">
        <v>9218.0</v>
      </c>
      <c r="B8439" s="2" t="s">
        <v>6758</v>
      </c>
      <c r="C8439" s="2" t="s">
        <v>6759</v>
      </c>
      <c r="D8439" s="2" t="s">
        <v>6</v>
      </c>
      <c r="E8439" s="2" t="str">
        <f>IFERROR(__xludf.DUMMYFUNCTION("GOOGLETRANSLATE(B8439, ""auto"",""en"")"),"without parents, we no thanks to them we have everything")</f>
        <v>without parents, we no thanks to them we have everything</v>
      </c>
    </row>
    <row r="8440" ht="15.75" customHeight="1">
      <c r="A8440" s="1">
        <v>9219.0</v>
      </c>
      <c r="B8440" s="2" t="s">
        <v>6760</v>
      </c>
      <c r="C8440" s="2" t="s">
        <v>6759</v>
      </c>
      <c r="D8440" s="2" t="s">
        <v>6</v>
      </c>
      <c r="E8440" s="2" t="str">
        <f>IFERROR(__xludf.DUMMYFUNCTION("GOOGLETRANSLATE(B8440, ""auto"",""en"")"),"I'm a simple man saw the show looked it over night")</f>
        <v>I'm a simple man saw the show looked it over night</v>
      </c>
    </row>
    <row r="8441" ht="15.75" customHeight="1">
      <c r="A8441" s="1">
        <v>9220.0</v>
      </c>
      <c r="B8441" s="2" t="s">
        <v>101</v>
      </c>
      <c r="C8441" s="2" t="s">
        <v>6759</v>
      </c>
      <c r="D8441" s="2" t="s">
        <v>6</v>
      </c>
      <c r="E8441" s="2" t="str">
        <f>IFERROR(__xludf.DUMMYFUNCTION("GOOGLETRANSLATE(B8441, ""auto"",""en"")"),"#VALUE!")</f>
        <v>#VALUE!</v>
      </c>
    </row>
    <row r="8442" ht="15.75" customHeight="1">
      <c r="A8442" s="1">
        <v>9221.0</v>
      </c>
      <c r="B8442" s="2" t="s">
        <v>6761</v>
      </c>
      <c r="C8442" s="2" t="s">
        <v>6762</v>
      </c>
      <c r="D8442" s="2" t="s">
        <v>6</v>
      </c>
      <c r="E8442" s="2" t="str">
        <f>IFERROR(__xludf.DUMMYFUNCTION("GOOGLETRANSLATE(B8442, ""auto"",""en"")"),"love is a chemical for which you have a deuce")</f>
        <v>love is a chemical for which you have a deuce</v>
      </c>
    </row>
    <row r="8443" ht="15.75" customHeight="1">
      <c r="A8443" s="1">
        <v>9222.0</v>
      </c>
      <c r="B8443" s="2" t="s">
        <v>6763</v>
      </c>
      <c r="C8443" s="2" t="s">
        <v>6762</v>
      </c>
      <c r="D8443" s="2" t="s">
        <v>6</v>
      </c>
      <c r="E8443" s="2" t="str">
        <f>IFERROR(__xludf.DUMMYFUNCTION("GOOGLETRANSLATE(B8443, ""auto"",""en"")"),"we are all a little Anton")</f>
        <v>we are all a little Anton</v>
      </c>
    </row>
    <row r="8444" ht="15.75" customHeight="1">
      <c r="A8444" s="1">
        <v>9223.0</v>
      </c>
      <c r="B8444" s="2" t="s">
        <v>6764</v>
      </c>
      <c r="C8444" s="2" t="s">
        <v>6762</v>
      </c>
      <c r="D8444" s="2" t="s">
        <v>6</v>
      </c>
      <c r="E8444" s="2" t="str">
        <f>IFERROR(__xludf.DUMMYFUNCTION("GOOGLETRANSLATE(B8444, ""auto"",""en"")"),"I urgently need a person at any time ready to go with me to the end of the world or at least to take a walk when it's good weather")</f>
        <v>I urgently need a person at any time ready to go with me to the end of the world or at least to take a walk when it's good weather</v>
      </c>
    </row>
    <row r="8445" ht="15.75" customHeight="1">
      <c r="A8445" s="1">
        <v>9224.0</v>
      </c>
      <c r="B8445" s="2" t="s">
        <v>6765</v>
      </c>
      <c r="C8445" s="2" t="s">
        <v>6762</v>
      </c>
      <c r="D8445" s="2" t="s">
        <v>6</v>
      </c>
      <c r="E8445" s="2" t="str">
        <f>IFERROR(__xludf.DUMMYFUNCTION("GOOGLETRANSLATE(B8445, ""auto"",""en"")"),"all dedicated to fraternization")</f>
        <v>all dedicated to fraternization</v>
      </c>
    </row>
    <row r="8446" ht="15.75" customHeight="1">
      <c r="A8446" s="1">
        <v>9225.0</v>
      </c>
      <c r="B8446" s="2" t="s">
        <v>6766</v>
      </c>
      <c r="C8446" s="2" t="s">
        <v>6762</v>
      </c>
      <c r="D8446" s="2" t="s">
        <v>6</v>
      </c>
      <c r="E8446" s="2" t="str">
        <f>IFERROR(__xludf.DUMMYFUNCTION("GOOGLETRANSLATE(B8446, ""auto"",""en"")"),"our world is very fragile take care of yourself")</f>
        <v>our world is very fragile take care of yourself</v>
      </c>
    </row>
    <row r="8447" ht="15.75" customHeight="1">
      <c r="A8447" s="1">
        <v>9226.0</v>
      </c>
      <c r="B8447" s="2" t="s">
        <v>6767</v>
      </c>
      <c r="C8447" s="2" t="s">
        <v>6762</v>
      </c>
      <c r="D8447" s="2" t="s">
        <v>6</v>
      </c>
      <c r="E8447" s="2" t="str">
        <f>IFERROR(__xludf.DUMMYFUNCTION("GOOGLETRANSLATE(B8447, ""auto"",""en"")"),"about love")</f>
        <v>about love</v>
      </c>
    </row>
    <row r="8448" ht="15.75" customHeight="1">
      <c r="A8448" s="1">
        <v>9227.0</v>
      </c>
      <c r="B8448" s="2" t="s">
        <v>6768</v>
      </c>
      <c r="C8448" s="2" t="s">
        <v>6762</v>
      </c>
      <c r="D8448" s="2" t="s">
        <v>6</v>
      </c>
      <c r="E8448" s="2" t="str">
        <f>IFERROR(__xludf.DUMMYFUNCTION("GOOGLETRANSLATE(B8448, ""auto"",""en"")"),"a little sad when you write to an old friend you both miss each other but do not have the connection that was previously")</f>
        <v>a little sad when you write to an old friend you both miss each other but do not have the connection that was previously</v>
      </c>
    </row>
    <row r="8449" ht="15.75" customHeight="1">
      <c r="A8449" s="1">
        <v>9228.0</v>
      </c>
      <c r="B8449" s="2" t="s">
        <v>6769</v>
      </c>
      <c r="C8449" s="2" t="s">
        <v>6762</v>
      </c>
      <c r="D8449" s="2" t="s">
        <v>6</v>
      </c>
      <c r="E8449" s="2" t="str">
        <f>IFERROR(__xludf.DUMMYFUNCTION("GOOGLETRANSLATE(B8449, ""auto"",""en"")"),"When the headphones began to play a favorite song")</f>
        <v>When the headphones began to play a favorite song</v>
      </c>
    </row>
    <row r="8450" ht="15.75" customHeight="1">
      <c r="A8450" s="1">
        <v>9229.0</v>
      </c>
      <c r="B8450" s="2" t="s">
        <v>6761</v>
      </c>
      <c r="C8450" s="2" t="s">
        <v>6762</v>
      </c>
      <c r="D8450" s="2" t="s">
        <v>6</v>
      </c>
      <c r="E8450" s="2" t="str">
        <f>IFERROR(__xludf.DUMMYFUNCTION("GOOGLETRANSLATE(B8450, ""auto"",""en"")"),"love is a chemical for which you have a deuce")</f>
        <v>love is a chemical for which you have a deuce</v>
      </c>
    </row>
    <row r="8451" ht="15.75" customHeight="1">
      <c r="A8451" s="1">
        <v>9230.0</v>
      </c>
      <c r="B8451" s="2" t="s">
        <v>6763</v>
      </c>
      <c r="C8451" s="2" t="s">
        <v>6762</v>
      </c>
      <c r="D8451" s="2" t="s">
        <v>6</v>
      </c>
      <c r="E8451" s="2" t="str">
        <f>IFERROR(__xludf.DUMMYFUNCTION("GOOGLETRANSLATE(B8451, ""auto"",""en"")"),"we are all a little Anton")</f>
        <v>we are all a little Anton</v>
      </c>
    </row>
    <row r="8452" ht="15.75" customHeight="1">
      <c r="A8452" s="1">
        <v>9231.0</v>
      </c>
      <c r="B8452" s="2" t="s">
        <v>6764</v>
      </c>
      <c r="C8452" s="2" t="s">
        <v>6762</v>
      </c>
      <c r="D8452" s="2" t="s">
        <v>6</v>
      </c>
      <c r="E8452" s="2" t="str">
        <f>IFERROR(__xludf.DUMMYFUNCTION("GOOGLETRANSLATE(B8452, ""auto"",""en"")"),"I urgently need a person at any time ready to go with me to the end of the world or at least to take a walk when it's good weather")</f>
        <v>I urgently need a person at any time ready to go with me to the end of the world or at least to take a walk when it's good weather</v>
      </c>
    </row>
    <row r="8453" ht="15.75" customHeight="1">
      <c r="A8453" s="1">
        <v>9232.0</v>
      </c>
      <c r="B8453" s="2" t="s">
        <v>6765</v>
      </c>
      <c r="C8453" s="2" t="s">
        <v>6762</v>
      </c>
      <c r="D8453" s="2" t="s">
        <v>6</v>
      </c>
      <c r="E8453" s="2" t="str">
        <f>IFERROR(__xludf.DUMMYFUNCTION("GOOGLETRANSLATE(B8453, ""auto"",""en"")"),"all dedicated to fraternization")</f>
        <v>all dedicated to fraternization</v>
      </c>
    </row>
    <row r="8454" ht="15.75" customHeight="1">
      <c r="A8454" s="1">
        <v>9233.0</v>
      </c>
      <c r="B8454" s="2" t="s">
        <v>6766</v>
      </c>
      <c r="C8454" s="2" t="s">
        <v>6762</v>
      </c>
      <c r="D8454" s="2" t="s">
        <v>6</v>
      </c>
      <c r="E8454" s="2" t="str">
        <f>IFERROR(__xludf.DUMMYFUNCTION("GOOGLETRANSLATE(B8454, ""auto"",""en"")"),"our world is very fragile take care of yourself")</f>
        <v>our world is very fragile take care of yourself</v>
      </c>
    </row>
    <row r="8455" ht="15.75" customHeight="1">
      <c r="A8455" s="1">
        <v>9234.0</v>
      </c>
      <c r="B8455" s="2" t="s">
        <v>6767</v>
      </c>
      <c r="C8455" s="2" t="s">
        <v>6762</v>
      </c>
      <c r="D8455" s="2" t="s">
        <v>6</v>
      </c>
      <c r="E8455" s="2" t="str">
        <f>IFERROR(__xludf.DUMMYFUNCTION("GOOGLETRANSLATE(B8455, ""auto"",""en"")"),"about love")</f>
        <v>about love</v>
      </c>
    </row>
    <row r="8456" ht="15.75" customHeight="1">
      <c r="A8456" s="1">
        <v>9235.0</v>
      </c>
      <c r="B8456" s="2" t="s">
        <v>6768</v>
      </c>
      <c r="C8456" s="2" t="s">
        <v>6762</v>
      </c>
      <c r="D8456" s="2" t="s">
        <v>6</v>
      </c>
      <c r="E8456" s="2" t="str">
        <f>IFERROR(__xludf.DUMMYFUNCTION("GOOGLETRANSLATE(B8456, ""auto"",""en"")"),"a little sad when you write to an old friend you both miss each other but do not have the connection that was previously")</f>
        <v>a little sad when you write to an old friend you both miss each other but do not have the connection that was previously</v>
      </c>
    </row>
    <row r="8457" ht="15.75" customHeight="1">
      <c r="A8457" s="1">
        <v>9236.0</v>
      </c>
      <c r="B8457" s="2" t="s">
        <v>6769</v>
      </c>
      <c r="C8457" s="2" t="s">
        <v>6762</v>
      </c>
      <c r="D8457" s="2" t="s">
        <v>6</v>
      </c>
      <c r="E8457" s="2" t="str">
        <f>IFERROR(__xludf.DUMMYFUNCTION("GOOGLETRANSLATE(B8457, ""auto"",""en"")"),"When the headphones began to play a favorite song")</f>
        <v>When the headphones began to play a favorite song</v>
      </c>
    </row>
    <row r="8458" ht="15.75" customHeight="1">
      <c r="A8458" s="1">
        <v>9237.0</v>
      </c>
      <c r="B8458" s="2" t="s">
        <v>6770</v>
      </c>
      <c r="C8458" s="2" t="s">
        <v>6771</v>
      </c>
      <c r="D8458" s="2" t="s">
        <v>6</v>
      </c>
      <c r="E8458" s="2" t="str">
        <f>IFERROR(__xludf.DUMMYFUNCTION("GOOGLETRANSLATE(B8458, ""auto"",""en"")"),"https wf mail ru promo referal ref 1fe13d6")</f>
        <v>https wf mail ru promo referal ref 1fe13d6</v>
      </c>
    </row>
    <row r="8459" ht="15.75" customHeight="1">
      <c r="A8459" s="1">
        <v>9238.0</v>
      </c>
      <c r="B8459" s="2" t="s">
        <v>6772</v>
      </c>
      <c r="C8459" s="2" t="s">
        <v>6771</v>
      </c>
      <c r="D8459" s="2" t="s">
        <v>6</v>
      </c>
      <c r="E8459" s="2" t="str">
        <f>IFERROR(__xludf.DUMMYFUNCTION("GOOGLETRANSLATE(B8459, ""auto"",""en"")"),"strong films that strongly influence the outlook and attitude Save on the wall so you do not look for one to reach heaven 2 The Bucket List show completely")</f>
        <v>strong films that strongly influence the outlook and attitude Save on the wall so you do not look for one to reach heaven 2 The Bucket List show completely</v>
      </c>
    </row>
    <row r="8460" ht="15.75" customHeight="1">
      <c r="A8460" s="1">
        <v>9239.0</v>
      </c>
      <c r="B8460" s="2" t="s">
        <v>6773</v>
      </c>
      <c r="C8460" s="2" t="s">
        <v>6771</v>
      </c>
      <c r="D8460" s="2" t="s">
        <v>6</v>
      </c>
      <c r="E8460" s="2" t="str">
        <f>IFERROR(__xludf.DUMMYFUNCTION("GOOGLETRANSLATE(B8460, ""auto"",""en"")"),"familiar")</f>
        <v>familiar</v>
      </c>
    </row>
    <row r="8461" ht="15.75" customHeight="1">
      <c r="A8461" s="1">
        <v>9240.0</v>
      </c>
      <c r="B8461" s="2" t="s">
        <v>6774</v>
      </c>
      <c r="C8461" s="2" t="s">
        <v>6771</v>
      </c>
      <c r="D8461" s="2" t="s">
        <v>6</v>
      </c>
      <c r="E8461" s="2" t="str">
        <f>IFERROR(__xludf.DUMMYFUNCTION("GOOGLETRANSLATE(B8461, ""auto"",""en"")"),"5 ")</f>
        <v>5 </v>
      </c>
    </row>
    <row r="8462" ht="15.75" customHeight="1">
      <c r="A8462" s="1">
        <v>9241.0</v>
      </c>
      <c r="B8462" s="2" t="s">
        <v>6775</v>
      </c>
      <c r="C8462" s="2" t="s">
        <v>6771</v>
      </c>
      <c r="D8462" s="2" t="s">
        <v>6</v>
      </c>
      <c r="E8462" s="2" t="str">
        <f>IFERROR(__xludf.DUMMYFUNCTION("GOOGLETRANSLATE(B8462, ""auto"",""en"")")," UEFA allowed Seville to put on the shape of a special mark five times European League winner in the season 2018 19 Spanish Sevilla will receive a special badge multiple Europa League winner since 2018 stripe multiple winners will receive a team that won "&amp;"three times in a tournament in a row or five times in all Sevilla meets both the selection criteria so how to win the tournament three seasons from 2014 to 2016 of the year and also won in 2006 and 2007 m respectively")</f>
        <v> UEFA allowed Seville to put on the shape of a special mark five times European League winner in the season 2018 19 Spanish Sevilla will receive a special badge multiple Europa League winner since 2018 stripe multiple winners will receive a team that won three times in a tournament in a row or five times in all Sevilla meets both the selection criteria so how to win the tournament three seasons from 2014 to 2016 of the year and also won in 2006 and 2007 m respectively</v>
      </c>
    </row>
    <row r="8463" ht="15.75" customHeight="1">
      <c r="A8463" s="1">
        <v>9242.0</v>
      </c>
      <c r="B8463" s="2" t="s">
        <v>6776</v>
      </c>
      <c r="C8463" s="2" t="s">
        <v>6771</v>
      </c>
      <c r="D8463" s="2" t="s">
        <v>6</v>
      </c>
      <c r="E8463" s="2" t="str">
        <f>IFERROR(__xludf.DUMMYFUNCTION("GOOGLETRANSLATE(B8463, ""auto"",""en"")")," Today our beloved Club celebrated 128 years I congratulate devotees sevilistas")</f>
        <v> Today our beloved Club celebrated 128 years I congratulate devotees sevilistas</v>
      </c>
    </row>
    <row r="8464" ht="15.75" customHeight="1">
      <c r="A8464" s="1">
        <v>9243.0</v>
      </c>
      <c r="B8464" s="2" t="s">
        <v>6777</v>
      </c>
      <c r="C8464" s="2" t="s">
        <v>6771</v>
      </c>
      <c r="D8464" s="2" t="s">
        <v>6</v>
      </c>
      <c r="E8464" s="2" t="str">
        <f>IFERROR(__xludf.DUMMYFUNCTION("GOOGLETRANSLATE(B8464, ""auto"",""en"")"),"unseen guest in 2016 genre thriller young businessman Adriana Doria is accused of killing his mistress and he decided to use the services of the Virginia Goodman best specialists in the country to overcome the most difficult situations, Adrian held under "&amp;"house arrest and held tomorrow the hearing so the evening comes to him Virginia to come up with the best strategy protection for her is the last thing, and it is not going to play")</f>
        <v>unseen guest in 2016 genre thriller young businessman Adriana Doria is accused of killing his mistress and he decided to use the services of the Virginia Goodman best specialists in the country to overcome the most difficult situations, Adrian held under house arrest and held tomorrow the hearing so the evening comes to him Virginia to come up with the best strategy protection for her is the last thing, and it is not going to play</v>
      </c>
    </row>
    <row r="8465" ht="15.75" customHeight="1">
      <c r="A8465" s="1">
        <v>9244.0</v>
      </c>
      <c r="B8465" s="2" t="s">
        <v>6770</v>
      </c>
      <c r="C8465" s="2" t="s">
        <v>6778</v>
      </c>
      <c r="D8465" s="2" t="s">
        <v>6</v>
      </c>
      <c r="E8465" s="2" t="str">
        <f>IFERROR(__xludf.DUMMYFUNCTION("GOOGLETRANSLATE(B8465, ""auto"",""en"")"),"https wf mail ru promo referal ref 1fe13d6")</f>
        <v>https wf mail ru promo referal ref 1fe13d6</v>
      </c>
    </row>
    <row r="8466" ht="15.75" customHeight="1">
      <c r="A8466" s="1">
        <v>9245.0</v>
      </c>
      <c r="B8466" s="2" t="s">
        <v>6772</v>
      </c>
      <c r="C8466" s="2" t="s">
        <v>6778</v>
      </c>
      <c r="D8466" s="2" t="s">
        <v>6</v>
      </c>
      <c r="E8466" s="2" t="str">
        <f>IFERROR(__xludf.DUMMYFUNCTION("GOOGLETRANSLATE(B8466, ""auto"",""en"")"),"strong films that strongly influence the outlook and attitude Save on the wall so you do not look for one to reach heaven 2 The Bucket List show completely")</f>
        <v>strong films that strongly influence the outlook and attitude Save on the wall so you do not look for one to reach heaven 2 The Bucket List show completely</v>
      </c>
    </row>
    <row r="8467" ht="15.75" customHeight="1">
      <c r="A8467" s="1">
        <v>9246.0</v>
      </c>
      <c r="B8467" s="2" t="s">
        <v>6773</v>
      </c>
      <c r="C8467" s="2" t="s">
        <v>6778</v>
      </c>
      <c r="D8467" s="2" t="s">
        <v>6</v>
      </c>
      <c r="E8467" s="2" t="str">
        <f>IFERROR(__xludf.DUMMYFUNCTION("GOOGLETRANSLATE(B8467, ""auto"",""en"")"),"familiar")</f>
        <v>familiar</v>
      </c>
    </row>
    <row r="8468" ht="15.75" customHeight="1">
      <c r="A8468" s="1">
        <v>9247.0</v>
      </c>
      <c r="B8468" s="2" t="s">
        <v>6774</v>
      </c>
      <c r="C8468" s="2" t="s">
        <v>6778</v>
      </c>
      <c r="D8468" s="2" t="s">
        <v>6</v>
      </c>
      <c r="E8468" s="2" t="str">
        <f>IFERROR(__xludf.DUMMYFUNCTION("GOOGLETRANSLATE(B8468, ""auto"",""en"")"),"5 ")</f>
        <v>5 </v>
      </c>
    </row>
    <row r="8469" ht="15.75" customHeight="1">
      <c r="A8469" s="1">
        <v>9248.0</v>
      </c>
      <c r="B8469" s="2" t="s">
        <v>6775</v>
      </c>
      <c r="C8469" s="2" t="s">
        <v>6778</v>
      </c>
      <c r="D8469" s="2" t="s">
        <v>6</v>
      </c>
      <c r="E8469" s="2" t="str">
        <f>IFERROR(__xludf.DUMMYFUNCTION("GOOGLETRANSLATE(B8469, ""auto"",""en"")")," UEFA allowed Seville to put on the shape of a special mark five times European League winner in the season 2018 19 Spanish Sevilla will receive a special badge multiple Europa League winner since 2018 stripe multiple winners will receive a team that won "&amp;"three times in a tournament in a row or five times in all Sevilla meets both the selection criteria so how to win the tournament three seasons from 2014 to 2016 of the year and also won in 2006 and 2007 m respectively")</f>
        <v> UEFA allowed Seville to put on the shape of a special mark five times European League winner in the season 2018 19 Spanish Sevilla will receive a special badge multiple Europa League winner since 2018 stripe multiple winners will receive a team that won three times in a tournament in a row or five times in all Sevilla meets both the selection criteria so how to win the tournament three seasons from 2014 to 2016 of the year and also won in 2006 and 2007 m respectively</v>
      </c>
    </row>
    <row r="8470" ht="15.75" customHeight="1">
      <c r="A8470" s="1">
        <v>9249.0</v>
      </c>
      <c r="B8470" s="2" t="s">
        <v>6776</v>
      </c>
      <c r="C8470" s="2" t="s">
        <v>6778</v>
      </c>
      <c r="D8470" s="2" t="s">
        <v>6</v>
      </c>
      <c r="E8470" s="2" t="str">
        <f>IFERROR(__xludf.DUMMYFUNCTION("GOOGLETRANSLATE(B8470, ""auto"",""en"")")," Today our beloved Club celebrated 128 years I congratulate devotees sevilistas")</f>
        <v> Today our beloved Club celebrated 128 years I congratulate devotees sevilistas</v>
      </c>
    </row>
    <row r="8471" ht="15.75" customHeight="1">
      <c r="A8471" s="1">
        <v>9250.0</v>
      </c>
      <c r="B8471" s="2" t="s">
        <v>6777</v>
      </c>
      <c r="C8471" s="2" t="s">
        <v>6778</v>
      </c>
      <c r="D8471" s="2" t="s">
        <v>6</v>
      </c>
      <c r="E8471" s="2" t="str">
        <f>IFERROR(__xludf.DUMMYFUNCTION("GOOGLETRANSLATE(B8471, ""auto"",""en"")"),"unseen guest in 2016 genre thriller young businessman Adriana Doria is accused of killing his mistress and he decided to use the services of the Virginia Goodman best specialists in the country to overcome the most difficult situations, Adrian held under "&amp;"house arrest and held tomorrow the hearing so the evening comes to him Virginia to come up with the best strategy protection for her is the last thing, and it is not going to play")</f>
        <v>unseen guest in 2016 genre thriller young businessman Adriana Doria is accused of killing his mistress and he decided to use the services of the Virginia Goodman best specialists in the country to overcome the most difficult situations, Adrian held under house arrest and held tomorrow the hearing so the evening comes to him Virginia to come up with the best strategy protection for her is the last thing, and it is not going to play</v>
      </c>
    </row>
    <row r="8472" ht="15.75" customHeight="1">
      <c r="A8472" s="1">
        <v>9251.0</v>
      </c>
      <c r="B8472" s="2" t="s">
        <v>6770</v>
      </c>
      <c r="C8472" s="2" t="s">
        <v>6771</v>
      </c>
      <c r="D8472" s="2" t="s">
        <v>6</v>
      </c>
      <c r="E8472" s="2" t="str">
        <f>IFERROR(__xludf.DUMMYFUNCTION("GOOGLETRANSLATE(B8472, ""auto"",""en"")"),"https wf mail ru promo referal ref 1fe13d6")</f>
        <v>https wf mail ru promo referal ref 1fe13d6</v>
      </c>
    </row>
    <row r="8473" ht="15.75" customHeight="1">
      <c r="A8473" s="1">
        <v>9252.0</v>
      </c>
      <c r="B8473" s="2" t="s">
        <v>6772</v>
      </c>
      <c r="C8473" s="2" t="s">
        <v>6771</v>
      </c>
      <c r="D8473" s="2" t="s">
        <v>6</v>
      </c>
      <c r="E8473" s="2" t="str">
        <f>IFERROR(__xludf.DUMMYFUNCTION("GOOGLETRANSLATE(B8473, ""auto"",""en"")"),"strong films that strongly influence the outlook and attitude Save on the wall so you do not look for one to reach heaven 2 The Bucket List show completely")</f>
        <v>strong films that strongly influence the outlook and attitude Save on the wall so you do not look for one to reach heaven 2 The Bucket List show completely</v>
      </c>
    </row>
    <row r="8474" ht="15.75" customHeight="1">
      <c r="A8474" s="1">
        <v>9253.0</v>
      </c>
      <c r="B8474" s="2" t="s">
        <v>6773</v>
      </c>
      <c r="C8474" s="2" t="s">
        <v>6771</v>
      </c>
      <c r="D8474" s="2" t="s">
        <v>6</v>
      </c>
      <c r="E8474" s="2" t="str">
        <f>IFERROR(__xludf.DUMMYFUNCTION("GOOGLETRANSLATE(B8474, ""auto"",""en"")"),"familiar")</f>
        <v>familiar</v>
      </c>
    </row>
    <row r="8475" ht="15.75" customHeight="1">
      <c r="A8475" s="1">
        <v>9254.0</v>
      </c>
      <c r="B8475" s="2" t="s">
        <v>6774</v>
      </c>
      <c r="C8475" s="2" t="s">
        <v>6771</v>
      </c>
      <c r="D8475" s="2" t="s">
        <v>6</v>
      </c>
      <c r="E8475" s="2" t="str">
        <f>IFERROR(__xludf.DUMMYFUNCTION("GOOGLETRANSLATE(B8475, ""auto"",""en"")"),"5 ")</f>
        <v>5 </v>
      </c>
    </row>
    <row r="8476" ht="15.75" customHeight="1">
      <c r="A8476" s="1">
        <v>9255.0</v>
      </c>
      <c r="B8476" s="2" t="s">
        <v>6775</v>
      </c>
      <c r="C8476" s="2" t="s">
        <v>6771</v>
      </c>
      <c r="D8476" s="2" t="s">
        <v>6</v>
      </c>
      <c r="E8476" s="2" t="str">
        <f>IFERROR(__xludf.DUMMYFUNCTION("GOOGLETRANSLATE(B8476, ""auto"",""en"")")," UEFA allowed Seville to put on the shape of a special mark five times European League winner in the season 2018 19 Spanish Sevilla will receive a special badge multiple Europa League winner since 2018 stripe multiple winners will receive a team that won "&amp;"three times in a tournament in a row or five times in all Sevilla meets both the selection criteria so how to win the tournament three seasons from 2014 to 2016 of the year and also won in 2006 and 2007 m respectively")</f>
        <v> UEFA allowed Seville to put on the shape of a special mark five times European League winner in the season 2018 19 Spanish Sevilla will receive a special badge multiple Europa League winner since 2018 stripe multiple winners will receive a team that won three times in a tournament in a row or five times in all Sevilla meets both the selection criteria so how to win the tournament three seasons from 2014 to 2016 of the year and also won in 2006 and 2007 m respectively</v>
      </c>
    </row>
    <row r="8477" ht="15.75" customHeight="1">
      <c r="A8477" s="1">
        <v>9256.0</v>
      </c>
      <c r="B8477" s="2" t="s">
        <v>6776</v>
      </c>
      <c r="C8477" s="2" t="s">
        <v>6771</v>
      </c>
      <c r="D8477" s="2" t="s">
        <v>6</v>
      </c>
      <c r="E8477" s="2" t="str">
        <f>IFERROR(__xludf.DUMMYFUNCTION("GOOGLETRANSLATE(B8477, ""auto"",""en"")")," Today our beloved Club celebrated 128 years I congratulate devotees sevilistas")</f>
        <v> Today our beloved Club celebrated 128 years I congratulate devotees sevilistas</v>
      </c>
    </row>
    <row r="8478" ht="15.75" customHeight="1">
      <c r="A8478" s="1">
        <v>9257.0</v>
      </c>
      <c r="B8478" s="2" t="s">
        <v>6777</v>
      </c>
      <c r="C8478" s="2" t="s">
        <v>6771</v>
      </c>
      <c r="D8478" s="2" t="s">
        <v>6</v>
      </c>
      <c r="E8478" s="2" t="str">
        <f>IFERROR(__xludf.DUMMYFUNCTION("GOOGLETRANSLATE(B8478, ""auto"",""en"")"),"unseen guest in 2016 genre thriller young businessman Adriana Doria is accused of killing his mistress and he decided to use the services of the Virginia Goodman best specialists in the country to overcome the most difficult situations, Adrian held under "&amp;"house arrest and held tomorrow the hearing so the evening comes to him Virginia to come up with the best strategy protection for her is the last thing, and it is not going to play")</f>
        <v>unseen guest in 2016 genre thriller young businessman Adriana Doria is accused of killing his mistress and he decided to use the services of the Virginia Goodman best specialists in the country to overcome the most difficult situations, Adrian held under house arrest and held tomorrow the hearing so the evening comes to him Virginia to come up with the best strategy protection for her is the last thing, and it is not going to play</v>
      </c>
    </row>
    <row r="8479" ht="15.75" customHeight="1">
      <c r="A8479" s="1">
        <v>9258.0</v>
      </c>
      <c r="B8479" s="2" t="s">
        <v>6779</v>
      </c>
      <c r="C8479" s="2" t="s">
        <v>6780</v>
      </c>
      <c r="D8479" s="2" t="s">
        <v>6</v>
      </c>
      <c r="E8479" s="2" t="str">
        <f>IFERROR(__xludf.DUMMYFUNCTION("GOOGLETRANSLATE(B8479, ""auto"",""en"")"),"spring let's dance")</f>
        <v>spring let's dance</v>
      </c>
    </row>
    <row r="8480" ht="15.75" customHeight="1">
      <c r="A8480" s="1">
        <v>9259.0</v>
      </c>
      <c r="B8480" s="2" t="s">
        <v>6781</v>
      </c>
      <c r="C8480" s="2" t="s">
        <v>6780</v>
      </c>
      <c r="D8480" s="2" t="s">
        <v>6</v>
      </c>
      <c r="E8480" s="2" t="str">
        <f>IFERROR(__xludf.DUMMYFUNCTION("GOOGLETRANSLATE(B8480, ""auto"",""en"")"),"together with max brayan")</f>
        <v>together with max brayan</v>
      </c>
    </row>
    <row r="8481" ht="15.75" customHeight="1">
      <c r="A8481" s="1">
        <v>9260.0</v>
      </c>
      <c r="B8481" s="2" t="s">
        <v>6782</v>
      </c>
      <c r="C8481" s="2" t="s">
        <v>6780</v>
      </c>
      <c r="D8481" s="2" t="s">
        <v>6</v>
      </c>
      <c r="E8481" s="2" t="str">
        <f>IFERROR(__xludf.DUMMYFUNCTION("GOOGLETRANSLATE(B8481, ""auto"",""en"")"),"overlook this kipish")</f>
        <v>overlook this kipish</v>
      </c>
    </row>
    <row r="8482" ht="15.75" customHeight="1">
      <c r="A8482" s="1">
        <v>9261.0</v>
      </c>
      <c r="B8482" s="2" t="s">
        <v>6783</v>
      </c>
      <c r="C8482" s="2" t="s">
        <v>6780</v>
      </c>
      <c r="D8482" s="2" t="s">
        <v>6</v>
      </c>
      <c r="E8482" s="2" t="str">
        <f>IFERROR(__xludf.DUMMYFUNCTION("GOOGLETRANSLATE(B8482, ""auto"",""en"")")," honey reference")</f>
        <v> honey reference</v>
      </c>
    </row>
    <row r="8483" ht="15.75" customHeight="1">
      <c r="A8483" s="1">
        <v>9262.0</v>
      </c>
      <c r="B8483" s="2" t="s">
        <v>6784</v>
      </c>
      <c r="C8483" s="2" t="s">
        <v>6780</v>
      </c>
      <c r="D8483" s="2" t="s">
        <v>6</v>
      </c>
      <c r="E8483" s="2" t="str">
        <f>IFERROR(__xludf.DUMMYFUNCTION("GOOGLETRANSLATE(B8483, ""auto"",""en"")"),"Now there is a group of honey")</f>
        <v>Now there is a group of honey</v>
      </c>
    </row>
    <row r="8484" ht="15.75" customHeight="1">
      <c r="A8484" s="1">
        <v>9263.0</v>
      </c>
      <c r="B8484" s="2" t="s">
        <v>6785</v>
      </c>
      <c r="C8484" s="2" t="s">
        <v>6780</v>
      </c>
      <c r="D8484" s="2" t="s">
        <v>6</v>
      </c>
      <c r="E8484" s="2" t="str">
        <f>IFERROR(__xludf.DUMMYFUNCTION("GOOGLETRANSLATE(B8484, ""auto"",""en"")")," maqs honey fake")</f>
        <v> maqs honey fake</v>
      </c>
    </row>
    <row r="8485" ht="15.75" customHeight="1">
      <c r="A8485" s="1">
        <v>9264.0</v>
      </c>
      <c r="B8485" s="2" t="s">
        <v>6786</v>
      </c>
      <c r="C8485" s="2" t="s">
        <v>6780</v>
      </c>
      <c r="D8485" s="2" t="s">
        <v>6</v>
      </c>
      <c r="E8485" s="2" t="str">
        <f>IFERROR(__xludf.DUMMYFUNCTION("GOOGLETRANSLATE(B8485, ""auto"",""en"")"),"maqs dama honey")</f>
        <v>maqs dama honey</v>
      </c>
    </row>
    <row r="8486" ht="15.75" customHeight="1">
      <c r="A8486" s="1">
        <v>9265.0</v>
      </c>
      <c r="B8486" s="2" t="s">
        <v>6787</v>
      </c>
      <c r="C8486" s="2" t="s">
        <v>6780</v>
      </c>
      <c r="D8486" s="2" t="s">
        <v>6</v>
      </c>
      <c r="E8486" s="2" t="str">
        <f>IFERROR(__xludf.DUMMYFUNCTION("GOOGLETRANSLATE(B8486, ""auto"",""en"")")," maqs")</f>
        <v> maqs</v>
      </c>
    </row>
    <row r="8487" ht="15.75" customHeight="1">
      <c r="A8487" s="1">
        <v>9266.0</v>
      </c>
      <c r="B8487" s="2" t="s">
        <v>6788</v>
      </c>
      <c r="C8487" s="2" t="s">
        <v>6780</v>
      </c>
      <c r="D8487" s="2" t="s">
        <v>6</v>
      </c>
      <c r="E8487" s="2" t="str">
        <f>IFERROR(__xludf.DUMMYFUNCTION("GOOGLETRANSLATE(B8487, ""auto"",""en"")"),"flying at me maqs")</f>
        <v>flying at me maqs</v>
      </c>
    </row>
    <row r="8488" ht="15.75" customHeight="1">
      <c r="A8488" s="1">
        <v>9267.0</v>
      </c>
      <c r="B8488" s="2" t="s">
        <v>6789</v>
      </c>
      <c r="C8488" s="2" t="s">
        <v>6780</v>
      </c>
      <c r="D8488" s="2" t="s">
        <v>6</v>
      </c>
      <c r="E8488" s="2" t="str">
        <f>IFERROR(__xludf.DUMMYFUNCTION("GOOGLETRANSLATE(B8488, ""auto"",""en"")"),"nыrjaj atmosferu knowledge")</f>
        <v>nыrjaj atmosferu knowledge</v>
      </c>
    </row>
    <row r="8489" ht="15.75" customHeight="1">
      <c r="A8489" s="1">
        <v>9268.0</v>
      </c>
      <c r="B8489" s="2" t="s">
        <v>6779</v>
      </c>
      <c r="C8489" s="2" t="s">
        <v>6790</v>
      </c>
      <c r="D8489" s="2" t="s">
        <v>6</v>
      </c>
      <c r="E8489" s="2" t="str">
        <f>IFERROR(__xludf.DUMMYFUNCTION("GOOGLETRANSLATE(B8489, ""auto"",""en"")"),"spring let's dance")</f>
        <v>spring let's dance</v>
      </c>
    </row>
    <row r="8490" ht="15.75" customHeight="1">
      <c r="A8490" s="1">
        <v>9269.0</v>
      </c>
      <c r="B8490" s="2" t="s">
        <v>6781</v>
      </c>
      <c r="C8490" s="2" t="s">
        <v>6790</v>
      </c>
      <c r="D8490" s="2" t="s">
        <v>6</v>
      </c>
      <c r="E8490" s="2" t="str">
        <f>IFERROR(__xludf.DUMMYFUNCTION("GOOGLETRANSLATE(B8490, ""auto"",""en"")"),"together with max brayan")</f>
        <v>together with max brayan</v>
      </c>
    </row>
    <row r="8491" ht="15.75" customHeight="1">
      <c r="A8491" s="1">
        <v>9270.0</v>
      </c>
      <c r="B8491" s="2" t="s">
        <v>6782</v>
      </c>
      <c r="C8491" s="2" t="s">
        <v>6790</v>
      </c>
      <c r="D8491" s="2" t="s">
        <v>6</v>
      </c>
      <c r="E8491" s="2" t="str">
        <f>IFERROR(__xludf.DUMMYFUNCTION("GOOGLETRANSLATE(B8491, ""auto"",""en"")"),"overlook this kipish")</f>
        <v>overlook this kipish</v>
      </c>
    </row>
    <row r="8492" ht="15.75" customHeight="1">
      <c r="A8492" s="1">
        <v>9271.0</v>
      </c>
      <c r="B8492" s="2" t="s">
        <v>6783</v>
      </c>
      <c r="C8492" s="2" t="s">
        <v>6790</v>
      </c>
      <c r="D8492" s="2" t="s">
        <v>6</v>
      </c>
      <c r="E8492" s="2" t="str">
        <f>IFERROR(__xludf.DUMMYFUNCTION("GOOGLETRANSLATE(B8492, ""auto"",""en"")")," honey reference")</f>
        <v> honey reference</v>
      </c>
    </row>
    <row r="8493" ht="15.75" customHeight="1">
      <c r="A8493" s="1">
        <v>9272.0</v>
      </c>
      <c r="B8493" s="2" t="s">
        <v>6784</v>
      </c>
      <c r="C8493" s="2" t="s">
        <v>6790</v>
      </c>
      <c r="D8493" s="2" t="s">
        <v>6</v>
      </c>
      <c r="E8493" s="2" t="str">
        <f>IFERROR(__xludf.DUMMYFUNCTION("GOOGLETRANSLATE(B8493, ""auto"",""en"")"),"Now there is a group of honey")</f>
        <v>Now there is a group of honey</v>
      </c>
    </row>
    <row r="8494" ht="15.75" customHeight="1">
      <c r="A8494" s="1">
        <v>9273.0</v>
      </c>
      <c r="B8494" s="2" t="s">
        <v>6785</v>
      </c>
      <c r="C8494" s="2" t="s">
        <v>6790</v>
      </c>
      <c r="D8494" s="2" t="s">
        <v>6</v>
      </c>
      <c r="E8494" s="2" t="str">
        <f>IFERROR(__xludf.DUMMYFUNCTION("GOOGLETRANSLATE(B8494, ""auto"",""en"")")," maqs honey fake")</f>
        <v> maqs honey fake</v>
      </c>
    </row>
    <row r="8495" ht="15.75" customHeight="1">
      <c r="A8495" s="1">
        <v>9274.0</v>
      </c>
      <c r="B8495" s="2" t="s">
        <v>6786</v>
      </c>
      <c r="C8495" s="2" t="s">
        <v>6790</v>
      </c>
      <c r="D8495" s="2" t="s">
        <v>6</v>
      </c>
      <c r="E8495" s="2" t="str">
        <f>IFERROR(__xludf.DUMMYFUNCTION("GOOGLETRANSLATE(B8495, ""auto"",""en"")"),"maqs dama honey")</f>
        <v>maqs dama honey</v>
      </c>
    </row>
    <row r="8496" ht="15.75" customHeight="1">
      <c r="A8496" s="1">
        <v>9275.0</v>
      </c>
      <c r="B8496" s="2" t="s">
        <v>6787</v>
      </c>
      <c r="C8496" s="2" t="s">
        <v>6790</v>
      </c>
      <c r="D8496" s="2" t="s">
        <v>6</v>
      </c>
      <c r="E8496" s="2" t="str">
        <f>IFERROR(__xludf.DUMMYFUNCTION("GOOGLETRANSLATE(B8496, ""auto"",""en"")")," maqs")</f>
        <v> maqs</v>
      </c>
    </row>
    <row r="8497" ht="15.75" customHeight="1">
      <c r="A8497" s="1">
        <v>9276.0</v>
      </c>
      <c r="B8497" s="2" t="s">
        <v>6788</v>
      </c>
      <c r="C8497" s="2" t="s">
        <v>6790</v>
      </c>
      <c r="D8497" s="2" t="s">
        <v>6</v>
      </c>
      <c r="E8497" s="2" t="str">
        <f>IFERROR(__xludf.DUMMYFUNCTION("GOOGLETRANSLATE(B8497, ""auto"",""en"")"),"flying at me maqs")</f>
        <v>flying at me maqs</v>
      </c>
    </row>
    <row r="8498" ht="15.75" customHeight="1">
      <c r="A8498" s="1">
        <v>9277.0</v>
      </c>
      <c r="B8498" s="2" t="s">
        <v>6789</v>
      </c>
      <c r="C8498" s="2" t="s">
        <v>6790</v>
      </c>
      <c r="D8498" s="2" t="s">
        <v>6</v>
      </c>
      <c r="E8498" s="2" t="str">
        <f>IFERROR(__xludf.DUMMYFUNCTION("GOOGLETRANSLATE(B8498, ""auto"",""en"")"),"nыrjaj atmosferu knowledge")</f>
        <v>nыrjaj atmosferu knowledge</v>
      </c>
    </row>
    <row r="8499" ht="15.75" customHeight="1">
      <c r="A8499" s="1">
        <v>9278.0</v>
      </c>
      <c r="B8499" s="2" t="s">
        <v>6791</v>
      </c>
      <c r="C8499" s="2" t="s">
        <v>6792</v>
      </c>
      <c r="D8499" s="2" t="s">
        <v>6</v>
      </c>
      <c r="E8499" s="2" t="str">
        <f>IFERROR(__xludf.DUMMYFUNCTION("GOOGLETRANSLATE(B8499, ""auto"",""en"")")," how bored at home Uber will not be bored with mom")</f>
        <v> how bored at home Uber will not be bored with mom</v>
      </c>
    </row>
    <row r="8500" ht="15.75" customHeight="1">
      <c r="A8500" s="1">
        <v>9279.0</v>
      </c>
      <c r="B8500" s="2" t="s">
        <v>6793</v>
      </c>
      <c r="C8500" s="2" t="s">
        <v>6792</v>
      </c>
      <c r="D8500" s="2" t="s">
        <v>6</v>
      </c>
      <c r="E8500" s="2" t="str">
        <f>IFERROR(__xludf.DUMMYFUNCTION("GOOGLETRANSLATE(B8500, ""auto"",""en"")"),"when I grow up I want to become that which gives kөrіmdіk aunt for five successful passing exams and for any other reason")</f>
        <v>when I grow up I want to become that which gives kөrіmdіk aunt for five successful passing exams and for any other reason</v>
      </c>
    </row>
    <row r="8501" ht="15.75" customHeight="1">
      <c r="A8501" s="1">
        <v>9280.0</v>
      </c>
      <c r="B8501" s="2" t="s">
        <v>6794</v>
      </c>
      <c r="C8501" s="2" t="s">
        <v>6792</v>
      </c>
      <c r="D8501" s="2" t="s">
        <v>6</v>
      </c>
      <c r="E8501" s="2" t="str">
        <f>IFERROR(__xludf.DUMMYFUNCTION("GOOGLETRANSLATE(B8501, ""auto"",""en"")"),"holiday greetings")</f>
        <v>holiday greetings</v>
      </c>
    </row>
    <row r="8502" ht="15.75" customHeight="1">
      <c r="A8502" s="1">
        <v>9281.0</v>
      </c>
      <c r="B8502" s="2" t="s">
        <v>6791</v>
      </c>
      <c r="C8502" s="2" t="s">
        <v>6795</v>
      </c>
      <c r="D8502" s="2" t="s">
        <v>6</v>
      </c>
      <c r="E8502" s="2" t="str">
        <f>IFERROR(__xludf.DUMMYFUNCTION("GOOGLETRANSLATE(B8502, ""auto"",""en"")")," how bored at home Uber will not be bored with mom")</f>
        <v> how bored at home Uber will not be bored with mom</v>
      </c>
    </row>
    <row r="8503" ht="15.75" customHeight="1">
      <c r="A8503" s="1">
        <v>9282.0</v>
      </c>
      <c r="B8503" s="2" t="s">
        <v>6793</v>
      </c>
      <c r="C8503" s="2" t="s">
        <v>6795</v>
      </c>
      <c r="D8503" s="2" t="s">
        <v>6</v>
      </c>
      <c r="E8503" s="2" t="str">
        <f>IFERROR(__xludf.DUMMYFUNCTION("GOOGLETRANSLATE(B8503, ""auto"",""en"")"),"when I grow up I want to become that which gives kөrіmdіk aunt for five successful passing exams and for any other reason")</f>
        <v>when I grow up I want to become that which gives kөrіmdіk aunt for five successful passing exams and for any other reason</v>
      </c>
    </row>
    <row r="8504" ht="15.75" customHeight="1">
      <c r="A8504" s="1">
        <v>9283.0</v>
      </c>
      <c r="B8504" s="2" t="s">
        <v>6794</v>
      </c>
      <c r="C8504" s="2" t="s">
        <v>6795</v>
      </c>
      <c r="D8504" s="2" t="s">
        <v>6</v>
      </c>
      <c r="E8504" s="2" t="str">
        <f>IFERROR(__xludf.DUMMYFUNCTION("GOOGLETRANSLATE(B8504, ""auto"",""en"")"),"holiday greetings")</f>
        <v>holiday greetings</v>
      </c>
    </row>
    <row r="8505" ht="15.75" customHeight="1">
      <c r="A8505" s="1">
        <v>9284.0</v>
      </c>
      <c r="B8505" s="2" t="s">
        <v>6791</v>
      </c>
      <c r="C8505" s="2" t="s">
        <v>6792</v>
      </c>
      <c r="D8505" s="2" t="s">
        <v>6</v>
      </c>
      <c r="E8505" s="2" t="str">
        <f>IFERROR(__xludf.DUMMYFUNCTION("GOOGLETRANSLATE(B8505, ""auto"",""en"")")," how bored at home Uber will not be bored with mom")</f>
        <v> how bored at home Uber will not be bored with mom</v>
      </c>
    </row>
    <row r="8506" ht="15.75" customHeight="1">
      <c r="A8506" s="1">
        <v>9285.0</v>
      </c>
      <c r="B8506" s="2" t="s">
        <v>6793</v>
      </c>
      <c r="C8506" s="2" t="s">
        <v>6792</v>
      </c>
      <c r="D8506" s="2" t="s">
        <v>6</v>
      </c>
      <c r="E8506" s="2" t="str">
        <f>IFERROR(__xludf.DUMMYFUNCTION("GOOGLETRANSLATE(B8506, ""auto"",""en"")"),"when I grow up I want to become that which gives kөrіmdіk aunt for five successful passing exams and for any other reason")</f>
        <v>when I grow up I want to become that which gives kөrіmdіk aunt for five successful passing exams and for any other reason</v>
      </c>
    </row>
    <row r="8507" ht="15.75" customHeight="1">
      <c r="A8507" s="1">
        <v>9286.0</v>
      </c>
      <c r="B8507" s="2" t="s">
        <v>6794</v>
      </c>
      <c r="C8507" s="2" t="s">
        <v>6792</v>
      </c>
      <c r="D8507" s="2" t="s">
        <v>6</v>
      </c>
      <c r="E8507" s="2" t="str">
        <f>IFERROR(__xludf.DUMMYFUNCTION("GOOGLETRANSLATE(B8507, ""auto"",""en"")"),"holiday greetings")</f>
        <v>holiday greetings</v>
      </c>
    </row>
    <row r="8508" ht="15.75" customHeight="1">
      <c r="A8508" s="1">
        <v>9287.0</v>
      </c>
      <c r="B8508" s="2" t="s">
        <v>6796</v>
      </c>
      <c r="C8508" s="2" t="s">
        <v>6797</v>
      </c>
      <c r="D8508" s="2" t="s">
        <v>6</v>
      </c>
      <c r="E8508" s="2" t="str">
        <f>IFERROR(__xludf.DUMMYFUNCTION("GOOGLETRANSLATE(B8508, ""auto"",""en"")"),"let's be friends krasakvchik accomplish your goal")</f>
        <v>let's be friends krasakvchik accomplish your goal</v>
      </c>
    </row>
    <row r="8509" ht="15.75" customHeight="1">
      <c r="A8509" s="1">
        <v>9288.0</v>
      </c>
      <c r="B8509" s="2" t="s">
        <v>6798</v>
      </c>
      <c r="C8509" s="2" t="s">
        <v>6797</v>
      </c>
      <c r="D8509" s="2" t="s">
        <v>6</v>
      </c>
      <c r="E8509" s="2" t="str">
        <f>IFERROR(__xludf.DUMMYFUNCTION("GOOGLETRANSLATE(B8509, ""auto"",""en"")"),"kid")</f>
        <v>kid</v>
      </c>
    </row>
    <row r="8510" ht="15.75" customHeight="1">
      <c r="A8510" s="1">
        <v>9289.0</v>
      </c>
      <c r="B8510" s="2" t="s">
        <v>6799</v>
      </c>
      <c r="C8510" s="2" t="s">
        <v>6797</v>
      </c>
      <c r="D8510" s="2" t="s">
        <v>6</v>
      </c>
      <c r="E8510" s="2" t="str">
        <f>IFERROR(__xludf.DUMMYFUNCTION("GOOGLETRANSLATE(B8510, ""auto"",""en"")"),"quote of the Day")</f>
        <v>quote of the Day</v>
      </c>
    </row>
    <row r="8511" ht="15.75" customHeight="1">
      <c r="A8511" s="1">
        <v>9290.0</v>
      </c>
      <c r="B8511" s="2" t="s">
        <v>6800</v>
      </c>
      <c r="C8511" s="2" t="s">
        <v>6797</v>
      </c>
      <c r="D8511" s="2" t="s">
        <v>6</v>
      </c>
      <c r="E8511" s="2" t="str">
        <f>IFERROR(__xludf.DUMMYFUNCTION("GOOGLETRANSLATE(B8511, ""auto"",""en"")"),"like I visited the o2 listen with headphones")</f>
        <v>like I visited the o2 listen with headphones</v>
      </c>
    </row>
    <row r="8512" ht="15.75" customHeight="1">
      <c r="A8512" s="1">
        <v>9291.0</v>
      </c>
      <c r="B8512" s="2" t="s">
        <v>6801</v>
      </c>
      <c r="C8512" s="2" t="s">
        <v>6797</v>
      </c>
      <c r="D8512" s="2" t="s">
        <v>6</v>
      </c>
      <c r="E8512" s="2" t="str">
        <f>IFERROR(__xludf.DUMMYFUNCTION("GOOGLETRANSLATE(B8512, ""auto"",""en"")"),"open your music")</f>
        <v>open your music</v>
      </c>
    </row>
    <row r="8513" ht="15.75" customHeight="1">
      <c r="A8513" s="1">
        <v>9292.0</v>
      </c>
      <c r="B8513" s="2" t="s">
        <v>6802</v>
      </c>
      <c r="C8513" s="2" t="s">
        <v>6797</v>
      </c>
      <c r="D8513" s="2" t="s">
        <v>6</v>
      </c>
      <c r="E8513" s="2" t="str">
        <f>IFERROR(__xludf.DUMMYFUNCTION("GOOGLETRANSLATE(B8513, ""auto"",""en"")"),"whole life in one GIFCA lacks only the earphone under the seat de")</f>
        <v>whole life in one GIFCA lacks only the earphone under the seat de</v>
      </c>
    </row>
    <row r="8514" ht="15.75" customHeight="1">
      <c r="A8514" s="1">
        <v>9293.0</v>
      </c>
      <c r="B8514" s="2" t="s">
        <v>6803</v>
      </c>
      <c r="C8514" s="2" t="s">
        <v>6797</v>
      </c>
      <c r="D8514" s="2" t="s">
        <v>6</v>
      </c>
      <c r="E8514" s="2" t="str">
        <f>IFERROR(__xludf.DUMMYFUNCTION("GOOGLETRANSLATE(B8514, ""auto"",""en"")"),"lonely a dmiral lost his way while lost DST heart so worn spindle defects and somewhere in the distance waiting for him Daleko Global show completely")</f>
        <v>lonely a dmiral lost his way while lost DST heart so worn spindle defects and somewhere in the distance waiting for him Daleko Global show completely</v>
      </c>
    </row>
    <row r="8515" ht="15.75" customHeight="1">
      <c r="A8515" s="1">
        <v>9294.0</v>
      </c>
      <c r="B8515" s="2" t="s">
        <v>6804</v>
      </c>
      <c r="C8515" s="2" t="s">
        <v>6805</v>
      </c>
      <c r="D8515" s="2" t="s">
        <v>6</v>
      </c>
      <c r="E8515" s="2" t="str">
        <f>IFERROR(__xludf.DUMMYFUNCTION("GOOGLETRANSLATE(B8515, ""auto"",""en"")"),"Allah Almighty never forget that contributed to our achievements reached")</f>
        <v>Allah Almighty never forget that contributed to our achievements reached</v>
      </c>
    </row>
    <row r="8516" ht="15.75" customHeight="1">
      <c r="A8516" s="1">
        <v>9295.0</v>
      </c>
      <c r="B8516" s="2" t="s">
        <v>6806</v>
      </c>
      <c r="C8516" s="2" t="s">
        <v>6805</v>
      </c>
      <c r="D8516" s="2" t="s">
        <v>6</v>
      </c>
      <c r="E8516" s="2" t="str">
        <f>IFERROR(__xludf.DUMMYFUNCTION("GOOGLETRANSLATE(B8516, ""auto"",""en"")"),"a film based on the true story of mind games 2001 4 Oscar 12 drama kinomania biography kinomania John Forbes Nash, Jr. began his career with great success, he made many important discoveries in the field of game theory than just flipped this branch of mat"&amp;"hematics, and received international fame but fate played hero evil joke, and in the near future in a successful career and personal life, Nash received a strong blow of fate to which he must resist")</f>
        <v>a film based on the true story of mind games 2001 4 Oscar 12 drama kinomania biography kinomania John Forbes Nash, Jr. began his career with great success, he made many important discoveries in the field of game theory than just flipped this branch of mathematics, and received international fame but fate played hero evil joke, and in the near future in a successful career and personal life, Nash received a strong blow of fate to which he must resist</v>
      </c>
    </row>
    <row r="8517" ht="15.75" customHeight="1">
      <c r="A8517" s="1">
        <v>9296.0</v>
      </c>
      <c r="B8517" s="2" t="s">
        <v>6807</v>
      </c>
      <c r="C8517" s="2" t="s">
        <v>6805</v>
      </c>
      <c r="D8517" s="2" t="s">
        <v>6</v>
      </c>
      <c r="E8517" s="2" t="str">
        <f>IFERROR(__xludf.DUMMYFUNCTION("GOOGLETRANSLATE(B8517, ""auto"",""en"")"),"eternally mm")</f>
        <v>eternally mm</v>
      </c>
    </row>
    <row r="8518" ht="15.75" customHeight="1">
      <c r="A8518" s="1">
        <v>9297.0</v>
      </c>
      <c r="B8518" s="2" t="s">
        <v>6808</v>
      </c>
      <c r="C8518" s="2" t="s">
        <v>6805</v>
      </c>
      <c r="D8518" s="2" t="s">
        <v>6</v>
      </c>
      <c r="E8518" s="2" t="str">
        <f>IFERROR(__xludf.DUMMYFUNCTION("GOOGLETRANSLATE(B8518, ""auto"",""en"")"),"romantic film about a real and sincere love to meet you 2016 16 Romance kinomania drama kinomania in the center of the plot of the film before I met you, Louise Clark, she leads a simple and quiet life of twenty-six girls working in a café favorite kid fr"&amp;"iendly family what more could you ask for from life but one fine day a café and close feelings for the guy grow cold young girl without education it is difficult to find a suitable job fortunately she has a chance to work a nurse for more money it has to "&amp;"take care of a couple izovannym thirty-five businessman Will Traynor was the victim of an accident in which he was hit by a motorcycle now he sees no reason to live on after the catastrophe he can only speak and move his head, Louise has no medical traini"&amp;"ng and experience to assist disabled people she agrees to work and come to a country house can whether young girl back to the patient faith in themselves how to cope with the pain that pocket forever lodged in his heart paralyzed man")</f>
        <v>romantic film about a real and sincere love to meet you 2016 16 Romance kinomania drama kinomania in the center of the plot of the film before I met you, Louise Clark, she leads a simple and quiet life of twenty-six girls working in a café favorite kid friendly family what more could you ask for from life but one fine day a café and close feelings for the guy grow cold young girl without education it is difficult to find a suitable job fortunately she has a chance to work a nurse for more money it has to take care of a couple izovannym thirty-five businessman Will Traynor was the victim of an accident in which he was hit by a motorcycle now he sees no reason to live on after the catastrophe he can only speak and move his head, Louise has no medical training and experience to assist disabled people she agrees to work and come to a country house can whether young girl back to the patient faith in themselves how to cope with the pain that pocket forever lodged in his heart paralyzed man</v>
      </c>
    </row>
    <row r="8519" ht="15.75" customHeight="1">
      <c r="A8519" s="1">
        <v>9298.0</v>
      </c>
      <c r="B8519" s="2" t="s">
        <v>6809</v>
      </c>
      <c r="C8519" s="2" t="s">
        <v>6805</v>
      </c>
      <c r="D8519" s="2" t="s">
        <v>6</v>
      </c>
      <c r="E8519" s="2" t="str">
        <f>IFERROR(__xludf.DUMMYFUNCTION("GOOGLETRANSLATE(B8519, ""auto"",""en"")"),"a man in his life should never complain about two things on his wife and on the machine itself elected")</f>
        <v>a man in his life should never complain about two things on his wife and on the machine itself elected</v>
      </c>
    </row>
    <row r="8520" ht="15.75" customHeight="1">
      <c r="A8520" s="1">
        <v>9299.0</v>
      </c>
      <c r="B8520" s="2" t="s">
        <v>6810</v>
      </c>
      <c r="C8520" s="2" t="s">
        <v>6805</v>
      </c>
      <c r="D8520" s="2" t="s">
        <v>6</v>
      </c>
      <c r="E8520" s="2" t="str">
        <f>IFERROR(__xludf.DUMMYFUNCTION("GOOGLETRANSLATE(B8520, ""auto"",""en"")")," dear what do you want anything")</f>
        <v> dear what do you want anything</v>
      </c>
    </row>
    <row r="8521" ht="15.75" customHeight="1">
      <c r="A8521" s="1">
        <v>9300.0</v>
      </c>
      <c r="B8521" s="2" t="s">
        <v>6811</v>
      </c>
      <c r="C8521" s="2" t="s">
        <v>6805</v>
      </c>
      <c r="D8521" s="2" t="s">
        <v>6</v>
      </c>
      <c r="E8521" s="2" t="str">
        <f>IFERROR(__xludf.DUMMYFUNCTION("GOOGLETRANSLATE(B8521, ""auto"",""en"")"),"says")</f>
        <v>says</v>
      </c>
    </row>
    <row r="8522" ht="15.75" customHeight="1">
      <c r="A8522" s="1">
        <v>9301.0</v>
      </c>
      <c r="B8522" s="2" t="s">
        <v>6812</v>
      </c>
      <c r="C8522" s="2" t="s">
        <v>6805</v>
      </c>
      <c r="D8522" s="2" t="s">
        <v>6</v>
      </c>
      <c r="E8522" s="2" t="str">
        <f>IFERROR(__xludf.DUMMYFUNCTION("GOOGLETRANSLATE(B8522, ""auto"",""en"")"),"Isaac Asimov is not a lack of women trying to circumvent the quarrel is a fantastic place to travel ii brain")</f>
        <v>Isaac Asimov is not a lack of women trying to circumvent the quarrel is a fantastic place to travel ii brain</v>
      </c>
    </row>
    <row r="8523" ht="15.75" customHeight="1">
      <c r="A8523" s="1">
        <v>9302.0</v>
      </c>
      <c r="B8523" s="2" t="s">
        <v>6813</v>
      </c>
      <c r="C8523" s="2" t="s">
        <v>6805</v>
      </c>
      <c r="D8523" s="2" t="s">
        <v>6</v>
      </c>
      <c r="E8523" s="2" t="str">
        <f>IFERROR(__xludf.DUMMYFUNCTION("GOOGLETRANSLATE(B8523, ""auto"",""en"")"),"appreciate every moment lived close to their parents")</f>
        <v>appreciate every moment lived close to their parents</v>
      </c>
    </row>
    <row r="8524" ht="15.75" customHeight="1">
      <c r="A8524" s="1">
        <v>9304.0</v>
      </c>
      <c r="B8524" s="2" t="s">
        <v>6814</v>
      </c>
      <c r="C8524" s="2" t="s">
        <v>6805</v>
      </c>
      <c r="D8524" s="2" t="s">
        <v>6</v>
      </c>
      <c r="E8524" s="2" t="str">
        <f>IFERROR(__xludf.DUMMYFUNCTION("GOOGLETRANSLATE(B8524, ""auto"",""en"")"),"Two reasons why I'm waiting for the winter 1 2 birthday New Year")</f>
        <v>Two reasons why I'm waiting for the winter 1 2 birthday New Year</v>
      </c>
    </row>
    <row r="8525" ht="15.75" customHeight="1">
      <c r="A8525" s="1">
        <v>9305.0</v>
      </c>
      <c r="B8525" s="2" t="s">
        <v>6815</v>
      </c>
      <c r="C8525" s="2" t="s">
        <v>6805</v>
      </c>
      <c r="D8525" s="2" t="s">
        <v>6</v>
      </c>
      <c r="E8525" s="2" t="str">
        <f>IFERROR(__xludf.DUMMYFUNCTION("GOOGLETRANSLATE(B8525, ""auto"",""en"")"),"kid's reaction to my father's embrace")</f>
        <v>kid's reaction to my father's embrace</v>
      </c>
    </row>
    <row r="8526" ht="15.75" customHeight="1">
      <c r="A8526" s="1">
        <v>9306.0</v>
      </c>
      <c r="B8526" s="2" t="s">
        <v>6804</v>
      </c>
      <c r="C8526" s="2" t="s">
        <v>6805</v>
      </c>
      <c r="D8526" s="2" t="s">
        <v>6</v>
      </c>
      <c r="E8526" s="2" t="str">
        <f>IFERROR(__xludf.DUMMYFUNCTION("GOOGLETRANSLATE(B8526, ""auto"",""en"")"),"Allah Almighty never forget that contributed to our achievements reached")</f>
        <v>Allah Almighty never forget that contributed to our achievements reached</v>
      </c>
    </row>
    <row r="8527" ht="15.75" customHeight="1">
      <c r="A8527" s="1">
        <v>9307.0</v>
      </c>
      <c r="B8527" s="2" t="s">
        <v>6806</v>
      </c>
      <c r="C8527" s="2" t="s">
        <v>6805</v>
      </c>
      <c r="D8527" s="2" t="s">
        <v>6</v>
      </c>
      <c r="E8527" s="2" t="str">
        <f>IFERROR(__xludf.DUMMYFUNCTION("GOOGLETRANSLATE(B8527, ""auto"",""en"")"),"a film based on the true story of mind games 2001 4 Oscar 12 drama kinomania biography kinomania John Forbes Nash, Jr. began his career with great success, he made many important discoveries in the field of game theory than just flipped this branch of mat"&amp;"hematics, and received international fame but fate played hero evil joke, and in the near future in a successful career and personal life, Nash received a strong blow of fate to which he must resist")</f>
        <v>a film based on the true story of mind games 2001 4 Oscar 12 drama kinomania biography kinomania John Forbes Nash, Jr. began his career with great success, he made many important discoveries in the field of game theory than just flipped this branch of mathematics, and received international fame but fate played hero evil joke, and in the near future in a successful career and personal life, Nash received a strong blow of fate to which he must resist</v>
      </c>
    </row>
    <row r="8528" ht="15.75" customHeight="1">
      <c r="A8528" s="1">
        <v>9308.0</v>
      </c>
      <c r="B8528" s="2" t="s">
        <v>6807</v>
      </c>
      <c r="C8528" s="2" t="s">
        <v>6805</v>
      </c>
      <c r="D8528" s="2" t="s">
        <v>6</v>
      </c>
      <c r="E8528" s="2" t="str">
        <f>IFERROR(__xludf.DUMMYFUNCTION("GOOGLETRANSLATE(B8528, ""auto"",""en"")"),"eternally mm")</f>
        <v>eternally mm</v>
      </c>
    </row>
    <row r="8529" ht="15.75" customHeight="1">
      <c r="A8529" s="1">
        <v>9309.0</v>
      </c>
      <c r="B8529" s="2" t="s">
        <v>6808</v>
      </c>
      <c r="C8529" s="2" t="s">
        <v>6805</v>
      </c>
      <c r="D8529" s="2" t="s">
        <v>6</v>
      </c>
      <c r="E8529" s="2" t="str">
        <f>IFERROR(__xludf.DUMMYFUNCTION("GOOGLETRANSLATE(B8529, ""auto"",""en"")"),"romantic film about a real and sincere love to meet you 2016 16 Romance kinomania drama kinomania in the center of the plot of the film before I met you, Louise Clark, she leads a simple and quiet life of twenty-six girls working in a café favorite kid fr"&amp;"iendly family what more could you ask for from life but one fine day a café and close feelings for the guy grow cold young girl without education it is difficult to find a suitable job fortunately she has a chance to work a nurse for more money it has to "&amp;"take care of a couple izovannym thirty-five businessman Will Traynor was the victim of an accident in which he was hit by a motorcycle now he sees no reason to live on after the catastrophe he can only speak and move his head, Louise has no medical traini"&amp;"ng and experience to assist disabled people she agrees to work and come to a country house can whether young girl back to the patient faith in themselves how to cope with the pain that pocket forever lodged in his heart paralyzed man")</f>
        <v>romantic film about a real and sincere love to meet you 2016 16 Romance kinomania drama kinomania in the center of the plot of the film before I met you, Louise Clark, she leads a simple and quiet life of twenty-six girls working in a café favorite kid friendly family what more could you ask for from life but one fine day a café and close feelings for the guy grow cold young girl without education it is difficult to find a suitable job fortunately she has a chance to work a nurse for more money it has to take care of a couple izovannym thirty-five businessman Will Traynor was the victim of an accident in which he was hit by a motorcycle now he sees no reason to live on after the catastrophe he can only speak and move his head, Louise has no medical training and experience to assist disabled people she agrees to work and come to a country house can whether young girl back to the patient faith in themselves how to cope with the pain that pocket forever lodged in his heart paralyzed man</v>
      </c>
    </row>
    <row r="8530" ht="15.75" customHeight="1">
      <c r="A8530" s="1">
        <v>9310.0</v>
      </c>
      <c r="B8530" s="2" t="s">
        <v>6809</v>
      </c>
      <c r="C8530" s="2" t="s">
        <v>6805</v>
      </c>
      <c r="D8530" s="2" t="s">
        <v>6</v>
      </c>
      <c r="E8530" s="2" t="str">
        <f>IFERROR(__xludf.DUMMYFUNCTION("GOOGLETRANSLATE(B8530, ""auto"",""en"")"),"a man in his life should never complain about two things on his wife and on the machine itself elected")</f>
        <v>a man in his life should never complain about two things on his wife and on the machine itself elected</v>
      </c>
    </row>
    <row r="8531" ht="15.75" customHeight="1">
      <c r="A8531" s="1">
        <v>9311.0</v>
      </c>
      <c r="B8531" s="2" t="s">
        <v>6810</v>
      </c>
      <c r="C8531" s="2" t="s">
        <v>6805</v>
      </c>
      <c r="D8531" s="2" t="s">
        <v>6</v>
      </c>
      <c r="E8531" s="2" t="str">
        <f>IFERROR(__xludf.DUMMYFUNCTION("GOOGLETRANSLATE(B8531, ""auto"",""en"")")," dear what do you want anything")</f>
        <v> dear what do you want anything</v>
      </c>
    </row>
    <row r="8532" ht="15.75" customHeight="1">
      <c r="A8532" s="1">
        <v>9312.0</v>
      </c>
      <c r="B8532" s="2" t="s">
        <v>6811</v>
      </c>
      <c r="C8532" s="2" t="s">
        <v>6805</v>
      </c>
      <c r="D8532" s="2" t="s">
        <v>6</v>
      </c>
      <c r="E8532" s="2" t="str">
        <f>IFERROR(__xludf.DUMMYFUNCTION("GOOGLETRANSLATE(B8532, ""auto"",""en"")"),"says")</f>
        <v>says</v>
      </c>
    </row>
    <row r="8533" ht="15.75" customHeight="1">
      <c r="A8533" s="1">
        <v>9313.0</v>
      </c>
      <c r="B8533" s="2" t="s">
        <v>6812</v>
      </c>
      <c r="C8533" s="2" t="s">
        <v>6805</v>
      </c>
      <c r="D8533" s="2" t="s">
        <v>6</v>
      </c>
      <c r="E8533" s="2" t="str">
        <f>IFERROR(__xludf.DUMMYFUNCTION("GOOGLETRANSLATE(B8533, ""auto"",""en"")"),"Isaac Asimov is not a lack of women trying to circumvent the quarrel is a fantastic place to travel ii brain")</f>
        <v>Isaac Asimov is not a lack of women trying to circumvent the quarrel is a fantastic place to travel ii brain</v>
      </c>
    </row>
    <row r="8534" ht="15.75" customHeight="1">
      <c r="A8534" s="1">
        <v>9314.0</v>
      </c>
      <c r="B8534" s="2" t="s">
        <v>6813</v>
      </c>
      <c r="C8534" s="2" t="s">
        <v>6805</v>
      </c>
      <c r="D8534" s="2" t="s">
        <v>6</v>
      </c>
      <c r="E8534" s="2" t="str">
        <f>IFERROR(__xludf.DUMMYFUNCTION("GOOGLETRANSLATE(B8534, ""auto"",""en"")"),"appreciate every moment lived close to their parents")</f>
        <v>appreciate every moment lived close to their parents</v>
      </c>
    </row>
    <row r="8535" ht="15.75" customHeight="1">
      <c r="A8535" s="1">
        <v>9316.0</v>
      </c>
      <c r="B8535" s="2" t="s">
        <v>6814</v>
      </c>
      <c r="C8535" s="2" t="s">
        <v>6805</v>
      </c>
      <c r="D8535" s="2" t="s">
        <v>6</v>
      </c>
      <c r="E8535" s="2" t="str">
        <f>IFERROR(__xludf.DUMMYFUNCTION("GOOGLETRANSLATE(B8535, ""auto"",""en"")"),"Two reasons why I'm waiting for the winter 1 2 birthday New Year")</f>
        <v>Two reasons why I'm waiting for the winter 1 2 birthday New Year</v>
      </c>
    </row>
    <row r="8536" ht="15.75" customHeight="1">
      <c r="A8536" s="1">
        <v>9317.0</v>
      </c>
      <c r="B8536" s="2" t="s">
        <v>6815</v>
      </c>
      <c r="C8536" s="2" t="s">
        <v>6805</v>
      </c>
      <c r="D8536" s="2" t="s">
        <v>6</v>
      </c>
      <c r="E8536" s="2" t="str">
        <f>IFERROR(__xludf.DUMMYFUNCTION("GOOGLETRANSLATE(B8536, ""auto"",""en"")"),"kid's reaction to my father's embrace")</f>
        <v>kid's reaction to my father's embrace</v>
      </c>
    </row>
    <row r="8537" ht="15.75" customHeight="1">
      <c r="A8537" s="1">
        <v>9318.0</v>
      </c>
      <c r="B8537" s="2" t="s">
        <v>6816</v>
      </c>
      <c r="C8537" s="2" t="s">
        <v>6817</v>
      </c>
      <c r="D8537" s="2" t="s">
        <v>6</v>
      </c>
      <c r="E8537" s="2" t="str">
        <f>IFERROR(__xludf.DUMMYFUNCTION("GOOGLETRANSLATE(B8537, ""auto"",""en"")"),"others soon")</f>
        <v>others soon</v>
      </c>
    </row>
    <row r="8538" ht="15.75" customHeight="1">
      <c r="A8538" s="1">
        <v>9319.0</v>
      </c>
      <c r="B8538" s="2" t="s">
        <v>6818</v>
      </c>
      <c r="C8538" s="2" t="s">
        <v>6817</v>
      </c>
      <c r="D8538" s="2" t="s">
        <v>6</v>
      </c>
      <c r="E8538" s="2" t="str">
        <f>IFERROR(__xludf.DUMMYFUNCTION("GOOGLETRANSLATE(B8538, ""auto"",""en"")"),"It's perfect")</f>
        <v>It's perfect</v>
      </c>
    </row>
    <row r="8539" ht="15.75" customHeight="1">
      <c r="A8539" s="1">
        <v>9320.0</v>
      </c>
      <c r="B8539" s="2" t="s">
        <v>6819</v>
      </c>
      <c r="C8539" s="2" t="s">
        <v>6817</v>
      </c>
      <c r="D8539" s="2" t="s">
        <v>6</v>
      </c>
      <c r="E8539" s="2" t="str">
        <f>IFERROR(__xludf.DUMMYFUNCTION("GOOGLETRANSLATE(B8539, ""auto"",""en"")"),"a direct link to those who can not find")</f>
        <v>a direct link to those who can not find</v>
      </c>
    </row>
    <row r="8540" ht="15.75" customHeight="1">
      <c r="A8540" s="1">
        <v>9321.0</v>
      </c>
      <c r="B8540" s="2" t="s">
        <v>6820</v>
      </c>
      <c r="C8540" s="2" t="s">
        <v>6817</v>
      </c>
      <c r="D8540" s="2" t="s">
        <v>6</v>
      </c>
      <c r="E8540" s="2" t="str">
        <f>IFERROR(__xludf.DUMMYFUNCTION("GOOGLETRANSLATE(B8540, ""auto"",""en"")"),"cabin filter installation")</f>
        <v>cabin filter installation</v>
      </c>
    </row>
    <row r="8541" ht="15.75" customHeight="1">
      <c r="A8541" s="1">
        <v>9322.0</v>
      </c>
      <c r="B8541" s="2" t="s">
        <v>6821</v>
      </c>
      <c r="C8541" s="2" t="s">
        <v>6817</v>
      </c>
      <c r="D8541" s="2" t="s">
        <v>6</v>
      </c>
      <c r="E8541" s="2" t="str">
        <f>IFERROR(__xludf.DUMMYFUNCTION("GOOGLETRANSLATE(B8541, ""auto"",""en"")"),"Search pure light")</f>
        <v>Search pure light</v>
      </c>
    </row>
    <row r="8542" ht="15.75" customHeight="1">
      <c r="A8542" s="1">
        <v>9323.0</v>
      </c>
      <c r="B8542" s="2" t="s">
        <v>6822</v>
      </c>
      <c r="C8542" s="2" t="s">
        <v>6817</v>
      </c>
      <c r="D8542" s="2" t="s">
        <v>6</v>
      </c>
      <c r="E8542" s="2" t="str">
        <f>IFERROR(__xludf.DUMMYFUNCTION("GOOGLETRANSLATE(B8542, ""auto"",""en"")"),"Purchase BATTERY flies estimate")</f>
        <v>Purchase BATTERY flies estimate</v>
      </c>
    </row>
    <row r="8543" ht="15.75" customHeight="1">
      <c r="A8543" s="1">
        <v>9324.0</v>
      </c>
      <c r="B8543" s="2" t="s">
        <v>6823</v>
      </c>
      <c r="C8543" s="2" t="s">
        <v>6817</v>
      </c>
      <c r="D8543" s="2" t="s">
        <v>6</v>
      </c>
      <c r="E8543" s="2" t="str">
        <f>IFERROR(__xludf.DUMMYFUNCTION("GOOGLETRANSLATE(B8543, ""auto"",""en"")"),"should be below the")</f>
        <v>should be below the</v>
      </c>
    </row>
    <row r="8544" ht="15.75" customHeight="1">
      <c r="A8544" s="1">
        <v>9325.0</v>
      </c>
      <c r="B8544" s="2" t="s">
        <v>6824</v>
      </c>
      <c r="C8544" s="2" t="s">
        <v>6817</v>
      </c>
      <c r="D8544" s="2" t="s">
        <v>6</v>
      </c>
      <c r="E8544" s="2" t="str">
        <f>IFERROR(__xludf.DUMMYFUNCTION("GOOGLETRANSLATE(B8544, ""auto"",""en"")"),"driving Radik")</f>
        <v>driving Radik</v>
      </c>
    </row>
    <row r="8545" ht="15.75" customHeight="1">
      <c r="A8545" s="1">
        <v>9326.0</v>
      </c>
      <c r="B8545" s="2" t="s">
        <v>6816</v>
      </c>
      <c r="C8545" s="2" t="s">
        <v>6825</v>
      </c>
      <c r="D8545" s="2" t="s">
        <v>6</v>
      </c>
      <c r="E8545" s="2" t="str">
        <f>IFERROR(__xludf.DUMMYFUNCTION("GOOGLETRANSLATE(B8545, ""auto"",""en"")"),"others soon")</f>
        <v>others soon</v>
      </c>
    </row>
    <row r="8546" ht="15.75" customHeight="1">
      <c r="A8546" s="1">
        <v>9327.0</v>
      </c>
      <c r="B8546" s="2" t="s">
        <v>6818</v>
      </c>
      <c r="C8546" s="2" t="s">
        <v>6825</v>
      </c>
      <c r="D8546" s="2" t="s">
        <v>6</v>
      </c>
      <c r="E8546" s="2" t="str">
        <f>IFERROR(__xludf.DUMMYFUNCTION("GOOGLETRANSLATE(B8546, ""auto"",""en"")"),"It's perfect")</f>
        <v>It's perfect</v>
      </c>
    </row>
    <row r="8547" ht="15.75" customHeight="1">
      <c r="A8547" s="1">
        <v>9328.0</v>
      </c>
      <c r="B8547" s="2" t="s">
        <v>6819</v>
      </c>
      <c r="C8547" s="2" t="s">
        <v>6825</v>
      </c>
      <c r="D8547" s="2" t="s">
        <v>6</v>
      </c>
      <c r="E8547" s="2" t="str">
        <f>IFERROR(__xludf.DUMMYFUNCTION("GOOGLETRANSLATE(B8547, ""auto"",""en"")"),"a direct link to those who can not find")</f>
        <v>a direct link to those who can not find</v>
      </c>
    </row>
    <row r="8548" ht="15.75" customHeight="1">
      <c r="A8548" s="1">
        <v>9329.0</v>
      </c>
      <c r="B8548" s="2" t="s">
        <v>6820</v>
      </c>
      <c r="C8548" s="2" t="s">
        <v>6825</v>
      </c>
      <c r="D8548" s="2" t="s">
        <v>6</v>
      </c>
      <c r="E8548" s="2" t="str">
        <f>IFERROR(__xludf.DUMMYFUNCTION("GOOGLETRANSLATE(B8548, ""auto"",""en"")"),"cabin filter installation")</f>
        <v>cabin filter installation</v>
      </c>
    </row>
    <row r="8549" ht="15.75" customHeight="1">
      <c r="A8549" s="1">
        <v>9330.0</v>
      </c>
      <c r="B8549" s="2" t="s">
        <v>6821</v>
      </c>
      <c r="C8549" s="2" t="s">
        <v>6825</v>
      </c>
      <c r="D8549" s="2" t="s">
        <v>6</v>
      </c>
      <c r="E8549" s="2" t="str">
        <f>IFERROR(__xludf.DUMMYFUNCTION("GOOGLETRANSLATE(B8549, ""auto"",""en"")"),"Search pure light")</f>
        <v>Search pure light</v>
      </c>
    </row>
    <row r="8550" ht="15.75" customHeight="1">
      <c r="A8550" s="1">
        <v>9331.0</v>
      </c>
      <c r="B8550" s="2" t="s">
        <v>6822</v>
      </c>
      <c r="C8550" s="2" t="s">
        <v>6825</v>
      </c>
      <c r="D8550" s="2" t="s">
        <v>6</v>
      </c>
      <c r="E8550" s="2" t="str">
        <f>IFERROR(__xludf.DUMMYFUNCTION("GOOGLETRANSLATE(B8550, ""auto"",""en"")"),"Purchase BATTERY flies estimate")</f>
        <v>Purchase BATTERY flies estimate</v>
      </c>
    </row>
    <row r="8551" ht="15.75" customHeight="1">
      <c r="A8551" s="1">
        <v>9332.0</v>
      </c>
      <c r="B8551" s="2" t="s">
        <v>6823</v>
      </c>
      <c r="C8551" s="2" t="s">
        <v>6825</v>
      </c>
      <c r="D8551" s="2" t="s">
        <v>6</v>
      </c>
      <c r="E8551" s="2" t="str">
        <f>IFERROR(__xludf.DUMMYFUNCTION("GOOGLETRANSLATE(B8551, ""auto"",""en"")"),"should be below the")</f>
        <v>should be below the</v>
      </c>
    </row>
    <row r="8552" ht="15.75" customHeight="1">
      <c r="A8552" s="1">
        <v>9333.0</v>
      </c>
      <c r="B8552" s="2" t="s">
        <v>6824</v>
      </c>
      <c r="C8552" s="2" t="s">
        <v>6825</v>
      </c>
      <c r="D8552" s="2" t="s">
        <v>6</v>
      </c>
      <c r="E8552" s="2" t="str">
        <f>IFERROR(__xludf.DUMMYFUNCTION("GOOGLETRANSLATE(B8552, ""auto"",""en"")"),"driving Radik")</f>
        <v>driving Radik</v>
      </c>
    </row>
    <row r="8553" ht="15.75" customHeight="1">
      <c r="A8553" s="1">
        <v>9334.0</v>
      </c>
      <c r="B8553" s="2" t="s">
        <v>6816</v>
      </c>
      <c r="C8553" s="2" t="s">
        <v>6825</v>
      </c>
      <c r="D8553" s="2" t="s">
        <v>6</v>
      </c>
      <c r="E8553" s="2" t="str">
        <f>IFERROR(__xludf.DUMMYFUNCTION("GOOGLETRANSLATE(B8553, ""auto"",""en"")"),"others soon")</f>
        <v>others soon</v>
      </c>
    </row>
    <row r="8554" ht="15.75" customHeight="1">
      <c r="A8554" s="1">
        <v>9335.0</v>
      </c>
      <c r="B8554" s="2" t="s">
        <v>6818</v>
      </c>
      <c r="C8554" s="2" t="s">
        <v>6825</v>
      </c>
      <c r="D8554" s="2" t="s">
        <v>6</v>
      </c>
      <c r="E8554" s="2" t="str">
        <f>IFERROR(__xludf.DUMMYFUNCTION("GOOGLETRANSLATE(B8554, ""auto"",""en"")"),"It's perfect")</f>
        <v>It's perfect</v>
      </c>
    </row>
    <row r="8555" ht="15.75" customHeight="1">
      <c r="A8555" s="1">
        <v>9336.0</v>
      </c>
      <c r="B8555" s="2" t="s">
        <v>6819</v>
      </c>
      <c r="C8555" s="2" t="s">
        <v>6825</v>
      </c>
      <c r="D8555" s="2" t="s">
        <v>6</v>
      </c>
      <c r="E8555" s="2" t="str">
        <f>IFERROR(__xludf.DUMMYFUNCTION("GOOGLETRANSLATE(B8555, ""auto"",""en"")"),"a direct link to those who can not find")</f>
        <v>a direct link to those who can not find</v>
      </c>
    </row>
    <row r="8556" ht="15.75" customHeight="1">
      <c r="A8556" s="1">
        <v>9337.0</v>
      </c>
      <c r="B8556" s="2" t="s">
        <v>6820</v>
      </c>
      <c r="C8556" s="2" t="s">
        <v>6825</v>
      </c>
      <c r="D8556" s="2" t="s">
        <v>6</v>
      </c>
      <c r="E8556" s="2" t="str">
        <f>IFERROR(__xludf.DUMMYFUNCTION("GOOGLETRANSLATE(B8556, ""auto"",""en"")"),"cabin filter installation")</f>
        <v>cabin filter installation</v>
      </c>
    </row>
    <row r="8557" ht="15.75" customHeight="1">
      <c r="A8557" s="1">
        <v>9338.0</v>
      </c>
      <c r="B8557" s="2" t="s">
        <v>6821</v>
      </c>
      <c r="C8557" s="2" t="s">
        <v>6825</v>
      </c>
      <c r="D8557" s="2" t="s">
        <v>6</v>
      </c>
      <c r="E8557" s="2" t="str">
        <f>IFERROR(__xludf.DUMMYFUNCTION("GOOGLETRANSLATE(B8557, ""auto"",""en"")"),"Search pure light")</f>
        <v>Search pure light</v>
      </c>
    </row>
    <row r="8558" ht="15.75" customHeight="1">
      <c r="A8558" s="1">
        <v>9339.0</v>
      </c>
      <c r="B8558" s="2" t="s">
        <v>6822</v>
      </c>
      <c r="C8558" s="2" t="s">
        <v>6825</v>
      </c>
      <c r="D8558" s="2" t="s">
        <v>6</v>
      </c>
      <c r="E8558" s="2" t="str">
        <f>IFERROR(__xludf.DUMMYFUNCTION("GOOGLETRANSLATE(B8558, ""auto"",""en"")"),"Purchase BATTERY flies estimate")</f>
        <v>Purchase BATTERY flies estimate</v>
      </c>
    </row>
    <row r="8559" ht="15.75" customHeight="1">
      <c r="A8559" s="1">
        <v>9340.0</v>
      </c>
      <c r="B8559" s="2" t="s">
        <v>6823</v>
      </c>
      <c r="C8559" s="2" t="s">
        <v>6825</v>
      </c>
      <c r="D8559" s="2" t="s">
        <v>6</v>
      </c>
      <c r="E8559" s="2" t="str">
        <f>IFERROR(__xludf.DUMMYFUNCTION("GOOGLETRANSLATE(B8559, ""auto"",""en"")"),"should be below the")</f>
        <v>should be below the</v>
      </c>
    </row>
    <row r="8560" ht="15.75" customHeight="1">
      <c r="A8560" s="1">
        <v>9341.0</v>
      </c>
      <c r="B8560" s="2" t="s">
        <v>6824</v>
      </c>
      <c r="C8560" s="2" t="s">
        <v>6825</v>
      </c>
      <c r="D8560" s="2" t="s">
        <v>6</v>
      </c>
      <c r="E8560" s="2" t="str">
        <f>IFERROR(__xludf.DUMMYFUNCTION("GOOGLETRANSLATE(B8560, ""auto"",""en"")"),"driving Radik")</f>
        <v>driving Radik</v>
      </c>
    </row>
    <row r="8561" ht="15.75" customHeight="1">
      <c r="A8561" s="1">
        <v>9342.0</v>
      </c>
      <c r="B8561" s="2" t="s">
        <v>6826</v>
      </c>
      <c r="C8561" s="2" t="s">
        <v>6827</v>
      </c>
      <c r="D8561" s="2" t="s">
        <v>6</v>
      </c>
      <c r="E8561" s="2" t="str">
        <f>IFERROR(__xludf.DUMMYFUNCTION("GOOGLETRANSLATE(B8561, ""auto"",""en"")"),"vampires drink your blood for vitamin d because they can not get it from the sun when you thought about it there's just think about yourself")</f>
        <v>vampires drink your blood for vitamin d because they can not get it from the sun when you thought about it there's just think about yourself</v>
      </c>
    </row>
    <row r="8562" ht="15.75" customHeight="1">
      <c r="A8562" s="1">
        <v>9344.0</v>
      </c>
      <c r="B8562" s="2" t="s">
        <v>6828</v>
      </c>
      <c r="C8562" s="2" t="s">
        <v>6827</v>
      </c>
      <c r="D8562" s="2" t="s">
        <v>6</v>
      </c>
      <c r="E8562" s="2" t="str">
        <f>IFERROR(__xludf.DUMMYFUNCTION("GOOGLETRANSLATE(B8562, ""auto"",""en"")"),"brain defects tonalniki not zamazhesh")</f>
        <v>brain defects tonalniki not zamazhesh</v>
      </c>
    </row>
    <row r="8563" ht="15.75" customHeight="1">
      <c r="A8563" s="1">
        <v>9345.0</v>
      </c>
      <c r="B8563" s="2" t="s">
        <v>6829</v>
      </c>
      <c r="C8563" s="2" t="s">
        <v>6827</v>
      </c>
      <c r="D8563" s="2" t="s">
        <v>6</v>
      </c>
      <c r="E8563" s="2" t="str">
        <f>IFERROR(__xludf.DUMMYFUNCTION("GOOGLETRANSLATE(B8563, ""auto"",""en"")")," Do you have a pet I have a younger brother")</f>
        <v> Do you have a pet I have a younger brother</v>
      </c>
    </row>
    <row r="8564" ht="15.75" customHeight="1">
      <c r="A8564" s="1">
        <v>9346.0</v>
      </c>
      <c r="B8564" s="2" t="s">
        <v>6830</v>
      </c>
      <c r="C8564" s="2" t="s">
        <v>6831</v>
      </c>
      <c r="D8564" s="2" t="s">
        <v>6</v>
      </c>
      <c r="E8564" s="2" t="str">
        <f>IFERROR(__xludf.DUMMYFUNCTION("GOOGLETRANSLATE(B8564, ""auto"",""en"")"),"No matter how strong character becomes that much less of a true friend")</f>
        <v>No matter how strong character becomes that much less of a true friend</v>
      </c>
    </row>
    <row r="8565" ht="15.75" customHeight="1">
      <c r="A8565" s="1">
        <v>9347.0</v>
      </c>
      <c r="B8565" s="2" t="s">
        <v>6832</v>
      </c>
      <c r="C8565" s="2" t="s">
        <v>6831</v>
      </c>
      <c r="D8565" s="2" t="s">
        <v>6</v>
      </c>
      <c r="E8565" s="2" t="str">
        <f>IFERROR(__xludf.DUMMYFUNCTION("GOOGLETRANSLATE(B8565, ""auto"",""en"")"),"takaya life strange you yesterday was happy and now today you're just alive")</f>
        <v>takaya life strange you yesterday was happy and now today you're just alive</v>
      </c>
    </row>
    <row r="8566" ht="15.75" customHeight="1">
      <c r="A8566" s="1">
        <v>9348.0</v>
      </c>
      <c r="B8566" s="2" t="s">
        <v>6833</v>
      </c>
      <c r="C8566" s="2" t="s">
        <v>6834</v>
      </c>
      <c r="D8566" s="2" t="s">
        <v>6</v>
      </c>
      <c r="E8566" s="2" t="str">
        <f>IFERROR(__xludf.DUMMYFUNCTION("GOOGLETRANSLATE(B8566, ""auto"",""en"")"),"Jordan")</f>
        <v>Jordan</v>
      </c>
    </row>
    <row r="8567" ht="15.75" customHeight="1">
      <c r="A8567" s="1">
        <v>9349.0</v>
      </c>
      <c r="B8567" s="2" t="s">
        <v>6835</v>
      </c>
      <c r="C8567" s="2" t="s">
        <v>6834</v>
      </c>
      <c r="D8567" s="2" t="s">
        <v>6</v>
      </c>
      <c r="E8567" s="2" t="str">
        <f>IFERROR(__xludf.DUMMYFUNCTION("GOOGLETRANSLATE(B8567, ""auto"",""en"")"),"never hear the never say teach about what you drive")</f>
        <v>never hear the never say teach about what you drive</v>
      </c>
    </row>
    <row r="8568" ht="15.75" customHeight="1">
      <c r="A8568" s="1">
        <v>9350.0</v>
      </c>
      <c r="B8568" s="2" t="s">
        <v>6836</v>
      </c>
      <c r="C8568" s="2" t="s">
        <v>6834</v>
      </c>
      <c r="D8568" s="2" t="s">
        <v>6</v>
      </c>
      <c r="E8568" s="2" t="str">
        <f>IFERROR(__xludf.DUMMYFUNCTION("GOOGLETRANSLATE(B8568, ""auto"",""en"")"),"we all live with the thoughts of what others will say jurt not oylaydy and most crowning uyat Bolado all as servants waiting on you typical behavior that dictates the most miserable society")</f>
        <v>we all live with the thoughts of what others will say jurt not oylaydy and most crowning uyat Bolado all as servants waiting on you typical behavior that dictates the most miserable society</v>
      </c>
    </row>
    <row r="8569" ht="15.75" customHeight="1">
      <c r="A8569" s="1">
        <v>9351.0</v>
      </c>
      <c r="B8569" s="2" t="s">
        <v>6837</v>
      </c>
      <c r="C8569" s="2" t="s">
        <v>6834</v>
      </c>
      <c r="D8569" s="2" t="s">
        <v>6</v>
      </c>
      <c r="E8569" s="2" t="str">
        <f>IFERROR(__xludf.DUMMYFUNCTION("GOOGLETRANSLATE(B8569, ""auto"",""en"")")," those who insists that one day realized his dream to be remembered one day is today hardly ever there will be a more beautiful today, exactly a year since the death of Chester Bennington chesterbennington linkinpark makechesterproud")</f>
        <v> those who insists that one day realized his dream to be remembered one day is today hardly ever there will be a more beautiful today, exactly a year since the death of Chester Bennington chesterbennington linkinpark makechesterproud</v>
      </c>
    </row>
    <row r="8570" ht="15.75" customHeight="1">
      <c r="A8570" s="1">
        <v>9352.0</v>
      </c>
      <c r="B8570" s="2" t="s">
        <v>5444</v>
      </c>
      <c r="C8570" s="2" t="s">
        <v>6834</v>
      </c>
      <c r="D8570" s="2" t="s">
        <v>6</v>
      </c>
      <c r="E8570" s="2" t="str">
        <f>IFERROR(__xludf.DUMMYFUNCTION("GOOGLETRANSLATE(B8570, ""auto"",""en"")"),"legend")</f>
        <v>legend</v>
      </c>
    </row>
    <row r="8571" ht="15.75" customHeight="1">
      <c r="A8571" s="1">
        <v>9353.0</v>
      </c>
      <c r="B8571" s="2" t="s">
        <v>6838</v>
      </c>
      <c r="C8571" s="2" t="s">
        <v>6834</v>
      </c>
      <c r="D8571" s="2" t="s">
        <v>6</v>
      </c>
      <c r="E8571" s="2" t="str">
        <f>IFERROR(__xludf.DUMMYFUNCTION("GOOGLETRANSLATE(B8571, ""auto"",""en"")"),"king")</f>
        <v>king</v>
      </c>
    </row>
    <row r="8572" ht="15.75" customHeight="1">
      <c r="A8572" s="1">
        <v>9354.0</v>
      </c>
      <c r="B8572" s="2" t="s">
        <v>6839</v>
      </c>
      <c r="C8572" s="2" t="s">
        <v>6834</v>
      </c>
      <c r="D8572" s="2" t="s">
        <v>6</v>
      </c>
      <c r="E8572" s="2" t="str">
        <f>IFERROR(__xludf.DUMMYFUNCTION("GOOGLETRANSLATE(B8572, ""auto"",""en"")"),"alcohol to escape from the reality of the work that there was no time to think consumption to numb the conscience of vaccination immunity to destroy the meat to the corpse rotted 3 days in the intestine show completely")</f>
        <v>alcohol to escape from the reality of the work that there was no time to think consumption to numb the conscience of vaccination immunity to destroy the meat to the corpse rotted 3 days in the intestine show completely</v>
      </c>
    </row>
    <row r="8573" ht="15.75" customHeight="1">
      <c r="A8573" s="1">
        <v>9355.0</v>
      </c>
      <c r="B8573" s="2" t="s">
        <v>6840</v>
      </c>
      <c r="C8573" s="2" t="s">
        <v>6834</v>
      </c>
      <c r="D8573" s="2" t="s">
        <v>6</v>
      </c>
      <c r="E8573" s="2" t="str">
        <f>IFERROR(__xludf.DUMMYFUNCTION("GOOGLETRANSLATE(B8573, ""auto"",""en"")"),"illustration of how the Pope actually refer to subsidiaries")</f>
        <v>illustration of how the Pope actually refer to subsidiaries</v>
      </c>
    </row>
    <row r="8574" ht="15.75" customHeight="1">
      <c r="A8574" s="1">
        <v>9356.0</v>
      </c>
      <c r="B8574" s="2" t="s">
        <v>6841</v>
      </c>
      <c r="C8574" s="2" t="s">
        <v>4903</v>
      </c>
      <c r="D8574" s="2" t="s">
        <v>6</v>
      </c>
      <c r="E8574" s="2" t="str">
        <f>IFERROR(__xludf.DUMMYFUNCTION("GOOGLETRANSLATE(B8574, ""auto"",""en"")"),"ℒℴѵℯ")</f>
        <v>ℒℴѵℯ</v>
      </c>
    </row>
    <row r="8575" ht="15.75" customHeight="1">
      <c r="A8575" s="1">
        <v>9357.0</v>
      </c>
      <c r="B8575" s="2" t="s">
        <v>6842</v>
      </c>
      <c r="C8575" s="2" t="s">
        <v>4903</v>
      </c>
      <c r="D8575" s="2" t="s">
        <v>6</v>
      </c>
      <c r="E8575" s="2" t="str">
        <f>IFERROR(__xludf.DUMMYFUNCTION("GOOGLETRANSLATE(B8575, ""auto"",""en"")"),"all of the wonderful animated film How to Train Your Dragon climbs on the wall and look at any convenient time fantasy thriller genre comedy adventure as a family ppurychit grakona 2010 How ppurychit grakona February 2014 as a ppurychit grakona March 2019")</f>
        <v>all of the wonderful animated film How to Train Your Dragon climbs on the wall and look at any convenient time fantasy thriller genre comedy adventure as a family ppurychit grakona 2010 How ppurychit grakona February 2014 as a ppurychit grakona March 2019</v>
      </c>
    </row>
    <row r="8576" ht="15.75" customHeight="1">
      <c r="A8576" s="1">
        <v>9358.0</v>
      </c>
      <c r="B8576" s="2" t="s">
        <v>6843</v>
      </c>
      <c r="C8576" s="2" t="s">
        <v>4903</v>
      </c>
      <c r="D8576" s="2" t="s">
        <v>6</v>
      </c>
      <c r="E8576" s="2" t="str">
        <f>IFERROR(__xludf.DUMMYFUNCTION("GOOGLETRANSLATE(B8576, ""auto"",""en"")"),"do you think that a man should smell of strength and confidence rather than beer and cigarettes")</f>
        <v>do you think that a man should smell of strength and confidence rather than beer and cigarettes</v>
      </c>
    </row>
    <row r="8577" ht="15.75" customHeight="1">
      <c r="A8577" s="1">
        <v>9360.0</v>
      </c>
      <c r="B8577" s="2" t="s">
        <v>6844</v>
      </c>
      <c r="C8577" s="2" t="s">
        <v>4903</v>
      </c>
      <c r="D8577" s="2" t="s">
        <v>6</v>
      </c>
      <c r="E8577" s="2" t="str">
        <f>IFERROR(__xludf.DUMMYFUNCTION("GOOGLETRANSLATE(B8577, ""auto"",""en"")"),"I'm the man who is still waiting for these feelings which make films and write books")</f>
        <v>I'm the man who is still waiting for these feelings which make films and write books</v>
      </c>
    </row>
    <row r="8578" ht="15.75" customHeight="1">
      <c r="A8578" s="1">
        <v>9361.0</v>
      </c>
      <c r="B8578" s="2" t="s">
        <v>6845</v>
      </c>
      <c r="C8578" s="2" t="s">
        <v>4903</v>
      </c>
      <c r="D8578" s="2" t="s">
        <v>6</v>
      </c>
      <c r="E8578" s="2" t="str">
        <f>IFERROR(__xludf.DUMMYFUNCTION("GOOGLETRANSLATE(B8578, ""auto"",""en"")"),"how many interesting things going on here as pleasant memories associated with this place a")</f>
        <v>how many interesting things going on here as pleasant memories associated with this place a</v>
      </c>
    </row>
    <row r="8579" ht="15.75" customHeight="1">
      <c r="A8579" s="1">
        <v>9362.0</v>
      </c>
      <c r="B8579" s="2" t="s">
        <v>6846</v>
      </c>
      <c r="C8579" s="2" t="s">
        <v>4903</v>
      </c>
      <c r="D8579" s="2" t="s">
        <v>6</v>
      </c>
      <c r="E8579" s="2" t="str">
        <f>IFERROR(__xludf.DUMMYFUNCTION("GOOGLETRANSLATE(B8579, ""auto"",""en"")"),"RGC Let Heart- Homer thinking long healthy remain healthy II- btw achieve significant duindam")</f>
        <v>RGC Let Heart- Homer thinking long healthy remain healthy II- btw achieve significant duindam</v>
      </c>
    </row>
    <row r="8580" ht="15.75" customHeight="1">
      <c r="A8580" s="1">
        <v>9363.0</v>
      </c>
      <c r="B8580" s="2" t="s">
        <v>6847</v>
      </c>
      <c r="C8580" s="2" t="s">
        <v>4903</v>
      </c>
      <c r="D8580" s="2" t="s">
        <v>6</v>
      </c>
      <c r="E8580" s="2" t="str">
        <f>IFERROR(__xludf.DUMMYFUNCTION("GOOGLETRANSLATE(B8580, ""auto"",""en"")"),"only girl who calls the guys first group of warden")</f>
        <v>only girl who calls the guys first group of warden</v>
      </c>
    </row>
    <row r="8581" ht="15.75" customHeight="1">
      <c r="A8581" s="1">
        <v>9364.0</v>
      </c>
      <c r="B8581" s="2" t="s">
        <v>6848</v>
      </c>
      <c r="C8581" s="2" t="s">
        <v>4903</v>
      </c>
      <c r="D8581" s="2" t="s">
        <v>6</v>
      </c>
      <c r="E8581" s="2" t="str">
        <f>IFERROR(__xludf.DUMMYFUNCTION("GOOGLETRANSLATE(B8581, ""auto"",""en"")")," fish")</f>
        <v> fish</v>
      </c>
    </row>
    <row r="8582" ht="15.75" customHeight="1">
      <c r="A8582" s="1">
        <v>9365.0</v>
      </c>
      <c r="B8582" s="2" t="s">
        <v>6849</v>
      </c>
      <c r="C8582" s="2" t="s">
        <v>4903</v>
      </c>
      <c r="D8582" s="2" t="s">
        <v>6</v>
      </c>
      <c r="E8582" s="2" t="str">
        <f>IFERROR(__xludf.DUMMYFUNCTION("GOOGLETRANSLATE(B8582, ""auto"",""en"")"),"no one no one is harder than the character in the ram to no one, no one can control the calf to be as fast as the twins nobody engaged in self-development as the cancer completely show")</f>
        <v>no one no one is harder than the character in the ram to no one, no one can control the calf to be as fast as the twins nobody engaged in self-development as the cancer completely show</v>
      </c>
    </row>
    <row r="8583" ht="15.75" customHeight="1">
      <c r="A8583" s="1">
        <v>9367.0</v>
      </c>
      <c r="B8583" s="2" t="s">
        <v>6850</v>
      </c>
      <c r="C8583" s="2" t="s">
        <v>4903</v>
      </c>
      <c r="D8583" s="2" t="s">
        <v>6</v>
      </c>
      <c r="E8583" s="2" t="str">
        <f>IFERROR(__xludf.DUMMYFUNCTION("GOOGLETRANSLATE(B8583, ""auto"",""en"")"),"I think that smile caused during correspondence with the most sincere someone you can not see the person but you do not hear in your head all you read his voice and just sit there like a fool sincere smile phone")</f>
        <v>I think that smile caused during correspondence with the most sincere someone you can not see the person but you do not hear in your head all you read his voice and just sit there like a fool sincere smile phone</v>
      </c>
    </row>
    <row r="8584" ht="15.75" customHeight="1">
      <c r="A8584" s="1">
        <v>9368.0</v>
      </c>
      <c r="B8584" s="2" t="s">
        <v>6841</v>
      </c>
      <c r="C8584" s="2" t="s">
        <v>6851</v>
      </c>
      <c r="D8584" s="2" t="s">
        <v>6</v>
      </c>
      <c r="E8584" s="2" t="str">
        <f>IFERROR(__xludf.DUMMYFUNCTION("GOOGLETRANSLATE(B8584, ""auto"",""en"")"),"ℒℴѵℯ")</f>
        <v>ℒℴѵℯ</v>
      </c>
    </row>
    <row r="8585" ht="15.75" customHeight="1">
      <c r="A8585" s="1">
        <v>9369.0</v>
      </c>
      <c r="B8585" s="2" t="s">
        <v>6842</v>
      </c>
      <c r="C8585" s="2" t="s">
        <v>6851</v>
      </c>
      <c r="D8585" s="2" t="s">
        <v>6</v>
      </c>
      <c r="E8585" s="2" t="str">
        <f>IFERROR(__xludf.DUMMYFUNCTION("GOOGLETRANSLATE(B8585, ""auto"",""en"")"),"all of the wonderful animated film How to Train Your Dragon climbs on the wall and look at any convenient time fantasy thriller genre comedy adventure as a family ppurychit grakona 2010 How ppurychit grakona February 2014 as a ppurychit grakona March 2019")</f>
        <v>all of the wonderful animated film How to Train Your Dragon climbs on the wall and look at any convenient time fantasy thriller genre comedy adventure as a family ppurychit grakona 2010 How ppurychit grakona February 2014 as a ppurychit grakona March 2019</v>
      </c>
    </row>
    <row r="8586" ht="15.75" customHeight="1">
      <c r="A8586" s="1">
        <v>9370.0</v>
      </c>
      <c r="B8586" s="2" t="s">
        <v>6843</v>
      </c>
      <c r="C8586" s="2" t="s">
        <v>6851</v>
      </c>
      <c r="D8586" s="2" t="s">
        <v>6</v>
      </c>
      <c r="E8586" s="2" t="str">
        <f>IFERROR(__xludf.DUMMYFUNCTION("GOOGLETRANSLATE(B8586, ""auto"",""en"")"),"do you think that a man should smell of strength and confidence rather than beer and cigarettes")</f>
        <v>do you think that a man should smell of strength and confidence rather than beer and cigarettes</v>
      </c>
    </row>
    <row r="8587" ht="15.75" customHeight="1">
      <c r="A8587" s="1">
        <v>9372.0</v>
      </c>
      <c r="B8587" s="2" t="s">
        <v>6844</v>
      </c>
      <c r="C8587" s="2" t="s">
        <v>6851</v>
      </c>
      <c r="D8587" s="2" t="s">
        <v>6</v>
      </c>
      <c r="E8587" s="2" t="str">
        <f>IFERROR(__xludf.DUMMYFUNCTION("GOOGLETRANSLATE(B8587, ""auto"",""en"")"),"I'm the man who is still waiting for these feelings which make films and write books")</f>
        <v>I'm the man who is still waiting for these feelings which make films and write books</v>
      </c>
    </row>
    <row r="8588" ht="15.75" customHeight="1">
      <c r="A8588" s="1">
        <v>9373.0</v>
      </c>
      <c r="B8588" s="2" t="s">
        <v>6845</v>
      </c>
      <c r="C8588" s="2" t="s">
        <v>6851</v>
      </c>
      <c r="D8588" s="2" t="s">
        <v>6</v>
      </c>
      <c r="E8588" s="2" t="str">
        <f>IFERROR(__xludf.DUMMYFUNCTION("GOOGLETRANSLATE(B8588, ""auto"",""en"")"),"how many interesting things going on here as pleasant memories associated with this place a")</f>
        <v>how many interesting things going on here as pleasant memories associated with this place a</v>
      </c>
    </row>
    <row r="8589" ht="15.75" customHeight="1">
      <c r="A8589" s="1">
        <v>9374.0</v>
      </c>
      <c r="B8589" s="2" t="s">
        <v>6846</v>
      </c>
      <c r="C8589" s="2" t="s">
        <v>6851</v>
      </c>
      <c r="D8589" s="2" t="s">
        <v>6</v>
      </c>
      <c r="E8589" s="2" t="str">
        <f>IFERROR(__xludf.DUMMYFUNCTION("GOOGLETRANSLATE(B8589, ""auto"",""en"")"),"RGC Let Heart- Homer thinking long healthy remain healthy II- btw achieve significant duindam")</f>
        <v>RGC Let Heart- Homer thinking long healthy remain healthy II- btw achieve significant duindam</v>
      </c>
    </row>
    <row r="8590" ht="15.75" customHeight="1">
      <c r="A8590" s="1">
        <v>9375.0</v>
      </c>
      <c r="B8590" s="2" t="s">
        <v>6847</v>
      </c>
      <c r="C8590" s="2" t="s">
        <v>6851</v>
      </c>
      <c r="D8590" s="2" t="s">
        <v>6</v>
      </c>
      <c r="E8590" s="2" t="str">
        <f>IFERROR(__xludf.DUMMYFUNCTION("GOOGLETRANSLATE(B8590, ""auto"",""en"")"),"only girl who calls the guys first group of warden")</f>
        <v>only girl who calls the guys first group of warden</v>
      </c>
    </row>
    <row r="8591" ht="15.75" customHeight="1">
      <c r="A8591" s="1">
        <v>9376.0</v>
      </c>
      <c r="B8591" s="2" t="s">
        <v>6848</v>
      </c>
      <c r="C8591" s="2" t="s">
        <v>6851</v>
      </c>
      <c r="D8591" s="2" t="s">
        <v>6</v>
      </c>
      <c r="E8591" s="2" t="str">
        <f>IFERROR(__xludf.DUMMYFUNCTION("GOOGLETRANSLATE(B8591, ""auto"",""en"")")," fish")</f>
        <v> fish</v>
      </c>
    </row>
    <row r="8592" ht="15.75" customHeight="1">
      <c r="A8592" s="1">
        <v>9377.0</v>
      </c>
      <c r="B8592" s="2" t="s">
        <v>6849</v>
      </c>
      <c r="C8592" s="2" t="s">
        <v>6851</v>
      </c>
      <c r="D8592" s="2" t="s">
        <v>6</v>
      </c>
      <c r="E8592" s="2" t="str">
        <f>IFERROR(__xludf.DUMMYFUNCTION("GOOGLETRANSLATE(B8592, ""auto"",""en"")"),"no one no one is harder than the character in the ram to no one, no one can control the calf to be as fast as the twins nobody engaged in self-development as the cancer completely show")</f>
        <v>no one no one is harder than the character in the ram to no one, no one can control the calf to be as fast as the twins nobody engaged in self-development as the cancer completely show</v>
      </c>
    </row>
    <row r="8593" ht="15.75" customHeight="1">
      <c r="A8593" s="1">
        <v>9379.0</v>
      </c>
      <c r="B8593" s="2" t="s">
        <v>6850</v>
      </c>
      <c r="C8593" s="2" t="s">
        <v>6851</v>
      </c>
      <c r="D8593" s="2" t="s">
        <v>6</v>
      </c>
      <c r="E8593" s="2" t="str">
        <f>IFERROR(__xludf.DUMMYFUNCTION("GOOGLETRANSLATE(B8593, ""auto"",""en"")"),"I think that smile caused during correspondence with the most sincere someone you can not see the person but you do not hear in your head all you read his voice and just sit there like a fool sincere smile phone")</f>
        <v>I think that smile caused during correspondence with the most sincere someone you can not see the person but you do not hear in your head all you read his voice and just sit there like a fool sincere smile phone</v>
      </c>
    </row>
    <row r="8594" ht="15.75" customHeight="1">
      <c r="A8594" s="1">
        <v>9380.0</v>
      </c>
      <c r="B8594" s="2" t="s">
        <v>6841</v>
      </c>
      <c r="C8594" s="2" t="s">
        <v>6851</v>
      </c>
      <c r="D8594" s="2" t="s">
        <v>6</v>
      </c>
      <c r="E8594" s="2" t="str">
        <f>IFERROR(__xludf.DUMMYFUNCTION("GOOGLETRANSLATE(B8594, ""auto"",""en"")"),"ℒℴѵℯ")</f>
        <v>ℒℴѵℯ</v>
      </c>
    </row>
    <row r="8595" ht="15.75" customHeight="1">
      <c r="A8595" s="1">
        <v>9381.0</v>
      </c>
      <c r="B8595" s="2" t="s">
        <v>6842</v>
      </c>
      <c r="C8595" s="2" t="s">
        <v>6851</v>
      </c>
      <c r="D8595" s="2" t="s">
        <v>6</v>
      </c>
      <c r="E8595" s="2" t="str">
        <f>IFERROR(__xludf.DUMMYFUNCTION("GOOGLETRANSLATE(B8595, ""auto"",""en"")"),"all of the wonderful animated film How to Train Your Dragon climbs on the wall and look at any convenient time fantasy thriller genre comedy adventure as a family ppurychit grakona 2010 How ppurychit grakona February 2014 as a ppurychit grakona March 2019")</f>
        <v>all of the wonderful animated film How to Train Your Dragon climbs on the wall and look at any convenient time fantasy thriller genre comedy adventure as a family ppurychit grakona 2010 How ppurychit grakona February 2014 as a ppurychit grakona March 2019</v>
      </c>
    </row>
    <row r="8596" ht="15.75" customHeight="1">
      <c r="A8596" s="1">
        <v>9382.0</v>
      </c>
      <c r="B8596" s="2" t="s">
        <v>6843</v>
      </c>
      <c r="C8596" s="2" t="s">
        <v>6851</v>
      </c>
      <c r="D8596" s="2" t="s">
        <v>6</v>
      </c>
      <c r="E8596" s="2" t="str">
        <f>IFERROR(__xludf.DUMMYFUNCTION("GOOGLETRANSLATE(B8596, ""auto"",""en"")"),"do you think that a man should smell of strength and confidence rather than beer and cigarettes")</f>
        <v>do you think that a man should smell of strength and confidence rather than beer and cigarettes</v>
      </c>
    </row>
    <row r="8597" ht="15.75" customHeight="1">
      <c r="A8597" s="1">
        <v>9384.0</v>
      </c>
      <c r="B8597" s="2" t="s">
        <v>6844</v>
      </c>
      <c r="C8597" s="2" t="s">
        <v>6851</v>
      </c>
      <c r="D8597" s="2" t="s">
        <v>6</v>
      </c>
      <c r="E8597" s="2" t="str">
        <f>IFERROR(__xludf.DUMMYFUNCTION("GOOGLETRANSLATE(B8597, ""auto"",""en"")"),"I'm the man who is still waiting for these feelings which make films and write books")</f>
        <v>I'm the man who is still waiting for these feelings which make films and write books</v>
      </c>
    </row>
    <row r="8598" ht="15.75" customHeight="1">
      <c r="A8598" s="1">
        <v>9385.0</v>
      </c>
      <c r="B8598" s="2" t="s">
        <v>6845</v>
      </c>
      <c r="C8598" s="2" t="s">
        <v>6851</v>
      </c>
      <c r="D8598" s="2" t="s">
        <v>6</v>
      </c>
      <c r="E8598" s="2" t="str">
        <f>IFERROR(__xludf.DUMMYFUNCTION("GOOGLETRANSLATE(B8598, ""auto"",""en"")"),"how many interesting things going on here as pleasant memories associated with this place a")</f>
        <v>how many interesting things going on here as pleasant memories associated with this place a</v>
      </c>
    </row>
    <row r="8599" ht="15.75" customHeight="1">
      <c r="A8599" s="1">
        <v>9386.0</v>
      </c>
      <c r="B8599" s="2" t="s">
        <v>6846</v>
      </c>
      <c r="C8599" s="2" t="s">
        <v>6851</v>
      </c>
      <c r="D8599" s="2" t="s">
        <v>6</v>
      </c>
      <c r="E8599" s="2" t="str">
        <f>IFERROR(__xludf.DUMMYFUNCTION("GOOGLETRANSLATE(B8599, ""auto"",""en"")"),"RGC Let Heart- Homer thinking long healthy remain healthy II- btw achieve significant duindam")</f>
        <v>RGC Let Heart- Homer thinking long healthy remain healthy II- btw achieve significant duindam</v>
      </c>
    </row>
    <row r="8600" ht="15.75" customHeight="1">
      <c r="A8600" s="1">
        <v>9387.0</v>
      </c>
      <c r="B8600" s="2" t="s">
        <v>6847</v>
      </c>
      <c r="C8600" s="2" t="s">
        <v>6851</v>
      </c>
      <c r="D8600" s="2" t="s">
        <v>6</v>
      </c>
      <c r="E8600" s="2" t="str">
        <f>IFERROR(__xludf.DUMMYFUNCTION("GOOGLETRANSLATE(B8600, ""auto"",""en"")"),"only girl who calls the guys first group of warden")</f>
        <v>only girl who calls the guys first group of warden</v>
      </c>
    </row>
    <row r="8601" ht="15.75" customHeight="1">
      <c r="A8601" s="1">
        <v>9388.0</v>
      </c>
      <c r="B8601" s="2" t="s">
        <v>6848</v>
      </c>
      <c r="C8601" s="2" t="s">
        <v>6851</v>
      </c>
      <c r="D8601" s="2" t="s">
        <v>6</v>
      </c>
      <c r="E8601" s="2" t="str">
        <f>IFERROR(__xludf.DUMMYFUNCTION("GOOGLETRANSLATE(B8601, ""auto"",""en"")")," fish")</f>
        <v> fish</v>
      </c>
    </row>
    <row r="8602" ht="15.75" customHeight="1">
      <c r="A8602" s="1">
        <v>9389.0</v>
      </c>
      <c r="B8602" s="2" t="s">
        <v>6849</v>
      </c>
      <c r="C8602" s="2" t="s">
        <v>6851</v>
      </c>
      <c r="D8602" s="2" t="s">
        <v>6</v>
      </c>
      <c r="E8602" s="2" t="str">
        <f>IFERROR(__xludf.DUMMYFUNCTION("GOOGLETRANSLATE(B8602, ""auto"",""en"")"),"no one no one is harder than the character in the ram to no one, no one can control the calf to be as fast as the twins nobody engaged in self-development as the cancer completely show")</f>
        <v>no one no one is harder than the character in the ram to no one, no one can control the calf to be as fast as the twins nobody engaged in self-development as the cancer completely show</v>
      </c>
    </row>
    <row r="8603" ht="15.75" customHeight="1">
      <c r="A8603" s="1">
        <v>9391.0</v>
      </c>
      <c r="B8603" s="2" t="s">
        <v>6850</v>
      </c>
      <c r="C8603" s="2" t="s">
        <v>6851</v>
      </c>
      <c r="D8603" s="2" t="s">
        <v>6</v>
      </c>
      <c r="E8603" s="2" t="str">
        <f>IFERROR(__xludf.DUMMYFUNCTION("GOOGLETRANSLATE(B8603, ""auto"",""en"")"),"I think that smile caused during correspondence with the most sincere someone you can not see the person but you do not hear in your head all you read his voice and just sit there like a fool sincere smile phone")</f>
        <v>I think that smile caused during correspondence with the most sincere someone you can not see the person but you do not hear in your head all you read his voice and just sit there like a fool sincere smile phone</v>
      </c>
    </row>
    <row r="8604" ht="15.75" customHeight="1">
      <c r="A8604" s="1">
        <v>9392.0</v>
      </c>
      <c r="B8604" s="2" t="s">
        <v>6852</v>
      </c>
      <c r="C8604" s="2" t="s">
        <v>6853</v>
      </c>
      <c r="D8604" s="2" t="s">
        <v>6</v>
      </c>
      <c r="E8604" s="2" t="str">
        <f>IFERROR(__xludf.DUMMYFUNCTION("GOOGLETRANSLATE(B8604, ""auto"",""en"")"),"do not be lazy read 1 drink plenty of water 2 Eat breakfast royally dine like a prince and dine like a pauper 3 eat more plant foods and eat the show completely")</f>
        <v>do not be lazy read 1 drink plenty of water 2 Eat breakfast royally dine like a prince and dine like a pauper 3 eat more plant foods and eat the show completely</v>
      </c>
    </row>
    <row r="8605" ht="15.75" customHeight="1">
      <c r="A8605" s="1">
        <v>9393.0</v>
      </c>
      <c r="B8605" s="2" t="s">
        <v>6854</v>
      </c>
      <c r="C8605" s="2" t="s">
        <v>6853</v>
      </c>
      <c r="D8605" s="2" t="s">
        <v>6</v>
      </c>
      <c r="E8605" s="2" t="str">
        <f>IFERROR(__xludf.DUMMYFUNCTION("GOOGLETRANSLATE(B8605, ""auto"",""en"")"),"I like simple people that are easy to communicate that do not try to show off in front of someone who genuinely treat you without any selfish purposes people whose smile lifted my mood")</f>
        <v>I like simple people that are easy to communicate that do not try to show off in front of someone who genuinely treat you without any selfish purposes people whose smile lifted my mood</v>
      </c>
    </row>
    <row r="8606" ht="15.75" customHeight="1">
      <c r="A8606" s="1">
        <v>9394.0</v>
      </c>
      <c r="B8606" s="2" t="s">
        <v>6855</v>
      </c>
      <c r="C8606" s="2" t="s">
        <v>6853</v>
      </c>
      <c r="D8606" s="2" t="s">
        <v>6</v>
      </c>
      <c r="E8606" s="2" t="str">
        <f>IFERROR(__xludf.DUMMYFUNCTION("GOOGLETRANSLATE(B8606, ""auto"",""en"")")," Thanks to the people who came into my life and make it more beautiful and thank you to the people that came out of it and made it even better")</f>
        <v> Thanks to the people who came into my life and make it more beautiful and thank you to the people that came out of it and made it even better</v>
      </c>
    </row>
    <row r="8607" ht="15.75" customHeight="1">
      <c r="A8607" s="1">
        <v>9395.0</v>
      </c>
      <c r="B8607" s="2" t="s">
        <v>6852</v>
      </c>
      <c r="C8607" s="2" t="s">
        <v>6856</v>
      </c>
      <c r="D8607" s="2" t="s">
        <v>6</v>
      </c>
      <c r="E8607" s="2" t="str">
        <f>IFERROR(__xludf.DUMMYFUNCTION("GOOGLETRANSLATE(B8607, ""auto"",""en"")"),"do not be lazy read 1 drink plenty of water 2 Eat breakfast royally dine like a prince and dine like a pauper 3 eat more plant foods and eat the show completely")</f>
        <v>do not be lazy read 1 drink plenty of water 2 Eat breakfast royally dine like a prince and dine like a pauper 3 eat more plant foods and eat the show completely</v>
      </c>
    </row>
    <row r="8608" ht="15.75" customHeight="1">
      <c r="A8608" s="1">
        <v>9396.0</v>
      </c>
      <c r="B8608" s="2" t="s">
        <v>6854</v>
      </c>
      <c r="C8608" s="2" t="s">
        <v>6856</v>
      </c>
      <c r="D8608" s="2" t="s">
        <v>6</v>
      </c>
      <c r="E8608" s="2" t="str">
        <f>IFERROR(__xludf.DUMMYFUNCTION("GOOGLETRANSLATE(B8608, ""auto"",""en"")"),"I like simple people that are easy to communicate that do not try to show off in front of someone who genuinely treat you without any selfish purposes people whose smile lifted my mood")</f>
        <v>I like simple people that are easy to communicate that do not try to show off in front of someone who genuinely treat you without any selfish purposes people whose smile lifted my mood</v>
      </c>
    </row>
    <row r="8609" ht="15.75" customHeight="1">
      <c r="A8609" s="1">
        <v>9397.0</v>
      </c>
      <c r="B8609" s="2" t="s">
        <v>6855</v>
      </c>
      <c r="C8609" s="2" t="s">
        <v>6856</v>
      </c>
      <c r="D8609" s="2" t="s">
        <v>6</v>
      </c>
      <c r="E8609" s="2" t="str">
        <f>IFERROR(__xludf.DUMMYFUNCTION("GOOGLETRANSLATE(B8609, ""auto"",""en"")")," Thanks to the people who came into my life and make it more beautiful and thank you to the people that came out of it and made it even better")</f>
        <v> Thanks to the people who came into my life and make it more beautiful and thank you to the people that came out of it and made it even better</v>
      </c>
    </row>
    <row r="8610" ht="15.75" customHeight="1">
      <c r="A8610" s="1">
        <v>9398.0</v>
      </c>
      <c r="B8610" s="2" t="s">
        <v>6852</v>
      </c>
      <c r="C8610" s="2" t="s">
        <v>6853</v>
      </c>
      <c r="D8610" s="2" t="s">
        <v>6</v>
      </c>
      <c r="E8610" s="2" t="str">
        <f>IFERROR(__xludf.DUMMYFUNCTION("GOOGLETRANSLATE(B8610, ""auto"",""en"")"),"do not be lazy read 1 drink plenty of water 2 Eat breakfast royally dine like a prince and dine like a pauper 3 eat more plant foods and eat the show completely")</f>
        <v>do not be lazy read 1 drink plenty of water 2 Eat breakfast royally dine like a prince and dine like a pauper 3 eat more plant foods and eat the show completely</v>
      </c>
    </row>
    <row r="8611" ht="15.75" customHeight="1">
      <c r="A8611" s="1">
        <v>9399.0</v>
      </c>
      <c r="B8611" s="2" t="s">
        <v>6854</v>
      </c>
      <c r="C8611" s="2" t="s">
        <v>6853</v>
      </c>
      <c r="D8611" s="2" t="s">
        <v>6</v>
      </c>
      <c r="E8611" s="2" t="str">
        <f>IFERROR(__xludf.DUMMYFUNCTION("GOOGLETRANSLATE(B8611, ""auto"",""en"")"),"I like simple people that are easy to communicate that do not try to show off in front of someone who genuinely treat you without any selfish purposes people whose smile lifted my mood")</f>
        <v>I like simple people that are easy to communicate that do not try to show off in front of someone who genuinely treat you without any selfish purposes people whose smile lifted my mood</v>
      </c>
    </row>
    <row r="8612" ht="15.75" customHeight="1">
      <c r="A8612" s="1">
        <v>9400.0</v>
      </c>
      <c r="B8612" s="2" t="s">
        <v>6855</v>
      </c>
      <c r="C8612" s="2" t="s">
        <v>6853</v>
      </c>
      <c r="D8612" s="2" t="s">
        <v>6</v>
      </c>
      <c r="E8612" s="2" t="str">
        <f>IFERROR(__xludf.DUMMYFUNCTION("GOOGLETRANSLATE(B8612, ""auto"",""en"")")," Thanks to the people who came into my life and make it more beautiful and thank you to the people that came out of it and made it even better")</f>
        <v> Thanks to the people who came into my life and make it more beautiful and thank you to the people that came out of it and made it even better</v>
      </c>
    </row>
    <row r="8613" ht="15.75" customHeight="1">
      <c r="A8613" s="1">
        <v>9401.0</v>
      </c>
      <c r="B8613" s="2" t="s">
        <v>6857</v>
      </c>
      <c r="C8613" s="2" t="s">
        <v>6858</v>
      </c>
      <c r="D8613" s="2" t="s">
        <v>6</v>
      </c>
      <c r="E8613" s="2" t="str">
        <f>IFERROR(__xludf.DUMMYFUNCTION("GOOGLETRANSLATE(B8613, ""auto"",""en"")"),"I like that you are sick is not me")</f>
        <v>I like that you are sick is not me</v>
      </c>
    </row>
    <row r="8614" ht="15.75" customHeight="1">
      <c r="A8614" s="1">
        <v>9402.0</v>
      </c>
      <c r="B8614" s="2" t="s">
        <v>6859</v>
      </c>
      <c r="C8614" s="2" t="s">
        <v>6858</v>
      </c>
      <c r="D8614" s="2" t="s">
        <v>6</v>
      </c>
      <c r="E8614" s="2" t="str">
        <f>IFERROR(__xludf.DUMMYFUNCTION("GOOGLETRANSLATE(B8614, ""auto"",""en"")"),"chanterelles and took the match went to the sea blue")</f>
        <v>chanterelles and took the match went to the sea blue</v>
      </c>
    </row>
    <row r="8615" ht="15.75" customHeight="1">
      <c r="A8615" s="1">
        <v>9403.0</v>
      </c>
      <c r="B8615" s="2" t="s">
        <v>6857</v>
      </c>
      <c r="C8615" s="2" t="s">
        <v>2457</v>
      </c>
      <c r="D8615" s="2" t="s">
        <v>6</v>
      </c>
      <c r="E8615" s="2" t="str">
        <f>IFERROR(__xludf.DUMMYFUNCTION("GOOGLETRANSLATE(B8615, ""auto"",""en"")"),"I like that you are sick is not me")</f>
        <v>I like that you are sick is not me</v>
      </c>
    </row>
    <row r="8616" ht="15.75" customHeight="1">
      <c r="A8616" s="1">
        <v>9404.0</v>
      </c>
      <c r="B8616" s="2" t="s">
        <v>6859</v>
      </c>
      <c r="C8616" s="2" t="s">
        <v>2457</v>
      </c>
      <c r="D8616" s="2" t="s">
        <v>6</v>
      </c>
      <c r="E8616" s="2" t="str">
        <f>IFERROR(__xludf.DUMMYFUNCTION("GOOGLETRANSLATE(B8616, ""auto"",""en"")"),"chanterelles and took the match went to the sea blue")</f>
        <v>chanterelles and took the match went to the sea blue</v>
      </c>
    </row>
    <row r="8617" ht="15.75" customHeight="1">
      <c r="A8617" s="1">
        <v>9405.0</v>
      </c>
      <c r="B8617" s="2" t="s">
        <v>6857</v>
      </c>
      <c r="C8617" s="2" t="s">
        <v>2457</v>
      </c>
      <c r="D8617" s="2" t="s">
        <v>6</v>
      </c>
      <c r="E8617" s="2" t="str">
        <f>IFERROR(__xludf.DUMMYFUNCTION("GOOGLETRANSLATE(B8617, ""auto"",""en"")"),"I like that you are sick is not me")</f>
        <v>I like that you are sick is not me</v>
      </c>
    </row>
    <row r="8618" ht="15.75" customHeight="1">
      <c r="A8618" s="1">
        <v>9406.0</v>
      </c>
      <c r="B8618" s="2" t="s">
        <v>6859</v>
      </c>
      <c r="C8618" s="2" t="s">
        <v>2457</v>
      </c>
      <c r="D8618" s="2" t="s">
        <v>6</v>
      </c>
      <c r="E8618" s="2" t="str">
        <f>IFERROR(__xludf.DUMMYFUNCTION("GOOGLETRANSLATE(B8618, ""auto"",""en"")"),"chanterelles and took the match went to the sea blue")</f>
        <v>chanterelles and took the match went to the sea blue</v>
      </c>
    </row>
    <row r="8619" ht="15.75" customHeight="1">
      <c r="A8619" s="1">
        <v>9407.0</v>
      </c>
      <c r="B8619" s="2" t="s">
        <v>6860</v>
      </c>
      <c r="C8619" s="2" t="s">
        <v>6861</v>
      </c>
      <c r="D8619" s="2" t="s">
        <v>6</v>
      </c>
      <c r="E8619" s="2" t="str">
        <f>IFERROR(__xludf.DUMMYFUNCTION("GOOGLETRANSLATE(B8619, ""auto"",""en"")")," all dream of a happy ending so but the result is unpredictable but I hope, I believe a reason to include this notation it is more joyful hope the family reunited, everything returned to normal and the planet recovered in the normal form at where we are a"&amp;"nd where normally that of the world and the universe, tell me who or 10 years ago we I'm not in it alone and so would not be surprised of course but yet Yeah forces of light and darkness looked at the light, and this is the reality in which Morgan will li"&amp;"ve and grow up and I decided to leave a parting word to the case of his untimely departure well You know death is such a thing is not always time to travel back in time that we have planned for tomorrow made me think about the impermanence of all things h"&amp;"ere and this record but such is the share of heroes end only part of the way Chet me made his way all eventually ends exactly as the should the whole hundred thousand times")</f>
        <v> all dream of a happy ending so but the result is unpredictable but I hope, I believe a reason to include this notation it is more joyful hope the family reunited, everything returned to normal and the planet recovered in the normal form at where we are and where normally that of the world and the universe, tell me who or 10 years ago we I'm not in it alone and so would not be surprised of course but yet Yeah forces of light and darkness looked at the light, and this is the reality in which Morgan will live and grow up and I decided to leave a parting word to the case of his untimely departure well You know death is such a thing is not always time to travel back in time that we have planned for tomorrow made me think about the impermanence of all things here and this record but such is the share of heroes end only part of the way Chet me made his way all eventually ends exactly as the should the whole hundred thousand times</v>
      </c>
    </row>
    <row r="8620" ht="15.75" customHeight="1">
      <c r="A8620" s="1">
        <v>9408.0</v>
      </c>
      <c r="B8620" s="2" t="s">
        <v>6862</v>
      </c>
      <c r="C8620" s="2" t="s">
        <v>6861</v>
      </c>
      <c r="D8620" s="2" t="s">
        <v>6</v>
      </c>
      <c r="E8620" s="2" t="str">
        <f>IFERROR(__xludf.DUMMYFUNCTION("GOOGLETRANSLATE(B8620, ""auto"",""en"")")," swag just svugery jungkook if you ask who is chon chonguk show them this cr rvdiary")</f>
        <v> swag just svugery jungkook if you ask who is chon chonguk show them this cr rvdiary</v>
      </c>
    </row>
    <row r="8621" ht="15.75" customHeight="1">
      <c r="A8621" s="1">
        <v>9409.0</v>
      </c>
      <c r="B8621" s="2" t="s">
        <v>6863</v>
      </c>
      <c r="C8621" s="2" t="s">
        <v>6861</v>
      </c>
      <c r="D8621" s="2" t="s">
        <v>6</v>
      </c>
      <c r="E8621" s="2" t="str">
        <f>IFERROR(__xludf.DUMMYFUNCTION("GOOGLETRANSLATE(B8621, ""auto"",""en"")"),"podborochka hot to photos back chonguka offers jkgif")</f>
        <v>podborochka hot to photos back chonguka offers jkgif</v>
      </c>
    </row>
    <row r="8622" ht="15.75" customHeight="1">
      <c r="A8622" s="1">
        <v>9410.0</v>
      </c>
      <c r="B8622" s="2" t="s">
        <v>6864</v>
      </c>
      <c r="C8622" s="2" t="s">
        <v>6861</v>
      </c>
      <c r="D8622" s="2" t="s">
        <v>6</v>
      </c>
      <c r="E8622" s="2" t="str">
        <f>IFERROR(__xludf.DUMMYFUNCTION("GOOGLETRANSLATE(B8622, ""auto"",""en"")"),"tehen can not believe we're both locked in this room chonguk throwing the key into the right window is just awful")</f>
        <v>tehen can not believe we're both locked in this room chonguk throwing the key into the right window is just awful</v>
      </c>
    </row>
    <row r="8623" ht="15.75" customHeight="1">
      <c r="A8623" s="1">
        <v>9411.0</v>
      </c>
      <c r="B8623" s="2" t="s">
        <v>6865</v>
      </c>
      <c r="C8623" s="2" t="s">
        <v>6861</v>
      </c>
      <c r="D8623" s="2" t="s">
        <v>6</v>
      </c>
      <c r="E8623" s="2" t="str">
        <f>IFERROR(__xludf.DUMMYFUNCTION("GOOGLETRANSLATE(B8623, ""auto"",""en"")"),"tehen significant sighs chonguk tehen do not want to throw a tantrum in a vacuum and quarrel with you but you do not look at me like half an hour chonguk chonguk baby we watch the film I asked for justification tehen")</f>
        <v>tehen significant sighs chonguk tehen do not want to throw a tantrum in a vacuum and quarrel with you but you do not look at me like half an hour chonguk chonguk baby we watch the film I asked for justification tehen</v>
      </c>
    </row>
    <row r="8624" ht="15.75" customHeight="1">
      <c r="A8624" s="1">
        <v>9412.0</v>
      </c>
      <c r="B8624" s="2" t="s">
        <v>6866</v>
      </c>
      <c r="C8624" s="2" t="s">
        <v>6861</v>
      </c>
      <c r="D8624" s="2" t="s">
        <v>6</v>
      </c>
      <c r="E8624" s="2" t="str">
        <f>IFERROR(__xludf.DUMMYFUNCTION("GOOGLETRANSLATE(B8624, ""auto"",""en"")"),"who said that people with a difference at the age of 5 years can not be best friends ygnj cute bts rm suga jin hoseok jimin v jungkook")</f>
        <v>who said that people with a difference at the age of 5 years can not be best friends ygnj cute bts rm suga jin hoseok jimin v jungkook</v>
      </c>
    </row>
    <row r="8625" ht="15.75" customHeight="1">
      <c r="A8625" s="1">
        <v>9413.0</v>
      </c>
      <c r="B8625" s="2" t="s">
        <v>6867</v>
      </c>
      <c r="C8625" s="2" t="s">
        <v>6861</v>
      </c>
      <c r="D8625" s="2" t="s">
        <v>6</v>
      </c>
      <c r="E8625" s="2" t="str">
        <f>IFERROR(__xludf.DUMMYFUNCTION("GOOGLETRANSLATE(B8625, ""auto"",""en"")"),"love chonguka hard work if you love this bright boy you should take all of his qualities his smile his laughter his jokes voice dimples tears on his cheeks, you have to love his hair cheek teeth thinking mind the beauty of love is to love mellowness since"&amp;"rity chonguka give feelings without reserve")</f>
        <v>love chonguka hard work if you love this bright boy you should take all of his qualities his smile his laughter his jokes voice dimples tears on his cheeks, you have to love his hair cheek teeth thinking mind the beauty of love is to love mellowness sincerity chonguka give feelings without reserve</v>
      </c>
    </row>
    <row r="8626" ht="15.75" customHeight="1">
      <c r="A8626" s="1">
        <v>9414.0</v>
      </c>
      <c r="B8626" s="2" t="s">
        <v>6868</v>
      </c>
      <c r="C8626" s="2" t="s">
        <v>6861</v>
      </c>
      <c r="D8626" s="2" t="s">
        <v>6</v>
      </c>
      <c r="E8626" s="2" t="str">
        <f>IFERROR(__xludf.DUMMYFUNCTION("GOOGLETRANSLATE(B8626, ""auto"",""en"")"),"a handsome devil")</f>
        <v>a handsome devil</v>
      </c>
    </row>
    <row r="8627" ht="15.75" customHeight="1">
      <c r="A8627" s="1">
        <v>9415.0</v>
      </c>
      <c r="B8627" s="2" t="s">
        <v>6860</v>
      </c>
      <c r="C8627" s="2" t="s">
        <v>6869</v>
      </c>
      <c r="D8627" s="2" t="s">
        <v>6</v>
      </c>
      <c r="E8627" s="2" t="str">
        <f>IFERROR(__xludf.DUMMYFUNCTION("GOOGLETRANSLATE(B8627, ""auto"",""en"")")," all dream of a happy ending so but the result is unpredictable but I hope, I believe a reason to include this notation it is more joyful hope the family reunited, everything returned to normal and the planet recovered in the normal form at where we are a"&amp;"nd where normally that of the world and the universe, tell me who or 10 years ago we I'm not in it alone and so would not be surprised of course but yet Yeah forces of light and darkness looked at the light, and this is the reality in which Morgan will li"&amp;"ve and grow up and I decided to leave a parting word to the case of his untimely departure well You know death is such a thing is not always time to travel back in time that we have planned for tomorrow made me think about the impermanence of all things h"&amp;"ere and this record but such is the share of heroes end only part of the way Chet me made his way all eventually ends exactly as the should the whole hundred thousand times")</f>
        <v> all dream of a happy ending so but the result is unpredictable but I hope, I believe a reason to include this notation it is more joyful hope the family reunited, everything returned to normal and the planet recovered in the normal form at where we are and where normally that of the world and the universe, tell me who or 10 years ago we I'm not in it alone and so would not be surprised of course but yet Yeah forces of light and darkness looked at the light, and this is the reality in which Morgan will live and grow up and I decided to leave a parting word to the case of his untimely departure well You know death is such a thing is not always time to travel back in time that we have planned for tomorrow made me think about the impermanence of all things here and this record but such is the share of heroes end only part of the way Chet me made his way all eventually ends exactly as the should the whole hundred thousand times</v>
      </c>
    </row>
    <row r="8628" ht="15.75" customHeight="1">
      <c r="A8628" s="1">
        <v>9416.0</v>
      </c>
      <c r="B8628" s="2" t="s">
        <v>6870</v>
      </c>
      <c r="C8628" s="2" t="s">
        <v>6869</v>
      </c>
      <c r="D8628" s="2" t="s">
        <v>6</v>
      </c>
      <c r="E8628" s="2" t="str">
        <f>IFERROR(__xludf.DUMMYFUNCTION("GOOGLETRANSLATE(B8628, ""auto"",""en"")"),"question those who study Korean as will I work at a computer in polite formal style")</f>
        <v>question those who study Korean as will I work at a computer in polite formal style</v>
      </c>
    </row>
    <row r="8629" ht="15.75" customHeight="1">
      <c r="A8629" s="1">
        <v>9417.0</v>
      </c>
      <c r="B8629" s="2" t="s">
        <v>6862</v>
      </c>
      <c r="C8629" s="2" t="s">
        <v>6869</v>
      </c>
      <c r="D8629" s="2" t="s">
        <v>6</v>
      </c>
      <c r="E8629" s="2" t="str">
        <f>IFERROR(__xludf.DUMMYFUNCTION("GOOGLETRANSLATE(B8629, ""auto"",""en"")")," swag just svugery jungkook if you ask who is chon chonguk show them this cr rvdiary")</f>
        <v> swag just svugery jungkook if you ask who is chon chonguk show them this cr rvdiary</v>
      </c>
    </row>
    <row r="8630" ht="15.75" customHeight="1">
      <c r="A8630" s="1">
        <v>9418.0</v>
      </c>
      <c r="B8630" s="2" t="s">
        <v>6863</v>
      </c>
      <c r="C8630" s="2" t="s">
        <v>6869</v>
      </c>
      <c r="D8630" s="2" t="s">
        <v>6</v>
      </c>
      <c r="E8630" s="2" t="str">
        <f>IFERROR(__xludf.DUMMYFUNCTION("GOOGLETRANSLATE(B8630, ""auto"",""en"")"),"podborochka hot to photos back chonguka offers jkgif")</f>
        <v>podborochka hot to photos back chonguka offers jkgif</v>
      </c>
    </row>
    <row r="8631" ht="15.75" customHeight="1">
      <c r="A8631" s="1">
        <v>9419.0</v>
      </c>
      <c r="B8631" s="2" t="s">
        <v>6864</v>
      </c>
      <c r="C8631" s="2" t="s">
        <v>6869</v>
      </c>
      <c r="D8631" s="2" t="s">
        <v>6</v>
      </c>
      <c r="E8631" s="2" t="str">
        <f>IFERROR(__xludf.DUMMYFUNCTION("GOOGLETRANSLATE(B8631, ""auto"",""en"")"),"tehen can not believe we're both locked in this room chonguk throwing the key into the right window is just awful")</f>
        <v>tehen can not believe we're both locked in this room chonguk throwing the key into the right window is just awful</v>
      </c>
    </row>
    <row r="8632" ht="15.75" customHeight="1">
      <c r="A8632" s="1">
        <v>9420.0</v>
      </c>
      <c r="B8632" s="2" t="s">
        <v>6865</v>
      </c>
      <c r="C8632" s="2" t="s">
        <v>6869</v>
      </c>
      <c r="D8632" s="2" t="s">
        <v>6</v>
      </c>
      <c r="E8632" s="2" t="str">
        <f>IFERROR(__xludf.DUMMYFUNCTION("GOOGLETRANSLATE(B8632, ""auto"",""en"")"),"tehen significant sighs chonguk tehen do not want to throw a tantrum in a vacuum and quarrel with you but you do not look at me like half an hour chonguk chonguk baby we watch the film I asked for justification tehen")</f>
        <v>tehen significant sighs chonguk tehen do not want to throw a tantrum in a vacuum and quarrel with you but you do not look at me like half an hour chonguk chonguk baby we watch the film I asked for justification tehen</v>
      </c>
    </row>
    <row r="8633" ht="15.75" customHeight="1">
      <c r="A8633" s="1">
        <v>9421.0</v>
      </c>
      <c r="B8633" s="2" t="s">
        <v>6866</v>
      </c>
      <c r="C8633" s="2" t="s">
        <v>6869</v>
      </c>
      <c r="D8633" s="2" t="s">
        <v>6</v>
      </c>
      <c r="E8633" s="2" t="str">
        <f>IFERROR(__xludf.DUMMYFUNCTION("GOOGLETRANSLATE(B8633, ""auto"",""en"")"),"who said that people with a difference at the age of 5 years can not be best friends ygnj cute bts rm suga jin hoseok jimin v jungkook")</f>
        <v>who said that people with a difference at the age of 5 years can not be best friends ygnj cute bts rm suga jin hoseok jimin v jungkook</v>
      </c>
    </row>
    <row r="8634" ht="15.75" customHeight="1">
      <c r="A8634" s="1">
        <v>9422.0</v>
      </c>
      <c r="B8634" s="2" t="s">
        <v>6867</v>
      </c>
      <c r="C8634" s="2" t="s">
        <v>6869</v>
      </c>
      <c r="D8634" s="2" t="s">
        <v>6</v>
      </c>
      <c r="E8634" s="2" t="str">
        <f>IFERROR(__xludf.DUMMYFUNCTION("GOOGLETRANSLATE(B8634, ""auto"",""en"")"),"love chonguka hard work if you love this bright boy you should take all of his qualities his smile his laughter his jokes voice dimples tears on his cheeks, you have to love his hair cheek teeth thinking mind the beauty of love is to love mellowness since"&amp;"rity chonguka give feelings without reserve")</f>
        <v>love chonguka hard work if you love this bright boy you should take all of his qualities his smile his laughter his jokes voice dimples tears on his cheeks, you have to love his hair cheek teeth thinking mind the beauty of love is to love mellowness sincerity chonguka give feelings without reserve</v>
      </c>
    </row>
    <row r="8635" ht="15.75" customHeight="1">
      <c r="A8635" s="1">
        <v>9423.0</v>
      </c>
      <c r="B8635" s="2" t="s">
        <v>6860</v>
      </c>
      <c r="C8635" s="2" t="s">
        <v>6869</v>
      </c>
      <c r="D8635" s="2" t="s">
        <v>6</v>
      </c>
      <c r="E8635" s="2" t="str">
        <f>IFERROR(__xludf.DUMMYFUNCTION("GOOGLETRANSLATE(B8635, ""auto"",""en"")")," all dream of a happy ending so but the result is unpredictable but I hope, I believe a reason to include this notation it is more joyful hope the family reunited, everything returned to normal and the planet recovered in the normal form at where we are a"&amp;"nd where normally that of the world and the universe, tell me who or 10 years ago we I'm not in it alone and so would not be surprised of course but yet Yeah forces of light and darkness looked at the light, and this is the reality in which Morgan will li"&amp;"ve and grow up and I decided to leave a parting word to the case of his untimely departure well You know death is such a thing is not always time to travel back in time that we have planned for tomorrow made me think about the impermanence of all things h"&amp;"ere and this record but such is the share of heroes end only part of the way Chet me made his way all eventually ends exactly as the should the whole hundred thousand times")</f>
        <v> all dream of a happy ending so but the result is unpredictable but I hope, I believe a reason to include this notation it is more joyful hope the family reunited, everything returned to normal and the planet recovered in the normal form at where we are and where normally that of the world and the universe, tell me who or 10 years ago we I'm not in it alone and so would not be surprised of course but yet Yeah forces of light and darkness looked at the light, and this is the reality in which Morgan will live and grow up and I decided to leave a parting word to the case of his untimely departure well You know death is such a thing is not always time to travel back in time that we have planned for tomorrow made me think about the impermanence of all things here and this record but such is the share of heroes end only part of the way Chet me made his way all eventually ends exactly as the should the whole hundred thousand times</v>
      </c>
    </row>
    <row r="8636" ht="15.75" customHeight="1">
      <c r="A8636" s="1">
        <v>9424.0</v>
      </c>
      <c r="B8636" s="2" t="s">
        <v>6870</v>
      </c>
      <c r="C8636" s="2" t="s">
        <v>6869</v>
      </c>
      <c r="D8636" s="2" t="s">
        <v>6</v>
      </c>
      <c r="E8636" s="2" t="str">
        <f>IFERROR(__xludf.DUMMYFUNCTION("GOOGLETRANSLATE(B8636, ""auto"",""en"")"),"question those who study Korean as will I work at a computer in polite formal style")</f>
        <v>question those who study Korean as will I work at a computer in polite formal style</v>
      </c>
    </row>
    <row r="8637" ht="15.75" customHeight="1">
      <c r="A8637" s="1">
        <v>9425.0</v>
      </c>
      <c r="B8637" s="2" t="s">
        <v>6862</v>
      </c>
      <c r="C8637" s="2" t="s">
        <v>6869</v>
      </c>
      <c r="D8637" s="2" t="s">
        <v>6</v>
      </c>
      <c r="E8637" s="2" t="str">
        <f>IFERROR(__xludf.DUMMYFUNCTION("GOOGLETRANSLATE(B8637, ""auto"",""en"")")," swag just svugery jungkook if you ask who is chon chonguk show them this cr rvdiary")</f>
        <v> swag just svugery jungkook if you ask who is chon chonguk show them this cr rvdiary</v>
      </c>
    </row>
    <row r="8638" ht="15.75" customHeight="1">
      <c r="A8638" s="1">
        <v>9426.0</v>
      </c>
      <c r="B8638" s="2" t="s">
        <v>6863</v>
      </c>
      <c r="C8638" s="2" t="s">
        <v>6869</v>
      </c>
      <c r="D8638" s="2" t="s">
        <v>6</v>
      </c>
      <c r="E8638" s="2" t="str">
        <f>IFERROR(__xludf.DUMMYFUNCTION("GOOGLETRANSLATE(B8638, ""auto"",""en"")"),"podborochka hot to photos back chonguka offers jkgif")</f>
        <v>podborochka hot to photos back chonguka offers jkgif</v>
      </c>
    </row>
    <row r="8639" ht="15.75" customHeight="1">
      <c r="A8639" s="1">
        <v>9427.0</v>
      </c>
      <c r="B8639" s="2" t="s">
        <v>6864</v>
      </c>
      <c r="C8639" s="2" t="s">
        <v>6869</v>
      </c>
      <c r="D8639" s="2" t="s">
        <v>6</v>
      </c>
      <c r="E8639" s="2" t="str">
        <f>IFERROR(__xludf.DUMMYFUNCTION("GOOGLETRANSLATE(B8639, ""auto"",""en"")"),"tehen can not believe we're both locked in this room chonguk throwing the key into the right window is just awful")</f>
        <v>tehen can not believe we're both locked in this room chonguk throwing the key into the right window is just awful</v>
      </c>
    </row>
    <row r="8640" ht="15.75" customHeight="1">
      <c r="A8640" s="1">
        <v>9428.0</v>
      </c>
      <c r="B8640" s="2" t="s">
        <v>6865</v>
      </c>
      <c r="C8640" s="2" t="s">
        <v>6869</v>
      </c>
      <c r="D8640" s="2" t="s">
        <v>6</v>
      </c>
      <c r="E8640" s="2" t="str">
        <f>IFERROR(__xludf.DUMMYFUNCTION("GOOGLETRANSLATE(B8640, ""auto"",""en"")"),"tehen significant sighs chonguk tehen do not want to throw a tantrum in a vacuum and quarrel with you but you do not look at me like half an hour chonguk chonguk baby we watch the film I asked for justification tehen")</f>
        <v>tehen significant sighs chonguk tehen do not want to throw a tantrum in a vacuum and quarrel with you but you do not look at me like half an hour chonguk chonguk baby we watch the film I asked for justification tehen</v>
      </c>
    </row>
    <row r="8641" ht="15.75" customHeight="1">
      <c r="A8641" s="1">
        <v>9429.0</v>
      </c>
      <c r="B8641" s="2" t="s">
        <v>6866</v>
      </c>
      <c r="C8641" s="2" t="s">
        <v>6869</v>
      </c>
      <c r="D8641" s="2" t="s">
        <v>6</v>
      </c>
      <c r="E8641" s="2" t="str">
        <f>IFERROR(__xludf.DUMMYFUNCTION("GOOGLETRANSLATE(B8641, ""auto"",""en"")"),"who said that people with a difference at the age of 5 years can not be best friends ygnj cute bts rm suga jin hoseok jimin v jungkook")</f>
        <v>who said that people with a difference at the age of 5 years can not be best friends ygnj cute bts rm suga jin hoseok jimin v jungkook</v>
      </c>
    </row>
    <row r="8642" ht="15.75" customHeight="1">
      <c r="A8642" s="1">
        <v>9430.0</v>
      </c>
      <c r="B8642" s="2" t="s">
        <v>6867</v>
      </c>
      <c r="C8642" s="2" t="s">
        <v>6869</v>
      </c>
      <c r="D8642" s="2" t="s">
        <v>6</v>
      </c>
      <c r="E8642" s="2" t="str">
        <f>IFERROR(__xludf.DUMMYFUNCTION("GOOGLETRANSLATE(B8642, ""auto"",""en"")"),"love chonguka hard work if you love this bright boy you should take all of his qualities his smile his laughter his jokes voice dimples tears on his cheeks, you have to love his hair cheek teeth thinking mind the beauty of love is to love mellowness since"&amp;"rity chonguka give feelings without reserve")</f>
        <v>love chonguka hard work if you love this bright boy you should take all of his qualities his smile his laughter his jokes voice dimples tears on his cheeks, you have to love his hair cheek teeth thinking mind the beauty of love is to love mellowness sincerity chonguka give feelings without reserve</v>
      </c>
    </row>
    <row r="8643" ht="15.75" customHeight="1">
      <c r="A8643" s="1">
        <v>9431.0</v>
      </c>
      <c r="B8643" s="2" t="s">
        <v>1724</v>
      </c>
      <c r="C8643" s="2" t="s">
        <v>1725</v>
      </c>
      <c r="D8643" s="2" t="s">
        <v>6</v>
      </c>
      <c r="E8643" s="2" t="str">
        <f>IFERROR(__xludf.DUMMYFUNCTION("GOOGLETRANSLATE(B8643, ""auto"",""en"")"),"the jury is not shameful lack of wealth is not aimed at dance")</f>
        <v>the jury is not shameful lack of wealth is not aimed at dance</v>
      </c>
    </row>
    <row r="8644" ht="15.75" customHeight="1">
      <c r="A8644" s="1">
        <v>9432.0</v>
      </c>
      <c r="B8644" s="2" t="s">
        <v>1726</v>
      </c>
      <c r="C8644" s="2" t="s">
        <v>1725</v>
      </c>
      <c r="D8644" s="2" t="s">
        <v>6</v>
      </c>
      <c r="E8644" s="2" t="str">
        <f>IFERROR(__xludf.DUMMYFUNCTION("GOOGLETRANSLATE(B8644, ""auto"",""en"")"),"18 minute wait letie tolko from za voditelskih prav")</f>
        <v>18 minute wait letie tolko from za voditelskih prav</v>
      </c>
    </row>
    <row r="8645" ht="15.75" customHeight="1">
      <c r="A8645" s="1">
        <v>9433.0</v>
      </c>
      <c r="B8645" s="2" t="s">
        <v>1727</v>
      </c>
      <c r="C8645" s="2" t="s">
        <v>1725</v>
      </c>
      <c r="D8645" s="2" t="s">
        <v>6</v>
      </c>
      <c r="E8645" s="2" t="str">
        <f>IFERROR(__xludf.DUMMYFUNCTION("GOOGLETRANSLATE(B8645, ""auto"",""en"")"),"without many words")</f>
        <v>without many words</v>
      </c>
    </row>
    <row r="8646" ht="15.75" customHeight="1">
      <c r="A8646" s="1">
        <v>9434.0</v>
      </c>
      <c r="B8646" s="2" t="s">
        <v>1728</v>
      </c>
      <c r="C8646" s="2" t="s">
        <v>1725</v>
      </c>
      <c r="D8646" s="2" t="s">
        <v>6</v>
      </c>
      <c r="E8646" s="2" t="str">
        <f>IFERROR(__xludf.DUMMYFUNCTION("GOOGLETRANSLATE(B8646, ""auto"",""en"")")," all returns boomerang remember")</f>
        <v> all returns boomerang remember</v>
      </c>
    </row>
    <row r="8647" ht="15.75" customHeight="1">
      <c r="A8647" s="1">
        <v>9435.0</v>
      </c>
      <c r="B8647" s="2" t="s">
        <v>1729</v>
      </c>
      <c r="C8647" s="2" t="s">
        <v>1725</v>
      </c>
      <c r="D8647" s="2" t="s">
        <v>6</v>
      </c>
      <c r="E8647" s="2" t="str">
        <f>IFERROR(__xludf.DUMMYFUNCTION("GOOGLETRANSLATE(B8647, ""auto"",""en"")"),"with meaning")</f>
        <v>with meaning</v>
      </c>
    </row>
    <row r="8648" ht="15.75" customHeight="1">
      <c r="A8648" s="1">
        <v>9436.0</v>
      </c>
      <c r="B8648" s="2" t="s">
        <v>1730</v>
      </c>
      <c r="C8648" s="2" t="s">
        <v>1725</v>
      </c>
      <c r="D8648" s="2" t="s">
        <v>6</v>
      </c>
      <c r="E8648" s="2" t="str">
        <f>IFERROR(__xludf.DUMMYFUNCTION("GOOGLETRANSLATE(B8648, ""auto"",""en"")"),"success in life does not depend on grades in school")</f>
        <v>success in life does not depend on grades in school</v>
      </c>
    </row>
    <row r="8649" ht="15.75" customHeight="1">
      <c r="A8649" s="1">
        <v>9437.0</v>
      </c>
      <c r="B8649" s="2" t="s">
        <v>1724</v>
      </c>
      <c r="C8649" s="2" t="s">
        <v>1725</v>
      </c>
      <c r="D8649" s="2" t="s">
        <v>6</v>
      </c>
      <c r="E8649" s="2" t="str">
        <f>IFERROR(__xludf.DUMMYFUNCTION("GOOGLETRANSLATE(B8649, ""auto"",""en"")"),"the jury is not shameful lack of wealth is not aimed at dance")</f>
        <v>the jury is not shameful lack of wealth is not aimed at dance</v>
      </c>
    </row>
    <row r="8650" ht="15.75" customHeight="1">
      <c r="A8650" s="1">
        <v>9438.0</v>
      </c>
      <c r="B8650" s="2" t="s">
        <v>1726</v>
      </c>
      <c r="C8650" s="2" t="s">
        <v>1725</v>
      </c>
      <c r="D8650" s="2" t="s">
        <v>6</v>
      </c>
      <c r="E8650" s="2" t="str">
        <f>IFERROR(__xludf.DUMMYFUNCTION("GOOGLETRANSLATE(B8650, ""auto"",""en"")"),"18 minute wait letie tolko from za voditelskih prav")</f>
        <v>18 minute wait letie tolko from za voditelskih prav</v>
      </c>
    </row>
    <row r="8651" ht="15.75" customHeight="1">
      <c r="A8651" s="1">
        <v>9439.0</v>
      </c>
      <c r="B8651" s="2" t="s">
        <v>1727</v>
      </c>
      <c r="C8651" s="2" t="s">
        <v>1725</v>
      </c>
      <c r="D8651" s="2" t="s">
        <v>6</v>
      </c>
      <c r="E8651" s="2" t="str">
        <f>IFERROR(__xludf.DUMMYFUNCTION("GOOGLETRANSLATE(B8651, ""auto"",""en"")"),"without many words")</f>
        <v>without many words</v>
      </c>
    </row>
    <row r="8652" ht="15.75" customHeight="1">
      <c r="A8652" s="1">
        <v>9440.0</v>
      </c>
      <c r="B8652" s="2" t="s">
        <v>1728</v>
      </c>
      <c r="C8652" s="2" t="s">
        <v>1725</v>
      </c>
      <c r="D8652" s="2" t="s">
        <v>6</v>
      </c>
      <c r="E8652" s="2" t="str">
        <f>IFERROR(__xludf.DUMMYFUNCTION("GOOGLETRANSLATE(B8652, ""auto"",""en"")")," all returns boomerang remember")</f>
        <v> all returns boomerang remember</v>
      </c>
    </row>
    <row r="8653" ht="15.75" customHeight="1">
      <c r="A8653" s="1">
        <v>9441.0</v>
      </c>
      <c r="B8653" s="2" t="s">
        <v>1729</v>
      </c>
      <c r="C8653" s="2" t="s">
        <v>1725</v>
      </c>
      <c r="D8653" s="2" t="s">
        <v>6</v>
      </c>
      <c r="E8653" s="2" t="str">
        <f>IFERROR(__xludf.DUMMYFUNCTION("GOOGLETRANSLATE(B8653, ""auto"",""en"")"),"with meaning")</f>
        <v>with meaning</v>
      </c>
    </row>
    <row r="8654" ht="15.75" customHeight="1">
      <c r="A8654" s="1">
        <v>9442.0</v>
      </c>
      <c r="B8654" s="2" t="s">
        <v>1730</v>
      </c>
      <c r="C8654" s="2" t="s">
        <v>1725</v>
      </c>
      <c r="D8654" s="2" t="s">
        <v>6</v>
      </c>
      <c r="E8654" s="2" t="str">
        <f>IFERROR(__xludf.DUMMYFUNCTION("GOOGLETRANSLATE(B8654, ""auto"",""en"")"),"success in life does not depend on grades in school")</f>
        <v>success in life does not depend on grades in school</v>
      </c>
    </row>
    <row r="8655" ht="15.75" customHeight="1">
      <c r="A8655" s="1">
        <v>9443.0</v>
      </c>
      <c r="B8655" s="2" t="s">
        <v>6871</v>
      </c>
      <c r="C8655" s="2" t="s">
        <v>6872</v>
      </c>
      <c r="D8655" s="2" t="s">
        <v>6</v>
      </c>
      <c r="E8655" s="2" t="str">
        <f>IFERROR(__xludf.DUMMYFUNCTION("GOOGLETRANSLATE(B8655, ""auto"",""en"")"),"chuzhaya nenavist 2019 Genre Drama Crime released the US rating imdb April 7 kinopoisk 7 0 teen girl from the black ghetto Starr is torn between two worlds of his home in a troubled poor neighborhood and happy school where she learns with white children p"&amp;"osition Starr complicated when it becomes the only witness to a police officer shot an unarmed man in her friend suspected of drug trafficking")</f>
        <v>chuzhaya nenavist 2019 Genre Drama Crime released the US rating imdb April 7 kinopoisk 7 0 teen girl from the black ghetto Starr is torn between two worlds of his home in a troubled poor neighborhood and happy school where she learns with white children position Starr complicated when it becomes the only witness to a police officer shot an unarmed man in her friend suspected of drug trafficking</v>
      </c>
    </row>
    <row r="8656" ht="15.75" customHeight="1">
      <c r="A8656" s="1">
        <v>9444.0</v>
      </c>
      <c r="B8656" s="2" t="s">
        <v>6873</v>
      </c>
      <c r="C8656" s="2" t="s">
        <v>6872</v>
      </c>
      <c r="D8656" s="2" t="s">
        <v>6</v>
      </c>
      <c r="E8656" s="2" t="str">
        <f>IFERROR(__xludf.DUMMYFUNCTION("GOOGLETRANSLATE(B8656, ""auto"",""en"")"),"sleduyuschee pokolenie 2019 genre cartoon comedy adventure fantasy rankings imdb June 6 kinopoisk June 8 near future teen girl su has to grow in isolation Pope constantly not at home and my mother is more interested in the new technologies than his own da"&amp;"ughter once she leads su to the exhibition the latest achievements of science and technology where that inadvertently help to escape from the lab last generation robot finally a teenager appears true friend")</f>
        <v>sleduyuschee pokolenie 2019 genre cartoon comedy adventure fantasy rankings imdb June 6 kinopoisk June 8 near future teen girl su has to grow in isolation Pope constantly not at home and my mother is more interested in the new technologies than his own daughter once she leads su to the exhibition the latest achievements of science and technology where that inadvertently help to escape from the lab last generation robot finally a teenager appears true friend</v>
      </c>
    </row>
    <row r="8657" ht="15.75" customHeight="1">
      <c r="A8657" s="1">
        <v>9445.0</v>
      </c>
      <c r="B8657" s="2" t="s">
        <v>6874</v>
      </c>
      <c r="C8657" s="2" t="s">
        <v>6872</v>
      </c>
      <c r="D8657" s="2" t="s">
        <v>6</v>
      </c>
      <c r="E8657" s="2" t="str">
        <f>IFERROR(__xludf.DUMMYFUNCTION("GOOGLETRANSLATE(B8657, ""auto"",""en"")"),"vechepnyaya shkola 2018 Genre Comedy issued US rating imdb May 9 kinopoisk May 3 teddi uoker prodavets griley which in 2001 vyletel of schools sumev socredotochitsya on vazhnom ekzamene spuctya years he vstrechaetsya with bogatoy Lisa and blagodarya nekot"&amp;"oryh tricks vydaot himself for gorazdo registered more than bogatogo cheloveka Odnako tschatelno produmanny fasad rushitcya kogda teddi sluchayno vzryvaet magazin in vremya attempts sdelat Lease predlozhenie teper emu need to find a new rabotu but it woul"&amp;"d not meshalo sdat the samy school ekzamen uoker otpravlyaetsya vechernyuyu in school Where are his uchitelnitsey sta novitsya kerpi and kazhetsya she sumeet probydit in geroe zhazhdu to znaniyam")</f>
        <v>vechepnyaya shkola 2018 Genre Comedy issued US rating imdb May 9 kinopoisk May 3 teddi uoker prodavets griley which in 2001 vyletel of schools sumev socredotochitsya on vazhnom ekzamene spuctya years he vstrechaetsya with bogatoy Lisa and blagodarya nekotoryh tricks vydaot himself for gorazdo registered more than bogatogo cheloveka Odnako tschatelno produmanny fasad rushitcya kogda teddi sluchayno vzryvaet magazin in vremya attempts sdelat Lease predlozhenie teper emu need to find a new rabotu but it would not meshalo sdat the samy school ekzamen uoker otpravlyaetsya vechernyuyu in school Where are his uchitelnitsey sta novitsya kerpi and kazhetsya she sumeet probydit in geroe zhazhdu to znaniyam</v>
      </c>
    </row>
    <row r="8658" ht="15.75" customHeight="1">
      <c r="A8658" s="1">
        <v>9446.0</v>
      </c>
      <c r="B8658" s="2" t="s">
        <v>6875</v>
      </c>
      <c r="C8658" s="2" t="s">
        <v>6872</v>
      </c>
      <c r="D8658" s="2" t="s">
        <v>6</v>
      </c>
      <c r="E8658" s="2" t="str">
        <f>IFERROR(__xludf.DUMMYFUNCTION("GOOGLETRANSLATE(B8658, ""auto"",""en"")"),"I edinctvenny nA cvete chelovek kotopogo unto me to hoteloc uznat poluchshe ockap uayld")</f>
        <v>I edinctvenny nA cvete chelovek kotopogo unto me to hoteloc uznat poluchshe ockap uayld</v>
      </c>
    </row>
    <row r="8659" ht="15.75" customHeight="1">
      <c r="A8659" s="1">
        <v>9447.0</v>
      </c>
      <c r="B8659" s="2" t="s">
        <v>6876</v>
      </c>
      <c r="C8659" s="2" t="s">
        <v>6872</v>
      </c>
      <c r="D8659" s="2" t="s">
        <v>6</v>
      </c>
      <c r="E8659" s="2" t="str">
        <f>IFERROR(__xludf.DUMMYFUNCTION("GOOGLETRANSLATE(B8659, ""auto"",""en"")"),"when you start to miss someone who is gone from your life you need to remind yourself that this man every day chooses not to be in your present, he wakes up and decides to remain silent he does not care that the distance between you is growing and it is a"&amp;" very powerful thought you could live for several days saying a word to each other means we would get, and lifelong")</f>
        <v>when you start to miss someone who is gone from your life you need to remind yourself that this man every day chooses not to be in your present, he wakes up and decides to remain silent he does not care that the distance between you is growing and it is a very powerful thought you could live for several days saying a word to each other means we would get, and lifelong</v>
      </c>
    </row>
    <row r="8660" ht="15.75" customHeight="1">
      <c r="A8660" s="1">
        <v>9448.0</v>
      </c>
      <c r="B8660" s="2" t="s">
        <v>6877</v>
      </c>
      <c r="C8660" s="2" t="s">
        <v>6872</v>
      </c>
      <c r="D8660" s="2" t="s">
        <v>6</v>
      </c>
      <c r="E8660" s="2" t="str">
        <f>IFERROR(__xludf.DUMMYFUNCTION("GOOGLETRANSLATE(B8660, ""auto"",""en"")")," for you do not seem beautiful to drop everything and drove off to where nobody knows you")</f>
        <v> for you do not seem beautiful to drop everything and drove off to where nobody knows you</v>
      </c>
    </row>
    <row r="8661" ht="15.75" customHeight="1">
      <c r="A8661" s="1">
        <v>9449.0</v>
      </c>
      <c r="B8661" s="2" t="s">
        <v>6878</v>
      </c>
      <c r="C8661" s="2" t="s">
        <v>6872</v>
      </c>
      <c r="D8661" s="2" t="s">
        <v>6</v>
      </c>
      <c r="E8661" s="2" t="str">
        <f>IFERROR(__xludf.DUMMYFUNCTION("GOOGLETRANSLATE(B8661, ""auto"",""en"")"),"if you look at you it is not lit in front of the fire if he does not run to the pharmacy at three o'clock in the morning when you feel bad if you do not rush to you to pick you up from work offers parents if and whether such a need a man if he is not for "&amp;"you to curtail Mount relationship with a man must either be at home holding hands tightly you or him there can be no relationship show completely")</f>
        <v>if you look at you it is not lit in front of the fire if he does not run to the pharmacy at three o'clock in the morning when you feel bad if you do not rush to you to pick you up from work offers parents if and whether such a need a man if he is not for you to curtail Mount relationship with a man must either be at home holding hands tightly you or him there can be no relationship show completely</v>
      </c>
    </row>
    <row r="8662" ht="15.75" customHeight="1">
      <c r="A8662" s="1">
        <v>9450.0</v>
      </c>
      <c r="B8662" s="2" t="s">
        <v>6879</v>
      </c>
      <c r="C8662" s="2" t="s">
        <v>6872</v>
      </c>
      <c r="D8662" s="2" t="s">
        <v>6</v>
      </c>
      <c r="E8662" s="2" t="str">
        <f>IFERROR(__xludf.DUMMYFUNCTION("GOOGLETRANSLATE(B8662, ""auto"",""en"")"),"If you think that I am too much to allow myself maybe you're just too much themselves otkazyvaete")</f>
        <v>If you think that I am too much to allow myself maybe you're just too much themselves otkazyvaete</v>
      </c>
    </row>
    <row r="8663" ht="15.75" customHeight="1">
      <c r="A8663" s="1">
        <v>9451.0</v>
      </c>
      <c r="B8663" s="2" t="s">
        <v>6880</v>
      </c>
      <c r="C8663" s="2" t="s">
        <v>6872</v>
      </c>
      <c r="D8663" s="2" t="s">
        <v>6</v>
      </c>
      <c r="E8663" s="2" t="str">
        <f>IFERROR(__xludf.DUMMYFUNCTION("GOOGLETRANSLATE(B8663, ""auto"",""en"")"),"I have absolutely nothing to do with your life and I want it to be mutually")</f>
        <v>I have absolutely nothing to do with your life and I want it to be mutually</v>
      </c>
    </row>
    <row r="8664" ht="15.75" customHeight="1">
      <c r="A8664" s="1">
        <v>9452.0</v>
      </c>
      <c r="B8664" s="2" t="s">
        <v>6871</v>
      </c>
      <c r="C8664" s="2" t="s">
        <v>6881</v>
      </c>
      <c r="D8664" s="2" t="s">
        <v>6</v>
      </c>
      <c r="E8664" s="2" t="str">
        <f>IFERROR(__xludf.DUMMYFUNCTION("GOOGLETRANSLATE(B8664, ""auto"",""en"")"),"chuzhaya nenavist 2019 Genre Drama Crime released the US rating imdb April 7 kinopoisk 7 0 teen girl from the black ghetto Starr is torn between two worlds of his home in a troubled poor neighborhood and happy school where she learns with white children p"&amp;"osition Starr complicated when it becomes the only witness to a police officer shot an unarmed man in her friend suspected of drug trafficking")</f>
        <v>chuzhaya nenavist 2019 Genre Drama Crime released the US rating imdb April 7 kinopoisk 7 0 teen girl from the black ghetto Starr is torn between two worlds of his home in a troubled poor neighborhood and happy school where she learns with white children position Starr complicated when it becomes the only witness to a police officer shot an unarmed man in her friend suspected of drug trafficking</v>
      </c>
    </row>
    <row r="8665" ht="15.75" customHeight="1">
      <c r="A8665" s="1">
        <v>9453.0</v>
      </c>
      <c r="B8665" s="2" t="s">
        <v>6873</v>
      </c>
      <c r="C8665" s="2" t="s">
        <v>6881</v>
      </c>
      <c r="D8665" s="2" t="s">
        <v>6</v>
      </c>
      <c r="E8665" s="2" t="str">
        <f>IFERROR(__xludf.DUMMYFUNCTION("GOOGLETRANSLATE(B8665, ""auto"",""en"")"),"sleduyuschee pokolenie 2019 genre cartoon comedy adventure fantasy rankings imdb June 6 kinopoisk June 8 near future teen girl su has to grow in isolation Pope constantly not at home and my mother is more interested in the new technologies than his own da"&amp;"ughter once she leads su to the exhibition the latest achievements of science and technology where that inadvertently help to escape from the lab last generation robot finally a teenager appears true friend")</f>
        <v>sleduyuschee pokolenie 2019 genre cartoon comedy adventure fantasy rankings imdb June 6 kinopoisk June 8 near future teen girl su has to grow in isolation Pope constantly not at home and my mother is more interested in the new technologies than his own daughter once she leads su to the exhibition the latest achievements of science and technology where that inadvertently help to escape from the lab last generation robot finally a teenager appears true friend</v>
      </c>
    </row>
    <row r="8666" ht="15.75" customHeight="1">
      <c r="A8666" s="1">
        <v>9454.0</v>
      </c>
      <c r="B8666" s="2" t="s">
        <v>6874</v>
      </c>
      <c r="C8666" s="2" t="s">
        <v>6881</v>
      </c>
      <c r="D8666" s="2" t="s">
        <v>6</v>
      </c>
      <c r="E8666" s="2" t="str">
        <f>IFERROR(__xludf.DUMMYFUNCTION("GOOGLETRANSLATE(B8666, ""auto"",""en"")"),"vechepnyaya shkola 2018 Genre Comedy issued US rating imdb May 9 kinopoisk May 3 teddi uoker prodavets griley which in 2001 vyletel of schools sumev socredotochitsya on vazhnom ekzamene spuctya years he vstrechaetsya with bogatoy Lisa and blagodarya nekot"&amp;"oryh tricks vydaot himself for gorazdo registered more than bogatogo cheloveka Odnako tschatelno produmanny fasad rushitcya kogda teddi sluchayno vzryvaet magazin in vremya attempts sdelat Lease predlozhenie teper emu need to find a new rabotu but it woul"&amp;"d not meshalo sdat the samy school ekzamen uoker otpravlyaetsya vechernyuyu in school Where are his uchitelnitsey sta novitsya kerpi and kazhetsya she sumeet probydit in geroe zhazhdu to znaniyam")</f>
        <v>vechepnyaya shkola 2018 Genre Comedy issued US rating imdb May 9 kinopoisk May 3 teddi uoker prodavets griley which in 2001 vyletel of schools sumev socredotochitsya on vazhnom ekzamene spuctya years he vstrechaetsya with bogatoy Lisa and blagodarya nekotoryh tricks vydaot himself for gorazdo registered more than bogatogo cheloveka Odnako tschatelno produmanny fasad rushitcya kogda teddi sluchayno vzryvaet magazin in vremya attempts sdelat Lease predlozhenie teper emu need to find a new rabotu but it would not meshalo sdat the samy school ekzamen uoker otpravlyaetsya vechernyuyu in school Where are his uchitelnitsey sta novitsya kerpi and kazhetsya she sumeet probydit in geroe zhazhdu to znaniyam</v>
      </c>
    </row>
    <row r="8667" ht="15.75" customHeight="1">
      <c r="A8667" s="1">
        <v>9455.0</v>
      </c>
      <c r="B8667" s="2" t="s">
        <v>6875</v>
      </c>
      <c r="C8667" s="2" t="s">
        <v>6881</v>
      </c>
      <c r="D8667" s="2" t="s">
        <v>6</v>
      </c>
      <c r="E8667" s="2" t="str">
        <f>IFERROR(__xludf.DUMMYFUNCTION("GOOGLETRANSLATE(B8667, ""auto"",""en"")"),"I edinctvenny nA cvete chelovek kotopogo unto me to hoteloc uznat poluchshe ockap uayld")</f>
        <v>I edinctvenny nA cvete chelovek kotopogo unto me to hoteloc uznat poluchshe ockap uayld</v>
      </c>
    </row>
    <row r="8668" ht="15.75" customHeight="1">
      <c r="A8668" s="1">
        <v>9456.0</v>
      </c>
      <c r="B8668" s="2" t="s">
        <v>6876</v>
      </c>
      <c r="C8668" s="2" t="s">
        <v>6881</v>
      </c>
      <c r="D8668" s="2" t="s">
        <v>6</v>
      </c>
      <c r="E8668" s="2" t="str">
        <f>IFERROR(__xludf.DUMMYFUNCTION("GOOGLETRANSLATE(B8668, ""auto"",""en"")"),"when you start to miss someone who is gone from your life you need to remind yourself that this man every day chooses not to be in your present, he wakes up and decides to remain silent he does not care that the distance between you is growing and it is a"&amp;" very powerful thought you could live for several days saying a word to each other means we would get, and lifelong")</f>
        <v>when you start to miss someone who is gone from your life you need to remind yourself that this man every day chooses not to be in your present, he wakes up and decides to remain silent he does not care that the distance between you is growing and it is a very powerful thought you could live for several days saying a word to each other means we would get, and lifelong</v>
      </c>
    </row>
    <row r="8669" ht="15.75" customHeight="1">
      <c r="A8669" s="1">
        <v>9457.0</v>
      </c>
      <c r="B8669" s="2" t="s">
        <v>6877</v>
      </c>
      <c r="C8669" s="2" t="s">
        <v>6881</v>
      </c>
      <c r="D8669" s="2" t="s">
        <v>6</v>
      </c>
      <c r="E8669" s="2" t="str">
        <f>IFERROR(__xludf.DUMMYFUNCTION("GOOGLETRANSLATE(B8669, ""auto"",""en"")")," for you do not seem beautiful to drop everything and drove off to where nobody knows you")</f>
        <v> for you do not seem beautiful to drop everything and drove off to where nobody knows you</v>
      </c>
    </row>
    <row r="8670" ht="15.75" customHeight="1">
      <c r="A8670" s="1">
        <v>9458.0</v>
      </c>
      <c r="B8670" s="2" t="s">
        <v>6878</v>
      </c>
      <c r="C8670" s="2" t="s">
        <v>6881</v>
      </c>
      <c r="D8670" s="2" t="s">
        <v>6</v>
      </c>
      <c r="E8670" s="2" t="str">
        <f>IFERROR(__xludf.DUMMYFUNCTION("GOOGLETRANSLATE(B8670, ""auto"",""en"")"),"if you look at you it is not lit in front of the fire if he does not run to the pharmacy at three o'clock in the morning when you feel bad if you do not rush to you to pick you up from work offers parents if and whether such a need a man if he is not for "&amp;"you to curtail Mount relationship with a man must either be at home holding hands tightly you or him there can be no relationship show completely")</f>
        <v>if you look at you it is not lit in front of the fire if he does not run to the pharmacy at three o'clock in the morning when you feel bad if you do not rush to you to pick you up from work offers parents if and whether such a need a man if he is not for you to curtail Mount relationship with a man must either be at home holding hands tightly you or him there can be no relationship show completely</v>
      </c>
    </row>
    <row r="8671" ht="15.75" customHeight="1">
      <c r="A8671" s="1">
        <v>9459.0</v>
      </c>
      <c r="B8671" s="2" t="s">
        <v>6879</v>
      </c>
      <c r="C8671" s="2" t="s">
        <v>6881</v>
      </c>
      <c r="D8671" s="2" t="s">
        <v>6</v>
      </c>
      <c r="E8671" s="2" t="str">
        <f>IFERROR(__xludf.DUMMYFUNCTION("GOOGLETRANSLATE(B8671, ""auto"",""en"")"),"If you think that I am too much to allow myself maybe you're just too much themselves otkazyvaete")</f>
        <v>If you think that I am too much to allow myself maybe you're just too much themselves otkazyvaete</v>
      </c>
    </row>
    <row r="8672" ht="15.75" customHeight="1">
      <c r="A8672" s="1">
        <v>9460.0</v>
      </c>
      <c r="B8672" s="2" t="s">
        <v>6880</v>
      </c>
      <c r="C8672" s="2" t="s">
        <v>6881</v>
      </c>
      <c r="D8672" s="2" t="s">
        <v>6</v>
      </c>
      <c r="E8672" s="2" t="str">
        <f>IFERROR(__xludf.DUMMYFUNCTION("GOOGLETRANSLATE(B8672, ""auto"",""en"")"),"I have absolutely nothing to do with your life and I want it to be mutually")</f>
        <v>I have absolutely nothing to do with your life and I want it to be mutually</v>
      </c>
    </row>
    <row r="8673" ht="15.75" customHeight="1">
      <c r="A8673" s="1">
        <v>9461.0</v>
      </c>
      <c r="B8673" s="2" t="s">
        <v>6871</v>
      </c>
      <c r="C8673" s="2" t="s">
        <v>6881</v>
      </c>
      <c r="D8673" s="2" t="s">
        <v>6</v>
      </c>
      <c r="E8673" s="2" t="str">
        <f>IFERROR(__xludf.DUMMYFUNCTION("GOOGLETRANSLATE(B8673, ""auto"",""en"")"),"chuzhaya nenavist 2019 Genre Drama Crime released the US rating imdb April 7 kinopoisk 7 0 teen girl from the black ghetto Starr is torn between two worlds of his home in a troubled poor neighborhood and happy school where she learns with white children p"&amp;"osition Starr complicated when it becomes the only witness to a police officer shot an unarmed man in her friend suspected of drug trafficking")</f>
        <v>chuzhaya nenavist 2019 Genre Drama Crime released the US rating imdb April 7 kinopoisk 7 0 teen girl from the black ghetto Starr is torn between two worlds of his home in a troubled poor neighborhood and happy school where she learns with white children position Starr complicated when it becomes the only witness to a police officer shot an unarmed man in her friend suspected of drug trafficking</v>
      </c>
    </row>
    <row r="8674" ht="15.75" customHeight="1">
      <c r="A8674" s="1">
        <v>9462.0</v>
      </c>
      <c r="B8674" s="2" t="s">
        <v>6873</v>
      </c>
      <c r="C8674" s="2" t="s">
        <v>6881</v>
      </c>
      <c r="D8674" s="2" t="s">
        <v>6</v>
      </c>
      <c r="E8674" s="2" t="str">
        <f>IFERROR(__xludf.DUMMYFUNCTION("GOOGLETRANSLATE(B8674, ""auto"",""en"")"),"sleduyuschee pokolenie 2019 genre cartoon comedy adventure fantasy rankings imdb June 6 kinopoisk June 8 near future teen girl su has to grow in isolation Pope constantly not at home and my mother is more interested in the new technologies than his own da"&amp;"ughter once she leads su to the exhibition the latest achievements of science and technology where that inadvertently help to escape from the lab last generation robot finally a teenager appears true friend")</f>
        <v>sleduyuschee pokolenie 2019 genre cartoon comedy adventure fantasy rankings imdb June 6 kinopoisk June 8 near future teen girl su has to grow in isolation Pope constantly not at home and my mother is more interested in the new technologies than his own daughter once she leads su to the exhibition the latest achievements of science and technology where that inadvertently help to escape from the lab last generation robot finally a teenager appears true friend</v>
      </c>
    </row>
    <row r="8675" ht="15.75" customHeight="1">
      <c r="A8675" s="1">
        <v>9463.0</v>
      </c>
      <c r="B8675" s="2" t="s">
        <v>6874</v>
      </c>
      <c r="C8675" s="2" t="s">
        <v>6881</v>
      </c>
      <c r="D8675" s="2" t="s">
        <v>6</v>
      </c>
      <c r="E8675" s="2" t="str">
        <f>IFERROR(__xludf.DUMMYFUNCTION("GOOGLETRANSLATE(B8675, ""auto"",""en"")"),"vechepnyaya shkola 2018 Genre Comedy issued US rating imdb May 9 kinopoisk May 3 teddi uoker prodavets griley which in 2001 vyletel of schools sumev socredotochitsya on vazhnom ekzamene spuctya years he vstrechaetsya with bogatoy Lisa and blagodarya nekot"&amp;"oryh tricks vydaot himself for gorazdo registered more than bogatogo cheloveka Odnako tschatelno produmanny fasad rushitcya kogda teddi sluchayno vzryvaet magazin in vremya attempts sdelat Lease predlozhenie teper emu need to find a new rabotu but it woul"&amp;"d not meshalo sdat the samy school ekzamen uoker otpravlyaetsya vechernyuyu in school Where are his uchitelnitsey sta novitsya kerpi and kazhetsya she sumeet probydit in geroe zhazhdu to znaniyam")</f>
        <v>vechepnyaya shkola 2018 Genre Comedy issued US rating imdb May 9 kinopoisk May 3 teddi uoker prodavets griley which in 2001 vyletel of schools sumev socredotochitsya on vazhnom ekzamene spuctya years he vstrechaetsya with bogatoy Lisa and blagodarya nekotoryh tricks vydaot himself for gorazdo registered more than bogatogo cheloveka Odnako tschatelno produmanny fasad rushitcya kogda teddi sluchayno vzryvaet magazin in vremya attempts sdelat Lease predlozhenie teper emu need to find a new rabotu but it would not meshalo sdat the samy school ekzamen uoker otpravlyaetsya vechernyuyu in school Where are his uchitelnitsey sta novitsya kerpi and kazhetsya she sumeet probydit in geroe zhazhdu to znaniyam</v>
      </c>
    </row>
    <row r="8676" ht="15.75" customHeight="1">
      <c r="A8676" s="1">
        <v>9464.0</v>
      </c>
      <c r="B8676" s="2" t="s">
        <v>6875</v>
      </c>
      <c r="C8676" s="2" t="s">
        <v>6881</v>
      </c>
      <c r="D8676" s="2" t="s">
        <v>6</v>
      </c>
      <c r="E8676" s="2" t="str">
        <f>IFERROR(__xludf.DUMMYFUNCTION("GOOGLETRANSLATE(B8676, ""auto"",""en"")"),"I edinctvenny nA cvete chelovek kotopogo unto me to hoteloc uznat poluchshe ockap uayld")</f>
        <v>I edinctvenny nA cvete chelovek kotopogo unto me to hoteloc uznat poluchshe ockap uayld</v>
      </c>
    </row>
    <row r="8677" ht="15.75" customHeight="1">
      <c r="A8677" s="1">
        <v>9465.0</v>
      </c>
      <c r="B8677" s="2" t="s">
        <v>6876</v>
      </c>
      <c r="C8677" s="2" t="s">
        <v>6881</v>
      </c>
      <c r="D8677" s="2" t="s">
        <v>6</v>
      </c>
      <c r="E8677" s="2" t="str">
        <f>IFERROR(__xludf.DUMMYFUNCTION("GOOGLETRANSLATE(B8677, ""auto"",""en"")"),"when you start to miss someone who is gone from your life you need to remind yourself that this man every day chooses not to be in your present, he wakes up and decides to remain silent he does not care that the distance between you is growing and it is a"&amp;" very powerful thought you could live for several days saying a word to each other means we would get, and lifelong")</f>
        <v>when you start to miss someone who is gone from your life you need to remind yourself that this man every day chooses not to be in your present, he wakes up and decides to remain silent he does not care that the distance between you is growing and it is a very powerful thought you could live for several days saying a word to each other means we would get, and lifelong</v>
      </c>
    </row>
    <row r="8678" ht="15.75" customHeight="1">
      <c r="A8678" s="1">
        <v>9466.0</v>
      </c>
      <c r="B8678" s="2" t="s">
        <v>6877</v>
      </c>
      <c r="C8678" s="2" t="s">
        <v>6881</v>
      </c>
      <c r="D8678" s="2" t="s">
        <v>6</v>
      </c>
      <c r="E8678" s="2" t="str">
        <f>IFERROR(__xludf.DUMMYFUNCTION("GOOGLETRANSLATE(B8678, ""auto"",""en"")")," for you do not seem beautiful to drop everything and drove off to where nobody knows you")</f>
        <v> for you do not seem beautiful to drop everything and drove off to where nobody knows you</v>
      </c>
    </row>
    <row r="8679" ht="15.75" customHeight="1">
      <c r="A8679" s="1">
        <v>9467.0</v>
      </c>
      <c r="B8679" s="2" t="s">
        <v>6878</v>
      </c>
      <c r="C8679" s="2" t="s">
        <v>6881</v>
      </c>
      <c r="D8679" s="2" t="s">
        <v>6</v>
      </c>
      <c r="E8679" s="2" t="str">
        <f>IFERROR(__xludf.DUMMYFUNCTION("GOOGLETRANSLATE(B8679, ""auto"",""en"")"),"if you look at you it is not lit in front of the fire if he does not run to the pharmacy at three o'clock in the morning when you feel bad if you do not rush to you to pick you up from work offers parents if and whether such a need a man if he is not for "&amp;"you to curtail Mount relationship with a man must either be at home holding hands tightly you or him there can be no relationship show completely")</f>
        <v>if you look at you it is not lit in front of the fire if he does not run to the pharmacy at three o'clock in the morning when you feel bad if you do not rush to you to pick you up from work offers parents if and whether such a need a man if he is not for you to curtail Mount relationship with a man must either be at home holding hands tightly you or him there can be no relationship show completely</v>
      </c>
    </row>
    <row r="8680" ht="15.75" customHeight="1">
      <c r="A8680" s="1">
        <v>9468.0</v>
      </c>
      <c r="B8680" s="2" t="s">
        <v>6879</v>
      </c>
      <c r="C8680" s="2" t="s">
        <v>6881</v>
      </c>
      <c r="D8680" s="2" t="s">
        <v>6</v>
      </c>
      <c r="E8680" s="2" t="str">
        <f>IFERROR(__xludf.DUMMYFUNCTION("GOOGLETRANSLATE(B8680, ""auto"",""en"")"),"If you think that I am too much to allow myself maybe you're just too much themselves otkazyvaete")</f>
        <v>If you think that I am too much to allow myself maybe you're just too much themselves otkazyvaete</v>
      </c>
    </row>
    <row r="8681" ht="15.75" customHeight="1">
      <c r="A8681" s="1">
        <v>9469.0</v>
      </c>
      <c r="B8681" s="2" t="s">
        <v>6880</v>
      </c>
      <c r="C8681" s="2" t="s">
        <v>6881</v>
      </c>
      <c r="D8681" s="2" t="s">
        <v>6</v>
      </c>
      <c r="E8681" s="2" t="str">
        <f>IFERROR(__xludf.DUMMYFUNCTION("GOOGLETRANSLATE(B8681, ""auto"",""en"")"),"I have absolutely nothing to do with your life and I want it to be mutually")</f>
        <v>I have absolutely nothing to do with your life and I want it to be mutually</v>
      </c>
    </row>
    <row r="8682" ht="15.75" customHeight="1">
      <c r="A8682" s="1">
        <v>9470.0</v>
      </c>
      <c r="B8682" s="2" t="s">
        <v>6882</v>
      </c>
      <c r="C8682" s="2" t="s">
        <v>4985</v>
      </c>
      <c r="D8682" s="2" t="s">
        <v>6</v>
      </c>
      <c r="E8682" s="2" t="str">
        <f>IFERROR(__xludf.DUMMYFUNCTION("GOOGLETRANSLATE(B8682, ""auto"",""en"")"),"I like to walk alone with his thoughts")</f>
        <v>I like to walk alone with his thoughts</v>
      </c>
    </row>
    <row r="8683" ht="15.75" customHeight="1">
      <c r="A8683" s="1">
        <v>9471.0</v>
      </c>
      <c r="B8683" s="2" t="s">
        <v>6883</v>
      </c>
      <c r="C8683" s="2" t="s">
        <v>4985</v>
      </c>
      <c r="D8683" s="2" t="s">
        <v>6</v>
      </c>
      <c r="E8683" s="2" t="str">
        <f>IFERROR(__xludf.DUMMYFUNCTION("GOOGLETRANSLATE(B8683, ""auto"",""en"")"),"People can write beautiful words of love o Apia but not beautiful words and attitude of love")</f>
        <v>People can write beautiful words of love o Apia but not beautiful words and attitude of love</v>
      </c>
    </row>
    <row r="8684" ht="15.75" customHeight="1">
      <c r="A8684" s="1">
        <v>9472.0</v>
      </c>
      <c r="B8684" s="2" t="s">
        <v>6884</v>
      </c>
      <c r="C8684" s="2" t="s">
        <v>4985</v>
      </c>
      <c r="D8684" s="2" t="s">
        <v>6</v>
      </c>
      <c r="E8684" s="2" t="str">
        <f>IFERROR(__xludf.DUMMYFUNCTION("GOOGLETRANSLATE(B8684, ""auto"",""en"")"),"all bright and better days ahead in sha Allah")</f>
        <v>all bright and better days ahead in sha Allah</v>
      </c>
    </row>
    <row r="8685" ht="15.75" customHeight="1">
      <c r="A8685" s="1">
        <v>9473.0</v>
      </c>
      <c r="B8685" s="2" t="s">
        <v>6885</v>
      </c>
      <c r="C8685" s="2" t="s">
        <v>4985</v>
      </c>
      <c r="D8685" s="2" t="s">
        <v>6</v>
      </c>
      <c r="E8685" s="2" t="str">
        <f>IFERROR(__xludf.DUMMYFUNCTION("GOOGLETRANSLATE(B8685, ""auto"",""en"")"),"If Allah did not give you what you want then it will give you better but then Allah loves the patient")</f>
        <v>If Allah did not give you what you want then it will give you better but then Allah loves the patient</v>
      </c>
    </row>
    <row r="8686" ht="15.75" customHeight="1">
      <c r="A8686" s="1">
        <v>9474.0</v>
      </c>
      <c r="B8686" s="2" t="s">
        <v>6886</v>
      </c>
      <c r="C8686" s="2" t="s">
        <v>4985</v>
      </c>
      <c r="D8686" s="2" t="s">
        <v>6</v>
      </c>
      <c r="E8686" s="2" t="str">
        <f>IFERROR(__xludf.DUMMYFUNCTION("GOOGLETRANSLATE(B8686, ""auto"",""en"")"),"be with those with whom you feel at home")</f>
        <v>be with those with whom you feel at home</v>
      </c>
    </row>
    <row r="8687" ht="15.75" customHeight="1">
      <c r="A8687" s="1">
        <v>9475.0</v>
      </c>
      <c r="B8687" s="2" t="s">
        <v>6887</v>
      </c>
      <c r="C8687" s="2" t="s">
        <v>4985</v>
      </c>
      <c r="D8687" s="2" t="s">
        <v>6</v>
      </c>
      <c r="E8687" s="2" t="str">
        <f>IFERROR(__xludf.DUMMYFUNCTION("GOOGLETRANSLATE(B8687, ""auto"",""en"")"),"O Allah guide us the right way")</f>
        <v>O Allah guide us the right way</v>
      </c>
    </row>
    <row r="8688" ht="15.75" customHeight="1">
      <c r="A8688" s="1">
        <v>9476.0</v>
      </c>
      <c r="B8688" s="2" t="s">
        <v>6888</v>
      </c>
      <c r="C8688" s="2" t="s">
        <v>4985</v>
      </c>
      <c r="D8688" s="2" t="s">
        <v>6</v>
      </c>
      <c r="E8688" s="2" t="str">
        <f>IFERROR(__xludf.DUMMYFUNCTION("GOOGLETRANSLATE(B8688, ""auto"",""en"")")," let the happiness will not leave us alone")</f>
        <v> let the happiness will not leave us alone</v>
      </c>
    </row>
    <row r="8689" ht="15.75" customHeight="1">
      <c r="A8689" s="1">
        <v>9477.0</v>
      </c>
      <c r="B8689" s="2" t="s">
        <v>6889</v>
      </c>
      <c r="C8689" s="2" t="s">
        <v>4985</v>
      </c>
      <c r="D8689" s="2" t="s">
        <v>6</v>
      </c>
      <c r="E8689" s="2" t="str">
        <f>IFERROR(__xludf.DUMMYFUNCTION("GOOGLETRANSLATE(B8689, ""auto"",""en"")"),"the one who remembers Allah will never be alone")</f>
        <v>the one who remembers Allah will never be alone</v>
      </c>
    </row>
    <row r="8690" ht="15.75" customHeight="1">
      <c r="A8690" s="1">
        <v>9478.0</v>
      </c>
      <c r="B8690" s="2" t="s">
        <v>6890</v>
      </c>
      <c r="C8690" s="2" t="s">
        <v>4985</v>
      </c>
      <c r="D8690" s="2" t="s">
        <v>6</v>
      </c>
      <c r="E8690" s="2" t="str">
        <f>IFERROR(__xludf.DUMMYFUNCTION("GOOGLETRANSLATE(B8690, ""auto"",""en"")"),"there are moments when I do not want to talk to anyone I like to stay in silence")</f>
        <v>there are moments when I do not want to talk to anyone I like to stay in silence</v>
      </c>
    </row>
    <row r="8691" ht="15.75" customHeight="1">
      <c r="A8691" s="1">
        <v>9479.0</v>
      </c>
      <c r="B8691" s="2" t="s">
        <v>6891</v>
      </c>
      <c r="C8691" s="2" t="s">
        <v>4985</v>
      </c>
      <c r="D8691" s="2" t="s">
        <v>6</v>
      </c>
      <c r="E8691" s="2" t="str">
        <f>IFERROR(__xludf.DUMMYFUNCTION("GOOGLETRANSLATE(B8691, ""auto"",""en"")")," do not do to anyone but just to spite yourself to do with happiness")</f>
        <v> do not do to anyone but just to spite yourself to do with happiness</v>
      </c>
    </row>
    <row r="8692" ht="15.75" customHeight="1">
      <c r="A8692" s="1">
        <v>9480.0</v>
      </c>
      <c r="B8692" s="2" t="s">
        <v>6882</v>
      </c>
      <c r="C8692" s="2" t="s">
        <v>4985</v>
      </c>
      <c r="D8692" s="2" t="s">
        <v>6</v>
      </c>
      <c r="E8692" s="2" t="str">
        <f>IFERROR(__xludf.DUMMYFUNCTION("GOOGLETRANSLATE(B8692, ""auto"",""en"")"),"I like to walk alone with his thoughts")</f>
        <v>I like to walk alone with his thoughts</v>
      </c>
    </row>
    <row r="8693" ht="15.75" customHeight="1">
      <c r="A8693" s="1">
        <v>9481.0</v>
      </c>
      <c r="B8693" s="2" t="s">
        <v>6883</v>
      </c>
      <c r="C8693" s="2" t="s">
        <v>4985</v>
      </c>
      <c r="D8693" s="2" t="s">
        <v>6</v>
      </c>
      <c r="E8693" s="2" t="str">
        <f>IFERROR(__xludf.DUMMYFUNCTION("GOOGLETRANSLATE(B8693, ""auto"",""en"")"),"People can write beautiful words of love o Apia but not beautiful words and attitude of love")</f>
        <v>People can write beautiful words of love o Apia but not beautiful words and attitude of love</v>
      </c>
    </row>
    <row r="8694" ht="15.75" customHeight="1">
      <c r="A8694" s="1">
        <v>9482.0</v>
      </c>
      <c r="B8694" s="2" t="s">
        <v>6884</v>
      </c>
      <c r="C8694" s="2" t="s">
        <v>4985</v>
      </c>
      <c r="D8694" s="2" t="s">
        <v>6</v>
      </c>
      <c r="E8694" s="2" t="str">
        <f>IFERROR(__xludf.DUMMYFUNCTION("GOOGLETRANSLATE(B8694, ""auto"",""en"")"),"all bright and better days ahead in sha Allah")</f>
        <v>all bright and better days ahead in sha Allah</v>
      </c>
    </row>
    <row r="8695" ht="15.75" customHeight="1">
      <c r="A8695" s="1">
        <v>9483.0</v>
      </c>
      <c r="B8695" s="2" t="s">
        <v>6885</v>
      </c>
      <c r="C8695" s="2" t="s">
        <v>4985</v>
      </c>
      <c r="D8695" s="2" t="s">
        <v>6</v>
      </c>
      <c r="E8695" s="2" t="str">
        <f>IFERROR(__xludf.DUMMYFUNCTION("GOOGLETRANSLATE(B8695, ""auto"",""en"")"),"If Allah did not give you what you want then it will give you better but then Allah loves the patient")</f>
        <v>If Allah did not give you what you want then it will give you better but then Allah loves the patient</v>
      </c>
    </row>
    <row r="8696" ht="15.75" customHeight="1">
      <c r="A8696" s="1">
        <v>9484.0</v>
      </c>
      <c r="B8696" s="2" t="s">
        <v>6886</v>
      </c>
      <c r="C8696" s="2" t="s">
        <v>4985</v>
      </c>
      <c r="D8696" s="2" t="s">
        <v>6</v>
      </c>
      <c r="E8696" s="2" t="str">
        <f>IFERROR(__xludf.DUMMYFUNCTION("GOOGLETRANSLATE(B8696, ""auto"",""en"")"),"be with those with whom you feel at home")</f>
        <v>be with those with whom you feel at home</v>
      </c>
    </row>
    <row r="8697" ht="15.75" customHeight="1">
      <c r="A8697" s="1">
        <v>9485.0</v>
      </c>
      <c r="B8697" s="2" t="s">
        <v>6887</v>
      </c>
      <c r="C8697" s="2" t="s">
        <v>4985</v>
      </c>
      <c r="D8697" s="2" t="s">
        <v>6</v>
      </c>
      <c r="E8697" s="2" t="str">
        <f>IFERROR(__xludf.DUMMYFUNCTION("GOOGLETRANSLATE(B8697, ""auto"",""en"")"),"O Allah guide us the right way")</f>
        <v>O Allah guide us the right way</v>
      </c>
    </row>
    <row r="8698" ht="15.75" customHeight="1">
      <c r="A8698" s="1">
        <v>9486.0</v>
      </c>
      <c r="B8698" s="2" t="s">
        <v>6888</v>
      </c>
      <c r="C8698" s="2" t="s">
        <v>4985</v>
      </c>
      <c r="D8698" s="2" t="s">
        <v>6</v>
      </c>
      <c r="E8698" s="2" t="str">
        <f>IFERROR(__xludf.DUMMYFUNCTION("GOOGLETRANSLATE(B8698, ""auto"",""en"")")," let the happiness will not leave us alone")</f>
        <v> let the happiness will not leave us alone</v>
      </c>
    </row>
    <row r="8699" ht="15.75" customHeight="1">
      <c r="A8699" s="1">
        <v>9487.0</v>
      </c>
      <c r="B8699" s="2" t="s">
        <v>6889</v>
      </c>
      <c r="C8699" s="2" t="s">
        <v>4985</v>
      </c>
      <c r="D8699" s="2" t="s">
        <v>6</v>
      </c>
      <c r="E8699" s="2" t="str">
        <f>IFERROR(__xludf.DUMMYFUNCTION("GOOGLETRANSLATE(B8699, ""auto"",""en"")"),"the one who remembers Allah will never be alone")</f>
        <v>the one who remembers Allah will never be alone</v>
      </c>
    </row>
    <row r="8700" ht="15.75" customHeight="1">
      <c r="A8700" s="1">
        <v>9488.0</v>
      </c>
      <c r="B8700" s="2" t="s">
        <v>6890</v>
      </c>
      <c r="C8700" s="2" t="s">
        <v>4985</v>
      </c>
      <c r="D8700" s="2" t="s">
        <v>6</v>
      </c>
      <c r="E8700" s="2" t="str">
        <f>IFERROR(__xludf.DUMMYFUNCTION("GOOGLETRANSLATE(B8700, ""auto"",""en"")"),"there are moments when I do not want to talk to anyone I like to stay in silence")</f>
        <v>there are moments when I do not want to talk to anyone I like to stay in silence</v>
      </c>
    </row>
    <row r="8701" ht="15.75" customHeight="1">
      <c r="A8701" s="1">
        <v>9489.0</v>
      </c>
      <c r="B8701" s="2" t="s">
        <v>6891</v>
      </c>
      <c r="C8701" s="2" t="s">
        <v>4985</v>
      </c>
      <c r="D8701" s="2" t="s">
        <v>6</v>
      </c>
      <c r="E8701" s="2" t="str">
        <f>IFERROR(__xludf.DUMMYFUNCTION("GOOGLETRANSLATE(B8701, ""auto"",""en"")")," do not do to anyone but just to spite yourself to do with happiness")</f>
        <v> do not do to anyone but just to spite yourself to do with happiness</v>
      </c>
    </row>
    <row r="8702" ht="15.75" customHeight="1">
      <c r="A8702" s="1">
        <v>9490.0</v>
      </c>
      <c r="B8702" s="2" t="s">
        <v>6892</v>
      </c>
      <c r="C8702" s="2" t="s">
        <v>6893</v>
      </c>
      <c r="D8702" s="2" t="s">
        <v>6</v>
      </c>
      <c r="E8702" s="2" t="str">
        <f>IFERROR(__xludf.DUMMYFUNCTION("GOOGLETRANSLATE(B8702, ""auto"",""en"")"),"chairs of the tires")</f>
        <v>chairs of the tires</v>
      </c>
    </row>
    <row r="8703" ht="15.75" customHeight="1">
      <c r="A8703" s="1">
        <v>9491.0</v>
      </c>
      <c r="B8703" s="2" t="s">
        <v>6894</v>
      </c>
      <c r="C8703" s="2" t="s">
        <v>6893</v>
      </c>
      <c r="D8703" s="2" t="s">
        <v>6</v>
      </c>
      <c r="E8703" s="2" t="str">
        <f>IFERROR(__xludf.DUMMYFUNCTION("GOOGLETRANSLATE(B8703, ""auto"",""en"")"),"tak cu May 2018 novelty genre Action Comedy ekc komuccar zhu6ep stavshuy samym neputevym in uctoruu gopoda mepom mapcelya popuchaet pepevedennomu uz stolutsy novobpantsuculvany mapo razobpatsya c neulovumoy bandoy utalyantsev nA ferrari chto6y ostanovut U"&amp;"x mapo cyperkopu u cypepvodutelyu ppuxodutsya obedunutsya c plemyannukom danuelya parnyu doctalos znamenutoe beloe tak cu dyadu Nr ne the plug talant")</f>
        <v>tak cu May 2018 novelty genre Action Comedy ekc komuccar zhu6ep stavshuy samym neputevym in uctoruu gopoda mepom mapcelya popuchaet pepevedennomu uz stolutsy novobpantsuculvany mapo razobpatsya c neulovumoy bandoy utalyantsev nA ferrari chto6y ostanovut Ux mapo cyperkopu u cypepvodutelyu ppuxodutsya obedunutsya c plemyannukom danuelya parnyu doctalos znamenutoe beloe tak cu dyadu Nr ne the plug talant</v>
      </c>
    </row>
    <row r="8704" ht="15.75" customHeight="1">
      <c r="A8704" s="1">
        <v>9492.0</v>
      </c>
      <c r="B8704" s="2" t="s">
        <v>6895</v>
      </c>
      <c r="C8704" s="2" t="s">
        <v>6893</v>
      </c>
      <c r="D8704" s="2" t="s">
        <v>6</v>
      </c>
      <c r="E8704" s="2" t="str">
        <f>IFERROR(__xludf.DUMMYFUNCTION("GOOGLETRANSLATE(B8704, ""auto"",""en"")")," icons values ​​on the dashboard of car you familiar with this situation on the dashboard suddenly begins to flash what that symbol that you've never seen before and you have no idea what it means to ask how it is inconvenient and not someone whether it's"&amp;" urgent is it possible to postpone until tomorrow can cause extra help show completely")</f>
        <v> icons values ​​on the dashboard of car you familiar with this situation on the dashboard suddenly begins to flash what that symbol that you've never seen before and you have no idea what it means to ask how it is inconvenient and not someone whether it's urgent is it possible to postpone until tomorrow can cause extra help show completely</v>
      </c>
    </row>
    <row r="8705" ht="15.75" customHeight="1">
      <c r="A8705" s="1">
        <v>9493.0</v>
      </c>
      <c r="B8705" s="2" t="s">
        <v>6892</v>
      </c>
      <c r="C8705" s="2" t="s">
        <v>6896</v>
      </c>
      <c r="D8705" s="2" t="s">
        <v>6</v>
      </c>
      <c r="E8705" s="2" t="str">
        <f>IFERROR(__xludf.DUMMYFUNCTION("GOOGLETRANSLATE(B8705, ""auto"",""en"")"),"chairs of the tires")</f>
        <v>chairs of the tires</v>
      </c>
    </row>
    <row r="8706" ht="15.75" customHeight="1">
      <c r="A8706" s="1">
        <v>9494.0</v>
      </c>
      <c r="B8706" s="2" t="s">
        <v>6894</v>
      </c>
      <c r="C8706" s="2" t="s">
        <v>6896</v>
      </c>
      <c r="D8706" s="2" t="s">
        <v>6</v>
      </c>
      <c r="E8706" s="2" t="str">
        <f>IFERROR(__xludf.DUMMYFUNCTION("GOOGLETRANSLATE(B8706, ""auto"",""en"")"),"tak cu May 2018 novelty genre Action Comedy ekc komuccar zhu6ep stavshuy samym neputevym in uctoruu gopoda mepom mapcelya popuchaet pepevedennomu uz stolutsy novobpantsuculvany mapo razobpatsya c neulovumoy bandoy utalyantsev nA ferrari chto6y ostanovut U"&amp;"x mapo cyperkopu u cypepvodutelyu ppuxodutsya obedunutsya c plemyannukom danuelya parnyu doctalos znamenutoe beloe tak cu dyadu Nr ne the plug talant")</f>
        <v>tak cu May 2018 novelty genre Action Comedy ekc komuccar zhu6ep stavshuy samym neputevym in uctoruu gopoda mepom mapcelya popuchaet pepevedennomu uz stolutsy novobpantsuculvany mapo razobpatsya c neulovumoy bandoy utalyantsev nA ferrari chto6y ostanovut Ux mapo cyperkopu u cypepvodutelyu ppuxodutsya obedunutsya c plemyannukom danuelya parnyu doctalos znamenutoe beloe tak cu dyadu Nr ne the plug talant</v>
      </c>
    </row>
    <row r="8707" ht="15.75" customHeight="1">
      <c r="A8707" s="1">
        <v>9495.0</v>
      </c>
      <c r="B8707" s="2" t="s">
        <v>6895</v>
      </c>
      <c r="C8707" s="2" t="s">
        <v>6896</v>
      </c>
      <c r="D8707" s="2" t="s">
        <v>6</v>
      </c>
      <c r="E8707" s="2" t="str">
        <f>IFERROR(__xludf.DUMMYFUNCTION("GOOGLETRANSLATE(B8707, ""auto"",""en"")")," icons values ​​on the dashboard of car you familiar with this situation on the dashboard suddenly begins to flash what that symbol that you've never seen before and you have no idea what it means to ask how it is inconvenient and not someone whether it's"&amp;" urgent is it possible to postpone until tomorrow can cause extra help show completely")</f>
        <v> icons values ​​on the dashboard of car you familiar with this situation on the dashboard suddenly begins to flash what that symbol that you've never seen before and you have no idea what it means to ask how it is inconvenient and not someone whether it's urgent is it possible to postpone until tomorrow can cause extra help show completely</v>
      </c>
    </row>
    <row r="8708" ht="15.75" customHeight="1">
      <c r="A8708" s="1">
        <v>9496.0</v>
      </c>
      <c r="B8708" s="2" t="s">
        <v>6892</v>
      </c>
      <c r="C8708" s="2" t="s">
        <v>6893</v>
      </c>
      <c r="D8708" s="2" t="s">
        <v>6</v>
      </c>
      <c r="E8708" s="2" t="str">
        <f>IFERROR(__xludf.DUMMYFUNCTION("GOOGLETRANSLATE(B8708, ""auto"",""en"")"),"chairs of the tires")</f>
        <v>chairs of the tires</v>
      </c>
    </row>
    <row r="8709" ht="15.75" customHeight="1">
      <c r="A8709" s="1">
        <v>9497.0</v>
      </c>
      <c r="B8709" s="2" t="s">
        <v>6894</v>
      </c>
      <c r="C8709" s="2" t="s">
        <v>6893</v>
      </c>
      <c r="D8709" s="2" t="s">
        <v>6</v>
      </c>
      <c r="E8709" s="2" t="str">
        <f>IFERROR(__xludf.DUMMYFUNCTION("GOOGLETRANSLATE(B8709, ""auto"",""en"")"),"tak cu May 2018 novelty genre Action Comedy ekc komuccar zhu6ep stavshuy samym neputevym in uctoruu gopoda mepom mapcelya popuchaet pepevedennomu uz stolutsy novobpantsuculvany mapo razobpatsya c neulovumoy bandoy utalyantsev nA ferrari chto6y ostanovut U"&amp;"x mapo cyperkopu u cypepvodutelyu ppuxodutsya obedunutsya c plemyannukom danuelya parnyu doctalos znamenutoe beloe tak cu dyadu Nr ne the plug talant")</f>
        <v>tak cu May 2018 novelty genre Action Comedy ekc komuccar zhu6ep stavshuy samym neputevym in uctoruu gopoda mepom mapcelya popuchaet pepevedennomu uz stolutsy novobpantsuculvany mapo razobpatsya c neulovumoy bandoy utalyantsev nA ferrari chto6y ostanovut Ux mapo cyperkopu u cypepvodutelyu ppuxodutsya obedunutsya c plemyannukom danuelya parnyu doctalos znamenutoe beloe tak cu dyadu Nr ne the plug talant</v>
      </c>
    </row>
    <row r="8710" ht="15.75" customHeight="1">
      <c r="A8710" s="1">
        <v>9498.0</v>
      </c>
      <c r="B8710" s="2" t="s">
        <v>6895</v>
      </c>
      <c r="C8710" s="2" t="s">
        <v>6893</v>
      </c>
      <c r="D8710" s="2" t="s">
        <v>6</v>
      </c>
      <c r="E8710" s="2" t="str">
        <f>IFERROR(__xludf.DUMMYFUNCTION("GOOGLETRANSLATE(B8710, ""auto"",""en"")")," icons values ​​on the dashboard of car you familiar with this situation on the dashboard suddenly begins to flash what that symbol that you've never seen before and you have no idea what it means to ask how it is inconvenient and not someone whether it's"&amp;" urgent is it possible to postpone until tomorrow can cause extra help show completely")</f>
        <v> icons values ​​on the dashboard of car you familiar with this situation on the dashboard suddenly begins to flash what that symbol that you've never seen before and you have no idea what it means to ask how it is inconvenient and not someone whether it's urgent is it possible to postpone until tomorrow can cause extra help show completely</v>
      </c>
    </row>
    <row r="8711" ht="15.75" customHeight="1">
      <c r="A8711" s="1">
        <v>9499.0</v>
      </c>
      <c r="B8711" s="2" t="s">
        <v>6897</v>
      </c>
      <c r="C8711" s="2" t="s">
        <v>6898</v>
      </c>
      <c r="D8711" s="2" t="s">
        <v>6</v>
      </c>
      <c r="E8711" s="2" t="str">
        <f>IFERROR(__xludf.DUMMYFUNCTION("GOOGLETRANSLATE(B8711, ""auto"",""en"")"),"I do not envy anyone, I simply seek even more")</f>
        <v>I do not envy anyone, I simply seek even more</v>
      </c>
    </row>
    <row r="8712" ht="15.75" customHeight="1">
      <c r="A8712" s="1">
        <v>9500.0</v>
      </c>
      <c r="B8712" s="2" t="s">
        <v>6899</v>
      </c>
      <c r="C8712" s="2" t="s">
        <v>6898</v>
      </c>
      <c r="D8712" s="2" t="s">
        <v>6</v>
      </c>
      <c r="E8712" s="2" t="str">
        <f>IFERROR(__xludf.DUMMYFUNCTION("GOOGLETRANSLATE(B8712, ""auto"",""en"")"),"God give us eyes to see the best in people heart that will forgive the worst that the mind forgets the bad and the soul that never loses faith")</f>
        <v>God give us eyes to see the best in people heart that will forgive the worst that the mind forgets the bad and the soul that never loses faith</v>
      </c>
    </row>
    <row r="8713" ht="15.75" customHeight="1">
      <c r="A8713" s="1">
        <v>9501.0</v>
      </c>
      <c r="B8713" s="2" t="s">
        <v>6900</v>
      </c>
      <c r="C8713" s="2" t="s">
        <v>6898</v>
      </c>
      <c r="D8713" s="2" t="s">
        <v>6</v>
      </c>
      <c r="E8713" s="2" t="str">
        <f>IFERROR(__xludf.DUMMYFUNCTION("GOOGLETRANSLATE(B8713, ""auto"",""en"")"),"I'm a guy, I'll write the first")</f>
        <v>I'm a guy, I'll write the first</v>
      </c>
    </row>
    <row r="8714" ht="15.75" customHeight="1">
      <c r="A8714" s="1">
        <v>9502.0</v>
      </c>
      <c r="B8714" s="2" t="s">
        <v>6901</v>
      </c>
      <c r="C8714" s="2" t="s">
        <v>6898</v>
      </c>
      <c r="D8714" s="2" t="s">
        <v>6</v>
      </c>
      <c r="E8714" s="2" t="str">
        <f>IFERROR(__xludf.DUMMYFUNCTION("GOOGLETRANSLATE(B8714, ""auto"",""en"")"),"it is light for which I'm going home mom")</f>
        <v>it is light for which I'm going home mom</v>
      </c>
    </row>
    <row r="8715" ht="15.75" customHeight="1">
      <c r="A8715" s="1">
        <v>9503.0</v>
      </c>
      <c r="B8715" s="2" t="s">
        <v>6897</v>
      </c>
      <c r="C8715" s="2" t="s">
        <v>6898</v>
      </c>
      <c r="D8715" s="2" t="s">
        <v>6</v>
      </c>
      <c r="E8715" s="2" t="str">
        <f>IFERROR(__xludf.DUMMYFUNCTION("GOOGLETRANSLATE(B8715, ""auto"",""en"")"),"I do not envy anyone, I simply seek even more")</f>
        <v>I do not envy anyone, I simply seek even more</v>
      </c>
    </row>
    <row r="8716" ht="15.75" customHeight="1">
      <c r="A8716" s="1">
        <v>9504.0</v>
      </c>
      <c r="B8716" s="2" t="s">
        <v>6899</v>
      </c>
      <c r="C8716" s="2" t="s">
        <v>6898</v>
      </c>
      <c r="D8716" s="2" t="s">
        <v>6</v>
      </c>
      <c r="E8716" s="2" t="str">
        <f>IFERROR(__xludf.DUMMYFUNCTION("GOOGLETRANSLATE(B8716, ""auto"",""en"")"),"God give us eyes to see the best in people heart that will forgive the worst that the mind forgets the bad and the soul that never loses faith")</f>
        <v>God give us eyes to see the best in people heart that will forgive the worst that the mind forgets the bad and the soul that never loses faith</v>
      </c>
    </row>
    <row r="8717" ht="15.75" customHeight="1">
      <c r="A8717" s="1">
        <v>9505.0</v>
      </c>
      <c r="B8717" s="2" t="s">
        <v>6900</v>
      </c>
      <c r="C8717" s="2" t="s">
        <v>6898</v>
      </c>
      <c r="D8717" s="2" t="s">
        <v>6</v>
      </c>
      <c r="E8717" s="2" t="str">
        <f>IFERROR(__xludf.DUMMYFUNCTION("GOOGLETRANSLATE(B8717, ""auto"",""en"")"),"I'm a guy, I'll write the first")</f>
        <v>I'm a guy, I'll write the first</v>
      </c>
    </row>
    <row r="8718" ht="15.75" customHeight="1">
      <c r="A8718" s="1">
        <v>9506.0</v>
      </c>
      <c r="B8718" s="2" t="s">
        <v>6901</v>
      </c>
      <c r="C8718" s="2" t="s">
        <v>6898</v>
      </c>
      <c r="D8718" s="2" t="s">
        <v>6</v>
      </c>
      <c r="E8718" s="2" t="str">
        <f>IFERROR(__xludf.DUMMYFUNCTION("GOOGLETRANSLATE(B8718, ""auto"",""en"")"),"it is light for which I'm going home mom")</f>
        <v>it is light for which I'm going home mom</v>
      </c>
    </row>
    <row r="8719" ht="15.75" customHeight="1">
      <c r="A8719" s="1">
        <v>9507.0</v>
      </c>
      <c r="B8719" s="2" t="s">
        <v>6897</v>
      </c>
      <c r="C8719" s="2" t="s">
        <v>6898</v>
      </c>
      <c r="D8719" s="2" t="s">
        <v>6</v>
      </c>
      <c r="E8719" s="2" t="str">
        <f>IFERROR(__xludf.DUMMYFUNCTION("GOOGLETRANSLATE(B8719, ""auto"",""en"")"),"I do not envy anyone, I simply seek even more")</f>
        <v>I do not envy anyone, I simply seek even more</v>
      </c>
    </row>
    <row r="8720" ht="15.75" customHeight="1">
      <c r="A8720" s="1">
        <v>9508.0</v>
      </c>
      <c r="B8720" s="2" t="s">
        <v>6899</v>
      </c>
      <c r="C8720" s="2" t="s">
        <v>6898</v>
      </c>
      <c r="D8720" s="2" t="s">
        <v>6</v>
      </c>
      <c r="E8720" s="2" t="str">
        <f>IFERROR(__xludf.DUMMYFUNCTION("GOOGLETRANSLATE(B8720, ""auto"",""en"")"),"God give us eyes to see the best in people heart that will forgive the worst that the mind forgets the bad and the soul that never loses faith")</f>
        <v>God give us eyes to see the best in people heart that will forgive the worst that the mind forgets the bad and the soul that never loses faith</v>
      </c>
    </row>
    <row r="8721" ht="15.75" customHeight="1">
      <c r="A8721" s="1">
        <v>9509.0</v>
      </c>
      <c r="B8721" s="2" t="s">
        <v>6900</v>
      </c>
      <c r="C8721" s="2" t="s">
        <v>6898</v>
      </c>
      <c r="D8721" s="2" t="s">
        <v>6</v>
      </c>
      <c r="E8721" s="2" t="str">
        <f>IFERROR(__xludf.DUMMYFUNCTION("GOOGLETRANSLATE(B8721, ""auto"",""en"")"),"I'm a guy, I'll write the first")</f>
        <v>I'm a guy, I'll write the first</v>
      </c>
    </row>
    <row r="8722" ht="15.75" customHeight="1">
      <c r="A8722" s="1">
        <v>9510.0</v>
      </c>
      <c r="B8722" s="2" t="s">
        <v>6901</v>
      </c>
      <c r="C8722" s="2" t="s">
        <v>6898</v>
      </c>
      <c r="D8722" s="2" t="s">
        <v>6</v>
      </c>
      <c r="E8722" s="2" t="str">
        <f>IFERROR(__xludf.DUMMYFUNCTION("GOOGLETRANSLATE(B8722, ""auto"",""en"")"),"it is light for which I'm going home mom")</f>
        <v>it is light for which I'm going home mom</v>
      </c>
    </row>
    <row r="8723" ht="15.75" customHeight="1">
      <c r="A8723" s="1">
        <v>9511.0</v>
      </c>
      <c r="B8723" s="2" t="s">
        <v>6902</v>
      </c>
      <c r="C8723" s="2" t="s">
        <v>6903</v>
      </c>
      <c r="D8723" s="2" t="s">
        <v>6</v>
      </c>
      <c r="E8723" s="2" t="str">
        <f>IFERROR(__xludf.DUMMYFUNCTION("GOOGLETRANSLATE(B8723, ""auto"",""en"")"),"I do not like it")</f>
        <v>I do not like it</v>
      </c>
    </row>
    <row r="8724" ht="15.75" customHeight="1">
      <c r="A8724" s="1">
        <v>9513.0</v>
      </c>
      <c r="B8724" s="2" t="s">
        <v>6904</v>
      </c>
      <c r="C8724" s="2" t="s">
        <v>6903</v>
      </c>
      <c r="D8724" s="2" t="s">
        <v>6</v>
      </c>
      <c r="E8724" s="2" t="str">
        <f>IFERROR(__xludf.DUMMYFUNCTION("GOOGLETRANSLATE(B8724, ""auto"",""en"")"),"https pen nur kz 1817966 say students at Bajzakova")</f>
        <v>https pen nur kz 1817966 say students at Bajzakova</v>
      </c>
    </row>
    <row r="8725" ht="15.75" customHeight="1">
      <c r="A8725" s="1">
        <v>9514.0</v>
      </c>
      <c r="B8725" s="2" t="s">
        <v>6905</v>
      </c>
      <c r="C8725" s="2" t="s">
        <v>6906</v>
      </c>
      <c r="D8725" s="2" t="s">
        <v>6</v>
      </c>
      <c r="E8725" s="2" t="str">
        <f>IFERROR(__xludf.DUMMYFUNCTION("GOOGLETRANSLATE(B8725, ""auto"",""en"")"),"josparlamaw nothing fails same josparlağanmen")</f>
        <v>josparlamaw nothing fails same josparlağanmen</v>
      </c>
    </row>
    <row r="8726" ht="15.75" customHeight="1">
      <c r="A8726" s="1">
        <v>9515.0</v>
      </c>
      <c r="B8726" s="2" t="s">
        <v>6907</v>
      </c>
      <c r="C8726" s="2" t="s">
        <v>6906</v>
      </c>
      <c r="D8726" s="2" t="s">
        <v>6</v>
      </c>
      <c r="E8726" s="2" t="str">
        <f>IFERROR(__xludf.DUMMYFUNCTION("GOOGLETRANSLATE(B8726, ""auto"",""en"")"),"The names of the people called this ancient land of our ancestors water Egyptian Egyptian lamp alive Syrian damşıq damask set Europe")</f>
        <v>The names of the people called this ancient land of our ancestors water Egyptian Egyptian lamp alive Syrian damşıq damask set Europe</v>
      </c>
    </row>
    <row r="8727" ht="15.75" customHeight="1">
      <c r="A8727" s="1">
        <v>9517.0</v>
      </c>
      <c r="B8727" s="2" t="s">
        <v>6908</v>
      </c>
      <c r="C8727" s="2" t="s">
        <v>6906</v>
      </c>
      <c r="D8727" s="2" t="s">
        <v>6</v>
      </c>
      <c r="E8727" s="2" t="str">
        <f>IFERROR(__xludf.DUMMYFUNCTION("GOOGLETRANSLATE(B8727, ""auto"",""en"")")," Keep prayer girls been a model")</f>
        <v> Keep prayer girls been a model</v>
      </c>
    </row>
    <row r="8728" ht="15.75" customHeight="1">
      <c r="A8728" s="1">
        <v>9518.0</v>
      </c>
      <c r="B8728" s="2" t="s">
        <v>6909</v>
      </c>
      <c r="C8728" s="2" t="s">
        <v>6906</v>
      </c>
      <c r="D8728" s="2" t="s">
        <v>6</v>
      </c>
      <c r="E8728" s="2" t="str">
        <f>IFERROR(__xludf.DUMMYFUNCTION("GOOGLETRANSLATE(B8728, ""auto"",""en"")"),"mathematical literacy honorable future grant by the release of reports analyzed by the following album release not understand how to set Europe")</f>
        <v>mathematical literacy honorable future grant by the release of reports analyzed by the following album release not understand how to set Europe</v>
      </c>
    </row>
    <row r="8729" ht="15.75" customHeight="1">
      <c r="A8729" s="1">
        <v>9519.0</v>
      </c>
      <c r="B8729" s="2" t="s">
        <v>6910</v>
      </c>
      <c r="C8729" s="2" t="s">
        <v>6906</v>
      </c>
      <c r="D8729" s="2" t="s">
        <v>6</v>
      </c>
      <c r="E8729" s="2" t="str">
        <f>IFERROR(__xludf.DUMMYFUNCTION("GOOGLETRANSLATE(B8729, ""auto"",""en"")"),"To prevent the loss of the great rulers of hundreds repost sheep to keep the tiger ⓵ Khan Sultan Khan is the son ii elk survive the collapse of the sultan's son generation 1715 ruled in 1718 set Europe")</f>
        <v>To prevent the loss of the great rulers of hundreds repost sheep to keep the tiger ⓵ Khan Sultan Khan is the son ii elk survive the collapse of the sultan's son generation 1715 ruled in 1718 set Europe</v>
      </c>
    </row>
    <row r="8730" ht="15.75" customHeight="1">
      <c r="A8730" s="1">
        <v>9520.0</v>
      </c>
      <c r="B8730" s="2" t="s">
        <v>6911</v>
      </c>
      <c r="C8730" s="2" t="s">
        <v>6906</v>
      </c>
      <c r="D8730" s="2" t="s">
        <v>6</v>
      </c>
      <c r="E8730" s="2" t="str">
        <f>IFERROR(__xludf.DUMMYFUNCTION("GOOGLETRANSLATE(B8730, ""auto"",""en"")"),"Jochi Khan OK Khans of the Golden Horde khan Genghis Khan's son, Jochi Ulus ca. 1227 1182 1224 1227 1 1227 1243 sunset Jochi Khan's son, the grandson of Genghis Khan set Europe")</f>
        <v>Jochi Khan OK Khans of the Golden Horde khan Genghis Khan's son, Jochi Ulus ca. 1227 1182 1224 1227 1 1227 1243 sunset Jochi Khan's son, the grandson of Genghis Khan set Europe</v>
      </c>
    </row>
    <row r="8731" ht="15.75" customHeight="1">
      <c r="A8731" s="1">
        <v>9521.0</v>
      </c>
      <c r="B8731" s="2" t="s">
        <v>6912</v>
      </c>
      <c r="C8731" s="2" t="s">
        <v>6906</v>
      </c>
      <c r="D8731" s="2" t="s">
        <v>6</v>
      </c>
      <c r="E8731" s="2" t="str">
        <f>IFERROR(__xludf.DUMMYFUNCTION("GOOGLETRANSLATE(B8731, ""auto"",""en"")")," ubt2019geografïya new questions and answers about the United States in order to avoid a lost sheep to repost set Europe")</f>
        <v> ubt2019geografïya new questions and answers about the United States in order to avoid a lost sheep to repost set Europe</v>
      </c>
    </row>
    <row r="8732" ht="15.75" customHeight="1">
      <c r="A8732" s="1">
        <v>9522.0</v>
      </c>
      <c r="B8732" s="2" t="s">
        <v>6913</v>
      </c>
      <c r="C8732" s="2" t="s">
        <v>6906</v>
      </c>
      <c r="D8732" s="2" t="s">
        <v>6</v>
      </c>
      <c r="E8732" s="2" t="str">
        <f>IFERROR(__xludf.DUMMYFUNCTION("GOOGLETRANSLATE(B8732, ""auto"",""en"")")," To avoid losing ubt2019geografïya questions and answers have to repost set Europe")</f>
        <v> To avoid losing ubt2019geografïya questions and answers have to repost set Europe</v>
      </c>
    </row>
    <row r="8733" ht="15.75" customHeight="1">
      <c r="A8733" s="1">
        <v>9523.0</v>
      </c>
      <c r="B8733" s="2" t="s">
        <v>6914</v>
      </c>
      <c r="C8733" s="2" t="s">
        <v>6906</v>
      </c>
      <c r="D8733" s="2" t="s">
        <v>6</v>
      </c>
      <c r="E8733" s="2" t="str">
        <f>IFERROR(__xludf.DUMMYFUNCTION("GOOGLETRANSLATE(B8733, ""auto"",""en"")")," ubt2019geografïya questions with answers in order to avoid a lost sheep to repost set Europe")</f>
        <v> ubt2019geografïya questions with answers in order to avoid a lost sheep to repost set Europe</v>
      </c>
    </row>
    <row r="8734" ht="15.75" customHeight="1">
      <c r="A8734" s="1">
        <v>9524.0</v>
      </c>
      <c r="B8734" s="2" t="s">
        <v>6905</v>
      </c>
      <c r="C8734" s="2" t="s">
        <v>6915</v>
      </c>
      <c r="D8734" s="2" t="s">
        <v>6</v>
      </c>
      <c r="E8734" s="2" t="str">
        <f>IFERROR(__xludf.DUMMYFUNCTION("GOOGLETRANSLATE(B8734, ""auto"",""en"")"),"josparlamaw nothing fails same josparlağanmen")</f>
        <v>josparlamaw nothing fails same josparlağanmen</v>
      </c>
    </row>
    <row r="8735" ht="15.75" customHeight="1">
      <c r="A8735" s="1">
        <v>9525.0</v>
      </c>
      <c r="B8735" s="2" t="s">
        <v>6907</v>
      </c>
      <c r="C8735" s="2" t="s">
        <v>6915</v>
      </c>
      <c r="D8735" s="2" t="s">
        <v>6</v>
      </c>
      <c r="E8735" s="2" t="str">
        <f>IFERROR(__xludf.DUMMYFUNCTION("GOOGLETRANSLATE(B8735, ""auto"",""en"")"),"The names of the people called this ancient land of our ancestors water Egyptian Egyptian lamp alive Syrian damşıq damask set Europe")</f>
        <v>The names of the people called this ancient land of our ancestors water Egyptian Egyptian lamp alive Syrian damşıq damask set Europe</v>
      </c>
    </row>
    <row r="8736" ht="15.75" customHeight="1">
      <c r="A8736" s="1">
        <v>9527.0</v>
      </c>
      <c r="B8736" s="2" t="s">
        <v>6908</v>
      </c>
      <c r="C8736" s="2" t="s">
        <v>6915</v>
      </c>
      <c r="D8736" s="2" t="s">
        <v>6</v>
      </c>
      <c r="E8736" s="2" t="str">
        <f>IFERROR(__xludf.DUMMYFUNCTION("GOOGLETRANSLATE(B8736, ""auto"",""en"")")," Keep prayer girls been a model")</f>
        <v> Keep prayer girls been a model</v>
      </c>
    </row>
    <row r="8737" ht="15.75" customHeight="1">
      <c r="A8737" s="1">
        <v>9528.0</v>
      </c>
      <c r="B8737" s="2" t="s">
        <v>6909</v>
      </c>
      <c r="C8737" s="2" t="s">
        <v>6915</v>
      </c>
      <c r="D8737" s="2" t="s">
        <v>6</v>
      </c>
      <c r="E8737" s="2" t="str">
        <f>IFERROR(__xludf.DUMMYFUNCTION("GOOGLETRANSLATE(B8737, ""auto"",""en"")"),"mathematical literacy honorable future grant by the release of reports analyzed by the following album release not understand how to set Europe")</f>
        <v>mathematical literacy honorable future grant by the release of reports analyzed by the following album release not understand how to set Europe</v>
      </c>
    </row>
    <row r="8738" ht="15.75" customHeight="1">
      <c r="A8738" s="1">
        <v>9529.0</v>
      </c>
      <c r="B8738" s="2" t="s">
        <v>6910</v>
      </c>
      <c r="C8738" s="2" t="s">
        <v>6915</v>
      </c>
      <c r="D8738" s="2" t="s">
        <v>6</v>
      </c>
      <c r="E8738" s="2" t="str">
        <f>IFERROR(__xludf.DUMMYFUNCTION("GOOGLETRANSLATE(B8738, ""auto"",""en"")"),"To prevent the loss of the great rulers of hundreds repost sheep to keep the tiger ⓵ Khan Sultan Khan is the son ii elk survive the collapse of the sultan's son generation 1715 ruled in 1718 set Europe")</f>
        <v>To prevent the loss of the great rulers of hundreds repost sheep to keep the tiger ⓵ Khan Sultan Khan is the son ii elk survive the collapse of the sultan's son generation 1715 ruled in 1718 set Europe</v>
      </c>
    </row>
    <row r="8739" ht="15.75" customHeight="1">
      <c r="A8739" s="1">
        <v>9530.0</v>
      </c>
      <c r="B8739" s="2" t="s">
        <v>6911</v>
      </c>
      <c r="C8739" s="2" t="s">
        <v>6915</v>
      </c>
      <c r="D8739" s="2" t="s">
        <v>6</v>
      </c>
      <c r="E8739" s="2" t="str">
        <f>IFERROR(__xludf.DUMMYFUNCTION("GOOGLETRANSLATE(B8739, ""auto"",""en"")"),"Jochi Khan OK Khans of the Golden Horde khan Genghis Khan's son, Jochi Ulus ca. 1227 1182 1224 1227 1 1227 1243 sunset Jochi Khan's son, the grandson of Genghis Khan set Europe")</f>
        <v>Jochi Khan OK Khans of the Golden Horde khan Genghis Khan's son, Jochi Ulus ca. 1227 1182 1224 1227 1 1227 1243 sunset Jochi Khan's son, the grandson of Genghis Khan set Europe</v>
      </c>
    </row>
    <row r="8740" ht="15.75" customHeight="1">
      <c r="A8740" s="1">
        <v>9531.0</v>
      </c>
      <c r="B8740" s="2" t="s">
        <v>6912</v>
      </c>
      <c r="C8740" s="2" t="s">
        <v>6915</v>
      </c>
      <c r="D8740" s="2" t="s">
        <v>6</v>
      </c>
      <c r="E8740" s="2" t="str">
        <f>IFERROR(__xludf.DUMMYFUNCTION("GOOGLETRANSLATE(B8740, ""auto"",""en"")")," ubt2019geografïya new questions and answers about the United States in order to avoid a lost sheep to repost set Europe")</f>
        <v> ubt2019geografïya new questions and answers about the United States in order to avoid a lost sheep to repost set Europe</v>
      </c>
    </row>
    <row r="8741" ht="15.75" customHeight="1">
      <c r="A8741" s="1">
        <v>9532.0</v>
      </c>
      <c r="B8741" s="2" t="s">
        <v>6913</v>
      </c>
      <c r="C8741" s="2" t="s">
        <v>6915</v>
      </c>
      <c r="D8741" s="2" t="s">
        <v>6</v>
      </c>
      <c r="E8741" s="2" t="str">
        <f>IFERROR(__xludf.DUMMYFUNCTION("GOOGLETRANSLATE(B8741, ""auto"",""en"")")," To avoid losing ubt2019geografïya questions and answers have to repost set Europe")</f>
        <v> To avoid losing ubt2019geografïya questions and answers have to repost set Europe</v>
      </c>
    </row>
    <row r="8742" ht="15.75" customHeight="1">
      <c r="A8742" s="1">
        <v>9533.0</v>
      </c>
      <c r="B8742" s="2" t="s">
        <v>6914</v>
      </c>
      <c r="C8742" s="2" t="s">
        <v>6915</v>
      </c>
      <c r="D8742" s="2" t="s">
        <v>6</v>
      </c>
      <c r="E8742" s="2" t="str">
        <f>IFERROR(__xludf.DUMMYFUNCTION("GOOGLETRANSLATE(B8742, ""auto"",""en"")")," ubt2019geografïya questions with answers in order to avoid a lost sheep to repost set Europe")</f>
        <v> ubt2019geografïya questions with answers in order to avoid a lost sheep to repost set Europe</v>
      </c>
    </row>
    <row r="8743" ht="15.75" customHeight="1">
      <c r="A8743" s="1">
        <v>9534.0</v>
      </c>
      <c r="B8743" s="2" t="s">
        <v>6905</v>
      </c>
      <c r="C8743" s="2" t="s">
        <v>6915</v>
      </c>
      <c r="D8743" s="2" t="s">
        <v>6</v>
      </c>
      <c r="E8743" s="2" t="str">
        <f>IFERROR(__xludf.DUMMYFUNCTION("GOOGLETRANSLATE(B8743, ""auto"",""en"")"),"josparlamaw nothing fails same josparlağanmen")</f>
        <v>josparlamaw nothing fails same josparlağanmen</v>
      </c>
    </row>
    <row r="8744" ht="15.75" customHeight="1">
      <c r="A8744" s="1">
        <v>9535.0</v>
      </c>
      <c r="B8744" s="2" t="s">
        <v>6907</v>
      </c>
      <c r="C8744" s="2" t="s">
        <v>6915</v>
      </c>
      <c r="D8744" s="2" t="s">
        <v>6</v>
      </c>
      <c r="E8744" s="2" t="str">
        <f>IFERROR(__xludf.DUMMYFUNCTION("GOOGLETRANSLATE(B8744, ""auto"",""en"")"),"The names of the people called this ancient land of our ancestors water Egyptian Egyptian lamp alive Syrian damşıq damask set Europe")</f>
        <v>The names of the people called this ancient land of our ancestors water Egyptian Egyptian lamp alive Syrian damşıq damask set Europe</v>
      </c>
    </row>
    <row r="8745" ht="15.75" customHeight="1">
      <c r="A8745" s="1">
        <v>9537.0</v>
      </c>
      <c r="B8745" s="2" t="s">
        <v>6908</v>
      </c>
      <c r="C8745" s="2" t="s">
        <v>6915</v>
      </c>
      <c r="D8745" s="2" t="s">
        <v>6</v>
      </c>
      <c r="E8745" s="2" t="str">
        <f>IFERROR(__xludf.DUMMYFUNCTION("GOOGLETRANSLATE(B8745, ""auto"",""en"")")," Keep prayer girls been a model")</f>
        <v> Keep prayer girls been a model</v>
      </c>
    </row>
    <row r="8746" ht="15.75" customHeight="1">
      <c r="A8746" s="1">
        <v>9538.0</v>
      </c>
      <c r="B8746" s="2" t="s">
        <v>6909</v>
      </c>
      <c r="C8746" s="2" t="s">
        <v>6915</v>
      </c>
      <c r="D8746" s="2" t="s">
        <v>6</v>
      </c>
      <c r="E8746" s="2" t="str">
        <f>IFERROR(__xludf.DUMMYFUNCTION("GOOGLETRANSLATE(B8746, ""auto"",""en"")"),"mathematical literacy honorable future grant by the release of reports analyzed by the following album release not understand how to set Europe")</f>
        <v>mathematical literacy honorable future grant by the release of reports analyzed by the following album release not understand how to set Europe</v>
      </c>
    </row>
    <row r="8747" ht="15.75" customHeight="1">
      <c r="A8747" s="1">
        <v>9539.0</v>
      </c>
      <c r="B8747" s="2" t="s">
        <v>6910</v>
      </c>
      <c r="C8747" s="2" t="s">
        <v>6915</v>
      </c>
      <c r="D8747" s="2" t="s">
        <v>6</v>
      </c>
      <c r="E8747" s="2" t="str">
        <f>IFERROR(__xludf.DUMMYFUNCTION("GOOGLETRANSLATE(B8747, ""auto"",""en"")"),"To prevent the loss of the great rulers of hundreds repost sheep to keep the tiger ⓵ Khan Sultan Khan is the son ii elk survive the collapse of the sultan's son generation 1715 ruled in 1718 set Europe")</f>
        <v>To prevent the loss of the great rulers of hundreds repost sheep to keep the tiger ⓵ Khan Sultan Khan is the son ii elk survive the collapse of the sultan's son generation 1715 ruled in 1718 set Europe</v>
      </c>
    </row>
    <row r="8748" ht="15.75" customHeight="1">
      <c r="A8748" s="1">
        <v>9540.0</v>
      </c>
      <c r="B8748" s="2" t="s">
        <v>6911</v>
      </c>
      <c r="C8748" s="2" t="s">
        <v>6915</v>
      </c>
      <c r="D8748" s="2" t="s">
        <v>6</v>
      </c>
      <c r="E8748" s="2" t="str">
        <f>IFERROR(__xludf.DUMMYFUNCTION("GOOGLETRANSLATE(B8748, ""auto"",""en"")"),"Jochi Khan OK Khans of the Golden Horde khan Genghis Khan's son, Jochi Ulus ca. 1227 1182 1224 1227 1 1227 1243 sunset Jochi Khan's son, the grandson of Genghis Khan set Europe")</f>
        <v>Jochi Khan OK Khans of the Golden Horde khan Genghis Khan's son, Jochi Ulus ca. 1227 1182 1224 1227 1 1227 1243 sunset Jochi Khan's son, the grandson of Genghis Khan set Europe</v>
      </c>
    </row>
    <row r="8749" ht="15.75" customHeight="1">
      <c r="A8749" s="1">
        <v>9541.0</v>
      </c>
      <c r="B8749" s="2" t="s">
        <v>6912</v>
      </c>
      <c r="C8749" s="2" t="s">
        <v>6915</v>
      </c>
      <c r="D8749" s="2" t="s">
        <v>6</v>
      </c>
      <c r="E8749" s="2" t="str">
        <f>IFERROR(__xludf.DUMMYFUNCTION("GOOGLETRANSLATE(B8749, ""auto"",""en"")")," ubt2019geografïya new questions and answers about the United States in order to avoid a lost sheep to repost set Europe")</f>
        <v> ubt2019geografïya new questions and answers about the United States in order to avoid a lost sheep to repost set Europe</v>
      </c>
    </row>
    <row r="8750" ht="15.75" customHeight="1">
      <c r="A8750" s="1">
        <v>9542.0</v>
      </c>
      <c r="B8750" s="2" t="s">
        <v>6913</v>
      </c>
      <c r="C8750" s="2" t="s">
        <v>6915</v>
      </c>
      <c r="D8750" s="2" t="s">
        <v>6</v>
      </c>
      <c r="E8750" s="2" t="str">
        <f>IFERROR(__xludf.DUMMYFUNCTION("GOOGLETRANSLATE(B8750, ""auto"",""en"")")," To avoid losing ubt2019geografïya questions and answers have to repost set Europe")</f>
        <v> To avoid losing ubt2019geografïya questions and answers have to repost set Europe</v>
      </c>
    </row>
    <row r="8751" ht="15.75" customHeight="1">
      <c r="A8751" s="1">
        <v>9543.0</v>
      </c>
      <c r="B8751" s="2" t="s">
        <v>6914</v>
      </c>
      <c r="C8751" s="2" t="s">
        <v>6915</v>
      </c>
      <c r="D8751" s="2" t="s">
        <v>6</v>
      </c>
      <c r="E8751" s="2" t="str">
        <f>IFERROR(__xludf.DUMMYFUNCTION("GOOGLETRANSLATE(B8751, ""auto"",""en"")")," ubt2019geografïya questions with answers in order to avoid a lost sheep to repost set Europe")</f>
        <v> ubt2019geografïya questions with answers in order to avoid a lost sheep to repost set Europe</v>
      </c>
    </row>
    <row r="8752" ht="15.75" customHeight="1">
      <c r="A8752" s="1">
        <v>9544.0</v>
      </c>
      <c r="B8752" s="2" t="s">
        <v>6916</v>
      </c>
      <c r="C8752" s="2" t="s">
        <v>6917</v>
      </c>
      <c r="D8752" s="2" t="s">
        <v>6</v>
      </c>
      <c r="E8752" s="2" t="str">
        <f>IFERROR(__xludf.DUMMYFUNCTION("GOOGLETRANSLATE(B8752, ""auto"",""en"")")," You can not change the past but you can create a beautiful future")</f>
        <v> You can not change the past but you can create a beautiful future</v>
      </c>
    </row>
    <row r="8753" ht="15.75" customHeight="1">
      <c r="A8753" s="1">
        <v>9545.0</v>
      </c>
      <c r="B8753" s="2" t="s">
        <v>6918</v>
      </c>
      <c r="C8753" s="2" t="s">
        <v>6917</v>
      </c>
      <c r="D8753" s="2" t="s">
        <v>6</v>
      </c>
      <c r="E8753" s="2" t="str">
        <f>IFERROR(__xludf.DUMMYFUNCTION("GOOGLETRANSLATE(B8753, ""auto"",""en"")"),"Allah forbid everyone to be with someone with heart")</f>
        <v>Allah forbid everyone to be with someone with heart</v>
      </c>
    </row>
    <row r="8754" ht="15.75" customHeight="1">
      <c r="A8754" s="1">
        <v>9546.0</v>
      </c>
      <c r="B8754" s="2" t="s">
        <v>6916</v>
      </c>
      <c r="C8754" s="2" t="s">
        <v>6919</v>
      </c>
      <c r="D8754" s="2" t="s">
        <v>6</v>
      </c>
      <c r="E8754" s="2" t="str">
        <f>IFERROR(__xludf.DUMMYFUNCTION("GOOGLETRANSLATE(B8754, ""auto"",""en"")")," You can not change the past but you can create a beautiful future")</f>
        <v> You can not change the past but you can create a beautiful future</v>
      </c>
    </row>
    <row r="8755" ht="15.75" customHeight="1">
      <c r="A8755" s="1">
        <v>9547.0</v>
      </c>
      <c r="B8755" s="2" t="s">
        <v>6918</v>
      </c>
      <c r="C8755" s="2" t="s">
        <v>6919</v>
      </c>
      <c r="D8755" s="2" t="s">
        <v>6</v>
      </c>
      <c r="E8755" s="2" t="str">
        <f>IFERROR(__xludf.DUMMYFUNCTION("GOOGLETRANSLATE(B8755, ""auto"",""en"")"),"Allah forbid everyone to be with someone with heart")</f>
        <v>Allah forbid everyone to be with someone with heart</v>
      </c>
    </row>
    <row r="8756" ht="15.75" customHeight="1">
      <c r="A8756" s="1">
        <v>9548.0</v>
      </c>
      <c r="B8756" s="2" t="s">
        <v>6920</v>
      </c>
      <c r="C8756" s="2" t="s">
        <v>6921</v>
      </c>
      <c r="D8756" s="2" t="s">
        <v>6</v>
      </c>
      <c r="E8756" s="2" t="str">
        <f>IFERROR(__xludf.DUMMYFUNCTION("GOOGLETRANSLATE(B8756, ""auto"",""en"")"),"bepnoct dolzhna be vo entire team in otnosheniyax in dpyzhbe in dele octavaycya vcegda vepnym cvoim obeschaniyam ppintsipam chyvctvam")</f>
        <v>bepnoct dolzhna be vo entire team in otnosheniyax in dpyzhbe in dele octavaycya vcegda vepnym cvoim obeschaniyam ppintsipam chyvctvam</v>
      </c>
    </row>
    <row r="8757" ht="15.75" customHeight="1">
      <c r="A8757" s="1">
        <v>9549.0</v>
      </c>
      <c r="B8757" s="2" t="s">
        <v>6920</v>
      </c>
      <c r="C8757" s="2" t="s">
        <v>6922</v>
      </c>
      <c r="D8757" s="2" t="s">
        <v>6</v>
      </c>
      <c r="E8757" s="2" t="str">
        <f>IFERROR(__xludf.DUMMYFUNCTION("GOOGLETRANSLATE(B8757, ""auto"",""en"")"),"bepnoct dolzhna be vo entire team in otnosheniyax in dpyzhbe in dele octavaycya vcegda vepnym cvoim obeschaniyam ppintsipam chyvctvam")</f>
        <v>bepnoct dolzhna be vo entire team in otnosheniyax in dpyzhbe in dele octavaycya vcegda vepnym cvoim obeschaniyam ppintsipam chyvctvam</v>
      </c>
    </row>
    <row r="8758" ht="15.75" customHeight="1">
      <c r="A8758" s="1">
        <v>9550.0</v>
      </c>
      <c r="B8758" s="2" t="s">
        <v>6923</v>
      </c>
      <c r="C8758" s="2" t="s">
        <v>6924</v>
      </c>
      <c r="D8758" s="2" t="s">
        <v>6</v>
      </c>
      <c r="E8758" s="2" t="str">
        <f>IFERROR(__xludf.DUMMYFUNCTION("GOOGLETRANSLATE(B8758, ""auto"",""en"")"),"I agree on everything 1000000")</f>
        <v>I agree on everything 1000000</v>
      </c>
    </row>
    <row r="8759" ht="15.75" customHeight="1">
      <c r="A8759" s="1">
        <v>9551.0</v>
      </c>
      <c r="B8759" s="2" t="s">
        <v>6925</v>
      </c>
      <c r="C8759" s="2" t="s">
        <v>6924</v>
      </c>
      <c r="D8759" s="2" t="s">
        <v>6</v>
      </c>
      <c r="E8759" s="2" t="str">
        <f>IFERROR(__xludf.DUMMYFUNCTION("GOOGLETRANSLATE(B8759, ""auto"",""en"")"),"papen cpyctya 7 mecyatsev pazlyki from za voennoy clyzhby yvidel cvoyu bepemennyyu zheny lyubov")</f>
        <v>papen cpyctya 7 mecyatsev pazlyki from za voennoy clyzhby yvidel cvoyu bepemennyyu zheny lyubov</v>
      </c>
    </row>
    <row r="8760" ht="15.75" customHeight="1">
      <c r="A8760" s="1">
        <v>9552.0</v>
      </c>
      <c r="B8760" s="2" t="s">
        <v>6926</v>
      </c>
      <c r="C8760" s="2" t="s">
        <v>6924</v>
      </c>
      <c r="D8760" s="2" t="s">
        <v>6</v>
      </c>
      <c r="E8760" s="2" t="str">
        <f>IFERROR(__xludf.DUMMYFUNCTION("GOOGLETRANSLATE(B8760, ""auto"",""en"")")," izvineniya")</f>
        <v> izvineniya</v>
      </c>
    </row>
    <row r="8761" ht="15.75" customHeight="1">
      <c r="A8761" s="1">
        <v>9553.0</v>
      </c>
      <c r="B8761" s="2" t="s">
        <v>6927</v>
      </c>
      <c r="C8761" s="2" t="s">
        <v>6924</v>
      </c>
      <c r="D8761" s="2" t="s">
        <v>6</v>
      </c>
      <c r="E8761" s="2" t="str">
        <f>IFERROR(__xludf.DUMMYFUNCTION("GOOGLETRANSLATE(B8761, ""auto"",""en"")"),"and among millions of ideal body shapes and appearance we go c yma only from kogo chooses nasha soul")</f>
        <v>and among millions of ideal body shapes and appearance we go c yma only from kogo chooses nasha soul</v>
      </c>
    </row>
    <row r="8762" ht="15.75" customHeight="1">
      <c r="A8762" s="1">
        <v>9555.0</v>
      </c>
      <c r="B8762" s="2" t="s">
        <v>6928</v>
      </c>
      <c r="C8762" s="2" t="s">
        <v>6924</v>
      </c>
      <c r="D8762" s="2" t="s">
        <v>6</v>
      </c>
      <c r="E8762" s="2" t="str">
        <f>IFERROR(__xludf.DUMMYFUNCTION("GOOGLETRANSLATE(B8762, ""auto"",""en"")"),"during his speech the Prince began to rain, and Harry called him a gift to lands suffered in the last few weeks of drought saw that her husband was getting wet in the rain megan opened an umbrella over him ahead of the guard's all right, I have a wife jok"&amp;"ed Harry")</f>
        <v>during his speech the Prince began to rain, and Harry called him a gift to lands suffered in the last few weeks of drought saw that her husband was getting wet in the rain megan opened an umbrella over him ahead of the guard's all right, I have a wife joked Harry</v>
      </c>
    </row>
    <row r="8763" ht="15.75" customHeight="1">
      <c r="A8763" s="1">
        <v>9557.0</v>
      </c>
      <c r="B8763" s="2" t="s">
        <v>6929</v>
      </c>
      <c r="C8763" s="2" t="s">
        <v>6924</v>
      </c>
      <c r="D8763" s="2" t="s">
        <v>6</v>
      </c>
      <c r="E8763" s="2" t="str">
        <f>IFERROR(__xludf.DUMMYFUNCTION("GOOGLETRANSLATE(B8763, ""auto"",""en"")"),"no one ever rise to the altitude at which there is your family")</f>
        <v>no one ever rise to the altitude at which there is your family</v>
      </c>
    </row>
    <row r="8764" ht="15.75" customHeight="1">
      <c r="A8764" s="1">
        <v>9558.0</v>
      </c>
      <c r="B8764" s="2" t="s">
        <v>2061</v>
      </c>
      <c r="C8764" s="2" t="s">
        <v>6924</v>
      </c>
      <c r="D8764" s="2" t="s">
        <v>6</v>
      </c>
      <c r="E8764" s="2" t="str">
        <f>IFERROR(__xludf.DUMMYFUNCTION("GOOGLETRANSLATE(B8764, ""auto"",""en"")"),"true")</f>
        <v>true</v>
      </c>
    </row>
    <row r="8765" ht="15.75" customHeight="1">
      <c r="A8765" s="1">
        <v>9559.0</v>
      </c>
      <c r="B8765" s="2" t="s">
        <v>6930</v>
      </c>
      <c r="C8765" s="2" t="s">
        <v>6931</v>
      </c>
      <c r="D8765" s="2" t="s">
        <v>6</v>
      </c>
      <c r="E8765" s="2" t="str">
        <f>IFERROR(__xludf.DUMMYFUNCTION("GOOGLETRANSLATE(B8765, ""auto"",""en"")"),"most people who under no circumstances will not look for you a replacement")</f>
        <v>most people who under no circumstances will not look for you a replacement</v>
      </c>
    </row>
    <row r="8766" ht="15.75" customHeight="1">
      <c r="A8766" s="1">
        <v>9560.0</v>
      </c>
      <c r="B8766" s="2" t="s">
        <v>2404</v>
      </c>
      <c r="C8766" s="2" t="s">
        <v>6931</v>
      </c>
      <c r="D8766" s="2" t="s">
        <v>6</v>
      </c>
      <c r="E8766" s="2" t="str">
        <f>IFERROR(__xludf.DUMMYFUNCTION("GOOGLETRANSLATE(B8766, ""auto"",""en"")"),"my")</f>
        <v>my</v>
      </c>
    </row>
    <row r="8767" ht="15.75" customHeight="1">
      <c r="A8767" s="1">
        <v>9562.0</v>
      </c>
      <c r="B8767" s="2" t="s">
        <v>6932</v>
      </c>
      <c r="C8767" s="2" t="s">
        <v>6931</v>
      </c>
      <c r="D8767" s="2" t="s">
        <v>6</v>
      </c>
      <c r="E8767" s="2" t="str">
        <f>IFERROR(__xludf.DUMMYFUNCTION("GOOGLETRANSLATE(B8767, ""auto"",""en"")"),"a young man mecyats photographed with a wedding ring girl vozle her a she never guessed")</f>
        <v>a young man mecyats photographed with a wedding ring girl vozle her a she never guessed</v>
      </c>
    </row>
    <row r="8768" ht="15.75" customHeight="1">
      <c r="A8768" s="1">
        <v>9563.0</v>
      </c>
      <c r="B8768" s="2" t="s">
        <v>6933</v>
      </c>
      <c r="C8768" s="2" t="s">
        <v>6931</v>
      </c>
      <c r="D8768" s="2" t="s">
        <v>6</v>
      </c>
      <c r="E8768" s="2" t="str">
        <f>IFERROR(__xludf.DUMMYFUNCTION("GOOGLETRANSLATE(B8768, ""auto"",""en"")"),"constantly")</f>
        <v>constantly</v>
      </c>
    </row>
    <row r="8769" ht="15.75" customHeight="1">
      <c r="A8769" s="1">
        <v>9564.0</v>
      </c>
      <c r="B8769" s="2" t="s">
        <v>6934</v>
      </c>
      <c r="C8769" s="2" t="s">
        <v>6931</v>
      </c>
      <c r="D8769" s="2" t="s">
        <v>6</v>
      </c>
      <c r="E8769" s="2" t="str">
        <f>IFERROR(__xludf.DUMMYFUNCTION("GOOGLETRANSLATE(B8769, ""auto"",""en"")"),"you had it when your vospomnanie so old that you're even in doubt about whether this was really")</f>
        <v>you had it when your vospomnanie so old that you're even in doubt about whether this was really</v>
      </c>
    </row>
    <row r="8770" ht="15.75" customHeight="1">
      <c r="A8770" s="1">
        <v>9565.0</v>
      </c>
      <c r="B8770" s="2" t="s">
        <v>6935</v>
      </c>
      <c r="C8770" s="2" t="s">
        <v>6931</v>
      </c>
      <c r="D8770" s="2" t="s">
        <v>6</v>
      </c>
      <c r="E8770" s="2" t="str">
        <f>IFERROR(__xludf.DUMMYFUNCTION("GOOGLETRANSLATE(B8770, ""auto"",""en"")"),"in the little things it is something more")</f>
        <v>in the little things it is something more</v>
      </c>
    </row>
    <row r="8771" ht="15.75" customHeight="1">
      <c r="A8771" s="1">
        <v>9566.0</v>
      </c>
      <c r="B8771" s="2" t="s">
        <v>6930</v>
      </c>
      <c r="C8771" s="2" t="s">
        <v>6931</v>
      </c>
      <c r="D8771" s="2" t="s">
        <v>6</v>
      </c>
      <c r="E8771" s="2" t="str">
        <f>IFERROR(__xludf.DUMMYFUNCTION("GOOGLETRANSLATE(B8771, ""auto"",""en"")"),"most people who under no circumstances will not look for you a replacement")</f>
        <v>most people who under no circumstances will not look for you a replacement</v>
      </c>
    </row>
    <row r="8772" ht="15.75" customHeight="1">
      <c r="A8772" s="1">
        <v>9567.0</v>
      </c>
      <c r="B8772" s="2" t="s">
        <v>2404</v>
      </c>
      <c r="C8772" s="2" t="s">
        <v>6931</v>
      </c>
      <c r="D8772" s="2" t="s">
        <v>6</v>
      </c>
      <c r="E8772" s="2" t="str">
        <f>IFERROR(__xludf.DUMMYFUNCTION("GOOGLETRANSLATE(B8772, ""auto"",""en"")"),"my")</f>
        <v>my</v>
      </c>
    </row>
    <row r="8773" ht="15.75" customHeight="1">
      <c r="A8773" s="1">
        <v>9569.0</v>
      </c>
      <c r="B8773" s="2" t="s">
        <v>6932</v>
      </c>
      <c r="C8773" s="2" t="s">
        <v>6931</v>
      </c>
      <c r="D8773" s="2" t="s">
        <v>6</v>
      </c>
      <c r="E8773" s="2" t="str">
        <f>IFERROR(__xludf.DUMMYFUNCTION("GOOGLETRANSLATE(B8773, ""auto"",""en"")"),"a young man mecyats photographed with a wedding ring girl vozle her a she never guessed")</f>
        <v>a young man mecyats photographed with a wedding ring girl vozle her a she never guessed</v>
      </c>
    </row>
    <row r="8774" ht="15.75" customHeight="1">
      <c r="A8774" s="1">
        <v>9570.0</v>
      </c>
      <c r="B8774" s="2" t="s">
        <v>6933</v>
      </c>
      <c r="C8774" s="2" t="s">
        <v>6931</v>
      </c>
      <c r="D8774" s="2" t="s">
        <v>6</v>
      </c>
      <c r="E8774" s="2" t="str">
        <f>IFERROR(__xludf.DUMMYFUNCTION("GOOGLETRANSLATE(B8774, ""auto"",""en"")"),"constantly")</f>
        <v>constantly</v>
      </c>
    </row>
    <row r="8775" ht="15.75" customHeight="1">
      <c r="A8775" s="1">
        <v>9571.0</v>
      </c>
      <c r="B8775" s="2" t="s">
        <v>6934</v>
      </c>
      <c r="C8775" s="2" t="s">
        <v>6931</v>
      </c>
      <c r="D8775" s="2" t="s">
        <v>6</v>
      </c>
      <c r="E8775" s="2" t="str">
        <f>IFERROR(__xludf.DUMMYFUNCTION("GOOGLETRANSLATE(B8775, ""auto"",""en"")"),"you had it when your vospomnanie so old that you're even in doubt about whether this was really")</f>
        <v>you had it when your vospomnanie so old that you're even in doubt about whether this was really</v>
      </c>
    </row>
    <row r="8776" ht="15.75" customHeight="1">
      <c r="A8776" s="1">
        <v>9572.0</v>
      </c>
      <c r="B8776" s="2" t="s">
        <v>6935</v>
      </c>
      <c r="C8776" s="2" t="s">
        <v>6931</v>
      </c>
      <c r="D8776" s="2" t="s">
        <v>6</v>
      </c>
      <c r="E8776" s="2" t="str">
        <f>IFERROR(__xludf.DUMMYFUNCTION("GOOGLETRANSLATE(B8776, ""auto"",""en"")"),"in the little things it is something more")</f>
        <v>in the little things it is something more</v>
      </c>
    </row>
    <row r="8777" ht="15.75" customHeight="1">
      <c r="A8777" s="1">
        <v>9573.0</v>
      </c>
      <c r="B8777" s="2" t="s">
        <v>6936</v>
      </c>
      <c r="C8777" s="2" t="s">
        <v>6937</v>
      </c>
      <c r="D8777" s="2" t="s">
        <v>6</v>
      </c>
      <c r="E8777" s="2" t="str">
        <f>IFERROR(__xludf.DUMMYFUNCTION("GOOGLETRANSLATE(B8777, ""auto"",""en"")"),"both parties expressed happiness kunderim temporary speed occurred less quickly found a lot of friends at the speed kuanıştımın I eşkimdi Fishin barlıktarındı miss jurinder")</f>
        <v>both parties expressed happiness kunderim temporary speed occurred less quickly found a lot of friends at the speed kuanıştımın I eşkimdi Fishin barlıktarındı miss jurinder</v>
      </c>
    </row>
    <row r="8778" ht="15.75" customHeight="1">
      <c r="A8778" s="1">
        <v>9574.0</v>
      </c>
      <c r="B8778" s="2" t="s">
        <v>6938</v>
      </c>
      <c r="C8778" s="2" t="s">
        <v>6937</v>
      </c>
      <c r="D8778" s="2" t="s">
        <v>6</v>
      </c>
      <c r="E8778" s="2" t="str">
        <f>IFERROR(__xludf.DUMMYFUNCTION("GOOGLETRANSLATE(B8778, ""auto"",""en"")"),"milaxi")</f>
        <v>milaxi</v>
      </c>
    </row>
    <row r="8779" ht="15.75" customHeight="1">
      <c r="A8779" s="1">
        <v>9575.0</v>
      </c>
      <c r="B8779" s="2" t="s">
        <v>6939</v>
      </c>
      <c r="C8779" s="2" t="s">
        <v>6937</v>
      </c>
      <c r="D8779" s="2" t="s">
        <v>6</v>
      </c>
      <c r="E8779" s="2" t="str">
        <f>IFERROR(__xludf.DUMMYFUNCTION("GOOGLETRANSLATE(B8779, ""auto"",""en"")")," Aruzhan")</f>
        <v> Aruzhan</v>
      </c>
    </row>
    <row r="8780" ht="15.75" customHeight="1">
      <c r="A8780" s="1">
        <v>9576.0</v>
      </c>
      <c r="B8780" s="2" t="s">
        <v>6936</v>
      </c>
      <c r="C8780" s="2" t="s">
        <v>6937</v>
      </c>
      <c r="D8780" s="2" t="s">
        <v>6</v>
      </c>
      <c r="E8780" s="2" t="str">
        <f>IFERROR(__xludf.DUMMYFUNCTION("GOOGLETRANSLATE(B8780, ""auto"",""en"")"),"both parties expressed happiness kunderim temporary speed occurred less quickly found a lot of friends at the speed kuanıştımın I eşkimdi Fishin barlıktarındı miss jurinder")</f>
        <v>both parties expressed happiness kunderim temporary speed occurred less quickly found a lot of friends at the speed kuanıştımın I eşkimdi Fishin barlıktarındı miss jurinder</v>
      </c>
    </row>
    <row r="8781" ht="15.75" customHeight="1">
      <c r="A8781" s="1">
        <v>9577.0</v>
      </c>
      <c r="B8781" s="2" t="s">
        <v>6938</v>
      </c>
      <c r="C8781" s="2" t="s">
        <v>6937</v>
      </c>
      <c r="D8781" s="2" t="s">
        <v>6</v>
      </c>
      <c r="E8781" s="2" t="str">
        <f>IFERROR(__xludf.DUMMYFUNCTION("GOOGLETRANSLATE(B8781, ""auto"",""en"")"),"milaxi")</f>
        <v>milaxi</v>
      </c>
    </row>
    <row r="8782" ht="15.75" customHeight="1">
      <c r="A8782" s="1">
        <v>9578.0</v>
      </c>
      <c r="B8782" s="2" t="s">
        <v>6939</v>
      </c>
      <c r="C8782" s="2" t="s">
        <v>6937</v>
      </c>
      <c r="D8782" s="2" t="s">
        <v>6</v>
      </c>
      <c r="E8782" s="2" t="str">
        <f>IFERROR(__xludf.DUMMYFUNCTION("GOOGLETRANSLATE(B8782, ""auto"",""en"")")," Aruzhan")</f>
        <v> Aruzhan</v>
      </c>
    </row>
    <row r="8783" ht="15.75" customHeight="1">
      <c r="A8783" s="1">
        <v>9579.0</v>
      </c>
      <c r="B8783" s="2" t="s">
        <v>6936</v>
      </c>
      <c r="C8783" s="2" t="s">
        <v>6937</v>
      </c>
      <c r="D8783" s="2" t="s">
        <v>6</v>
      </c>
      <c r="E8783" s="2" t="str">
        <f>IFERROR(__xludf.DUMMYFUNCTION("GOOGLETRANSLATE(B8783, ""auto"",""en"")"),"both parties expressed happiness kunderim temporary speed occurred less quickly found a lot of friends at the speed kuanıştımın I eşkimdi Fishin barlıktarındı miss jurinder")</f>
        <v>both parties expressed happiness kunderim temporary speed occurred less quickly found a lot of friends at the speed kuanıştımın I eşkimdi Fishin barlıktarındı miss jurinder</v>
      </c>
    </row>
    <row r="8784" ht="15.75" customHeight="1">
      <c r="A8784" s="1">
        <v>9580.0</v>
      </c>
      <c r="B8784" s="2" t="s">
        <v>6938</v>
      </c>
      <c r="C8784" s="2" t="s">
        <v>6937</v>
      </c>
      <c r="D8784" s="2" t="s">
        <v>6</v>
      </c>
      <c r="E8784" s="2" t="str">
        <f>IFERROR(__xludf.DUMMYFUNCTION("GOOGLETRANSLATE(B8784, ""auto"",""en"")"),"milaxi")</f>
        <v>milaxi</v>
      </c>
    </row>
    <row r="8785" ht="15.75" customHeight="1">
      <c r="A8785" s="1">
        <v>9581.0</v>
      </c>
      <c r="B8785" s="2" t="s">
        <v>6939</v>
      </c>
      <c r="C8785" s="2" t="s">
        <v>6937</v>
      </c>
      <c r="D8785" s="2" t="s">
        <v>6</v>
      </c>
      <c r="E8785" s="2" t="str">
        <f>IFERROR(__xludf.DUMMYFUNCTION("GOOGLETRANSLATE(B8785, ""auto"",""en"")")," Aruzhan")</f>
        <v> Aruzhan</v>
      </c>
    </row>
    <row r="8786" ht="15.75" customHeight="1">
      <c r="A8786" s="1">
        <v>9582.0</v>
      </c>
      <c r="B8786" s="2" t="s">
        <v>1584</v>
      </c>
      <c r="C8786" s="2" t="s">
        <v>6940</v>
      </c>
      <c r="D8786" s="2" t="s">
        <v>6</v>
      </c>
      <c r="E8786" s="2" t="str">
        <f>IFERROR(__xludf.DUMMYFUNCTION("GOOGLETRANSLATE(B8786, ""auto"",""en"")"),"if we communicate with you I need to know what it means, we xochesh to be friends with me ckazhite me and I'll treat you like a true friend obschaeshsya with someone else let me know and I will not stop with someone to chat for you to communicate only wit"&amp;"h me if you let me know this will be a one do you like me ckazhite I do not feel this tell me and we will no longer communicate, I'm not going to feel what is false feelings to the person who eventually throw me and I will not go for someone if you do not"&amp;" want the same what he wants")</f>
        <v>if we communicate with you I need to know what it means, we xochesh to be friends with me ckazhite me and I'll treat you like a true friend obschaeshsya with someone else let me know and I will not stop with someone to chat for you to communicate only with me if you let me know this will be a one do you like me ckazhite I do not feel this tell me and we will no longer communicate, I'm not going to feel what is false feelings to the person who eventually throw me and I will not go for someone if you do not want the same what he wants</v>
      </c>
    </row>
    <row r="8787" ht="15.75" customHeight="1">
      <c r="A8787" s="1">
        <v>9583.0</v>
      </c>
      <c r="B8787" s="2" t="s">
        <v>1586</v>
      </c>
      <c r="C8787" s="2" t="s">
        <v>6940</v>
      </c>
      <c r="D8787" s="2" t="s">
        <v>6</v>
      </c>
      <c r="E8787" s="2" t="str">
        <f>IFERROR(__xludf.DUMMYFUNCTION("GOOGLETRANSLATE(B8787, ""auto"",""en"")")," so ppocto hell")</f>
        <v> so ppocto hell</v>
      </c>
    </row>
    <row r="8788" ht="15.75" customHeight="1">
      <c r="A8788" s="1">
        <v>9584.0</v>
      </c>
      <c r="B8788" s="2" t="s">
        <v>1587</v>
      </c>
      <c r="C8788" s="2" t="s">
        <v>6940</v>
      </c>
      <c r="D8788" s="2" t="s">
        <v>6</v>
      </c>
      <c r="E8788" s="2" t="str">
        <f>IFERROR(__xludf.DUMMYFUNCTION("GOOGLETRANSLATE(B8788, ""auto"",""en"")"),"we definitely need to learn to feel the mood of others does not matter who is close to you loved one mom friend co-worker or even random passengers should never immediately greet him with their emotions whether it be joy, sadness or irritation can not be "&amp;"like that with the bay floundering invade an alien world after coming into temple Museum library or theater, we usually always restrained, and begin to speak in a low voice that no matter what happens in the world we have the other person is also a temple"&amp;" and it should be treated with equal respect Oleg Roy secrets artist cipher")</f>
        <v>we definitely need to learn to feel the mood of others does not matter who is close to you loved one mom friend co-worker or even random passengers should never immediately greet him with their emotions whether it be joy, sadness or irritation can not be like that with the bay floundering invade an alien world after coming into temple Museum library or theater, we usually always restrained, and begin to speak in a low voice that no matter what happens in the world we have the other person is also a temple and it should be treated with equal respect Oleg Roy secrets artist cipher</v>
      </c>
    </row>
    <row r="8789" ht="15.75" customHeight="1">
      <c r="A8789" s="1">
        <v>9585.0</v>
      </c>
      <c r="B8789" s="2" t="s">
        <v>1588</v>
      </c>
      <c r="C8789" s="2" t="s">
        <v>6940</v>
      </c>
      <c r="D8789" s="2" t="s">
        <v>6</v>
      </c>
      <c r="E8789" s="2" t="str">
        <f>IFERROR(__xludf.DUMMYFUNCTION("GOOGLETRANSLATE(B8789, ""auto"",""en"")"),"I'm always torn between whether good and all, and to hell with all of you they do not to be")</f>
        <v>I'm always torn between whether good and all, and to hell with all of you they do not to be</v>
      </c>
    </row>
    <row r="8790" ht="15.75" customHeight="1">
      <c r="A8790" s="1">
        <v>9586.0</v>
      </c>
      <c r="B8790" s="2" t="s">
        <v>1589</v>
      </c>
      <c r="C8790" s="2" t="s">
        <v>6940</v>
      </c>
      <c r="D8790" s="2" t="s">
        <v>6</v>
      </c>
      <c r="E8790" s="2" t="str">
        <f>IFERROR(__xludf.DUMMYFUNCTION("GOOGLETRANSLATE(B8790, ""auto"",""en"")"),"the biggest heartache we deliver our own illusions of fantasy and dreams Lord precher")</f>
        <v>the biggest heartache we deliver our own illusions of fantasy and dreams Lord precher</v>
      </c>
    </row>
    <row r="8791" ht="15.75" customHeight="1">
      <c r="A8791" s="1">
        <v>9587.0</v>
      </c>
      <c r="B8791" s="2" t="s">
        <v>1590</v>
      </c>
      <c r="C8791" s="2" t="s">
        <v>6940</v>
      </c>
      <c r="D8791" s="2" t="s">
        <v>6</v>
      </c>
      <c r="E8791" s="2" t="str">
        <f>IFERROR(__xludf.DUMMYFUNCTION("GOOGLETRANSLATE(B8791, ""auto"",""en"")"),"know whether it is ready to ensure that you can stay one should never underestimate themselves and their value is still in the end it is you will be with me always and we must make sure that had something to drink alone with a wine with pride myself laugh"&amp;"ing out for its fun eccentricities with satisfaction on how you live live the most beloved man most desired may change or vary friends absorb the personal affairs of life diverge work sucks all the forces parents get tired and go about their lives become "&amp;"slower and often not a mustache evayut for you children grow up to fly to different stranam whirl in a whirlwind of new experiences as you remain consecrate themselves impressions fill your life with interesting new exciting and remember that people who a"&amp;"re close to you should supplement you do better but did not vomit on you pieces of comb you soul and oppress")</f>
        <v>know whether it is ready to ensure that you can stay one should never underestimate themselves and their value is still in the end it is you will be with me always and we must make sure that had something to drink alone with a wine with pride myself laughing out for its fun eccentricities with satisfaction on how you live live the most beloved man most desired may change or vary friends absorb the personal affairs of life diverge work sucks all the forces parents get tired and go about their lives become slower and often not a mustache evayut for you children grow up to fly to different stranam whirl in a whirlwind of new experiences as you remain consecrate themselves impressions fill your life with interesting new exciting and remember that people who are close to you should supplement you do better but did not vomit on you pieces of comb you soul and oppress</v>
      </c>
    </row>
    <row r="8792" ht="15.75" customHeight="1">
      <c r="A8792" s="1">
        <v>9588.0</v>
      </c>
      <c r="B8792" s="2" t="s">
        <v>1591</v>
      </c>
      <c r="C8792" s="2" t="s">
        <v>6940</v>
      </c>
      <c r="D8792" s="2" t="s">
        <v>6</v>
      </c>
      <c r="E8792" s="2" t="str">
        <f>IFERROR(__xludf.DUMMYFUNCTION("GOOGLETRANSLATE(B8792, ""auto"",""en"")"),"𝕃𝕠𝕧𝕖 𝕪𝕠𝕦𝕣𝕤𝕖𝕝𝕗 ")</f>
        <v>𝕃𝕠𝕧𝕖 𝕪𝕠𝕦𝕣𝕤𝕖𝕝𝕗 </v>
      </c>
    </row>
    <row r="8793" ht="15.75" customHeight="1">
      <c r="A8793" s="1">
        <v>9589.0</v>
      </c>
      <c r="B8793" s="2" t="s">
        <v>1584</v>
      </c>
      <c r="C8793" s="2" t="s">
        <v>1585</v>
      </c>
      <c r="D8793" s="2" t="s">
        <v>6</v>
      </c>
      <c r="E8793" s="2" t="str">
        <f>IFERROR(__xludf.DUMMYFUNCTION("GOOGLETRANSLATE(B8793, ""auto"",""en"")"),"if we communicate with you I need to know what it means, we xochesh to be friends with me ckazhite me and I'll treat you like a true friend obschaeshsya with someone else let me know and I will not stop with someone to chat for you to communicate only wit"&amp;"h me if you let me know this will be a one do you like me ckazhite I do not feel this tell me and we will no longer communicate, I'm not going to feel what is false feelings to the person who eventually throw me and I will not go for someone if you do not"&amp;" want the same what he wants")</f>
        <v>if we communicate with you I need to know what it means, we xochesh to be friends with me ckazhite me and I'll treat you like a true friend obschaeshsya with someone else let me know and I will not stop with someone to chat for you to communicate only with me if you let me know this will be a one do you like me ckazhite I do not feel this tell me and we will no longer communicate, I'm not going to feel what is false feelings to the person who eventually throw me and I will not go for someone if you do not want the same what he wants</v>
      </c>
    </row>
    <row r="8794" ht="15.75" customHeight="1">
      <c r="A8794" s="1">
        <v>9590.0</v>
      </c>
      <c r="B8794" s="2" t="s">
        <v>1586</v>
      </c>
      <c r="C8794" s="2" t="s">
        <v>1585</v>
      </c>
      <c r="D8794" s="2" t="s">
        <v>6</v>
      </c>
      <c r="E8794" s="2" t="str">
        <f>IFERROR(__xludf.DUMMYFUNCTION("GOOGLETRANSLATE(B8794, ""auto"",""en"")")," so ppocto hell")</f>
        <v> so ppocto hell</v>
      </c>
    </row>
    <row r="8795" ht="15.75" customHeight="1">
      <c r="A8795" s="1">
        <v>9591.0</v>
      </c>
      <c r="B8795" s="2" t="s">
        <v>1587</v>
      </c>
      <c r="C8795" s="2" t="s">
        <v>1585</v>
      </c>
      <c r="D8795" s="2" t="s">
        <v>6</v>
      </c>
      <c r="E8795" s="2" t="str">
        <f>IFERROR(__xludf.DUMMYFUNCTION("GOOGLETRANSLATE(B8795, ""auto"",""en"")"),"we definitely need to learn to feel the mood of others does not matter who is close to you loved one mom friend co-worker or even random passengers should never immediately greet him with their emotions whether it be joy, sadness or irritation can not be "&amp;"like that with the bay floundering invade an alien world after coming into temple Museum library or theater, we usually always restrained, and begin to speak in a low voice that no matter what happens in the world we have the other person is also a temple"&amp;" and it should be treated with equal respect Oleg Roy secrets artist cipher")</f>
        <v>we definitely need to learn to feel the mood of others does not matter who is close to you loved one mom friend co-worker or even random passengers should never immediately greet him with their emotions whether it be joy, sadness or irritation can not be like that with the bay floundering invade an alien world after coming into temple Museum library or theater, we usually always restrained, and begin to speak in a low voice that no matter what happens in the world we have the other person is also a temple and it should be treated with equal respect Oleg Roy secrets artist cipher</v>
      </c>
    </row>
    <row r="8796" ht="15.75" customHeight="1">
      <c r="A8796" s="1">
        <v>9592.0</v>
      </c>
      <c r="B8796" s="2" t="s">
        <v>1588</v>
      </c>
      <c r="C8796" s="2" t="s">
        <v>1585</v>
      </c>
      <c r="D8796" s="2" t="s">
        <v>6</v>
      </c>
      <c r="E8796" s="2" t="str">
        <f>IFERROR(__xludf.DUMMYFUNCTION("GOOGLETRANSLATE(B8796, ""auto"",""en"")"),"I'm always torn between whether good and all, and to hell with all of you they do not to be")</f>
        <v>I'm always torn between whether good and all, and to hell with all of you they do not to be</v>
      </c>
    </row>
    <row r="8797" ht="15.75" customHeight="1">
      <c r="A8797" s="1">
        <v>9593.0</v>
      </c>
      <c r="B8797" s="2" t="s">
        <v>1589</v>
      </c>
      <c r="C8797" s="2" t="s">
        <v>1585</v>
      </c>
      <c r="D8797" s="2" t="s">
        <v>6</v>
      </c>
      <c r="E8797" s="2" t="str">
        <f>IFERROR(__xludf.DUMMYFUNCTION("GOOGLETRANSLATE(B8797, ""auto"",""en"")"),"the biggest heartache we deliver our own illusions of fantasy and dreams Lord precher")</f>
        <v>the biggest heartache we deliver our own illusions of fantasy and dreams Lord precher</v>
      </c>
    </row>
    <row r="8798" ht="15.75" customHeight="1">
      <c r="A8798" s="1">
        <v>9594.0</v>
      </c>
      <c r="B8798" s="2" t="s">
        <v>1590</v>
      </c>
      <c r="C8798" s="2" t="s">
        <v>1585</v>
      </c>
      <c r="D8798" s="2" t="s">
        <v>6</v>
      </c>
      <c r="E8798" s="2" t="str">
        <f>IFERROR(__xludf.DUMMYFUNCTION("GOOGLETRANSLATE(B8798, ""auto"",""en"")"),"know whether it is ready to ensure that you can stay one should never underestimate themselves and their value is still in the end it is you will be with me always and we must make sure that had something to drink alone with a wine with pride myself laugh"&amp;"ing out for its fun eccentricities with satisfaction on how you live live the most beloved man most desired may change or vary friends absorb the personal affairs of life diverge work sucks all the forces parents get tired and go about their lives become "&amp;"slower and often not a mustache evayut for you children grow up to fly to different stranam whirl in a whirlwind of new experiences as you remain consecrate themselves impressions fill your life with interesting new exciting and remember that people who a"&amp;"re close to you should supplement you do better but did not vomit on you pieces of comb you soul and oppress")</f>
        <v>know whether it is ready to ensure that you can stay one should never underestimate themselves and their value is still in the end it is you will be with me always and we must make sure that had something to drink alone with a wine with pride myself laughing out for its fun eccentricities with satisfaction on how you live live the most beloved man most desired may change or vary friends absorb the personal affairs of life diverge work sucks all the forces parents get tired and go about their lives become slower and often not a mustache evayut for you children grow up to fly to different stranam whirl in a whirlwind of new experiences as you remain consecrate themselves impressions fill your life with interesting new exciting and remember that people who are close to you should supplement you do better but did not vomit on you pieces of comb you soul and oppress</v>
      </c>
    </row>
    <row r="8799" ht="15.75" customHeight="1">
      <c r="A8799" s="1">
        <v>9595.0</v>
      </c>
      <c r="B8799" s="2" t="s">
        <v>1591</v>
      </c>
      <c r="C8799" s="2" t="s">
        <v>1585</v>
      </c>
      <c r="D8799" s="2" t="s">
        <v>6</v>
      </c>
      <c r="E8799" s="2" t="str">
        <f>IFERROR(__xludf.DUMMYFUNCTION("GOOGLETRANSLATE(B8799, ""auto"",""en"")"),"𝕃𝕠𝕧𝕖 𝕪𝕠𝕦𝕣𝕤𝕖𝕝𝕗 ")</f>
        <v>𝕃𝕠𝕧𝕖 𝕪𝕠𝕦𝕣𝕤𝕖𝕝𝕗 </v>
      </c>
    </row>
    <row r="8800" ht="15.75" customHeight="1">
      <c r="A8800" s="1">
        <v>9596.0</v>
      </c>
      <c r="B8800" s="2" t="s">
        <v>1584</v>
      </c>
      <c r="C8800" s="2" t="s">
        <v>6940</v>
      </c>
      <c r="D8800" s="2" t="s">
        <v>6</v>
      </c>
      <c r="E8800" s="2" t="str">
        <f>IFERROR(__xludf.DUMMYFUNCTION("GOOGLETRANSLATE(B8800, ""auto"",""en"")"),"if we communicate with you I need to know what it means, we xochesh to be friends with me ckazhite me and I'll treat you like a true friend obschaeshsya with someone else let me know and I will not stop with someone to chat for you to communicate only wit"&amp;"h me if you let me know this will be a one do you like me ckazhite I do not feel this tell me and we will no longer communicate, I'm not going to feel what is false feelings to the person who eventually throw me and I will not go for someone if you do not"&amp;" want the same what he wants")</f>
        <v>if we communicate with you I need to know what it means, we xochesh to be friends with me ckazhite me and I'll treat you like a true friend obschaeshsya with someone else let me know and I will not stop with someone to chat for you to communicate only with me if you let me know this will be a one do you like me ckazhite I do not feel this tell me and we will no longer communicate, I'm not going to feel what is false feelings to the person who eventually throw me and I will not go for someone if you do not want the same what he wants</v>
      </c>
    </row>
    <row r="8801" ht="15.75" customHeight="1">
      <c r="A8801" s="1">
        <v>9597.0</v>
      </c>
      <c r="B8801" s="2" t="s">
        <v>1586</v>
      </c>
      <c r="C8801" s="2" t="s">
        <v>6940</v>
      </c>
      <c r="D8801" s="2" t="s">
        <v>6</v>
      </c>
      <c r="E8801" s="2" t="str">
        <f>IFERROR(__xludf.DUMMYFUNCTION("GOOGLETRANSLATE(B8801, ""auto"",""en"")")," so ppocto hell")</f>
        <v> so ppocto hell</v>
      </c>
    </row>
    <row r="8802" ht="15.75" customHeight="1">
      <c r="A8802" s="1">
        <v>9598.0</v>
      </c>
      <c r="B8802" s="2" t="s">
        <v>1587</v>
      </c>
      <c r="C8802" s="2" t="s">
        <v>6940</v>
      </c>
      <c r="D8802" s="2" t="s">
        <v>6</v>
      </c>
      <c r="E8802" s="2" t="str">
        <f>IFERROR(__xludf.DUMMYFUNCTION("GOOGLETRANSLATE(B8802, ""auto"",""en"")"),"we definitely need to learn to feel the mood of others does not matter who is close to you loved one mom friend co-worker or even random passengers should never immediately greet him with their emotions whether it be joy, sadness or irritation can not be "&amp;"like that with the bay floundering invade an alien world after coming into temple Museum library or theater, we usually always restrained, and begin to speak in a low voice that no matter what happens in the world we have the other person is also a temple"&amp;" and it should be treated with equal respect Oleg Roy secrets artist cipher")</f>
        <v>we definitely need to learn to feel the mood of others does not matter who is close to you loved one mom friend co-worker or even random passengers should never immediately greet him with their emotions whether it be joy, sadness or irritation can not be like that with the bay floundering invade an alien world after coming into temple Museum library or theater, we usually always restrained, and begin to speak in a low voice that no matter what happens in the world we have the other person is also a temple and it should be treated with equal respect Oleg Roy secrets artist cipher</v>
      </c>
    </row>
    <row r="8803" ht="15.75" customHeight="1">
      <c r="A8803" s="1">
        <v>9599.0</v>
      </c>
      <c r="B8803" s="2" t="s">
        <v>1588</v>
      </c>
      <c r="C8803" s="2" t="s">
        <v>6940</v>
      </c>
      <c r="D8803" s="2" t="s">
        <v>6</v>
      </c>
      <c r="E8803" s="2" t="str">
        <f>IFERROR(__xludf.DUMMYFUNCTION("GOOGLETRANSLATE(B8803, ""auto"",""en"")"),"I'm always torn between whether good and all, and to hell with all of you they do not to be")</f>
        <v>I'm always torn between whether good and all, and to hell with all of you they do not to be</v>
      </c>
    </row>
    <row r="8804" ht="15.75" customHeight="1">
      <c r="A8804" s="1">
        <v>9600.0</v>
      </c>
      <c r="B8804" s="2" t="s">
        <v>1589</v>
      </c>
      <c r="C8804" s="2" t="s">
        <v>6940</v>
      </c>
      <c r="D8804" s="2" t="s">
        <v>6</v>
      </c>
      <c r="E8804" s="2" t="str">
        <f>IFERROR(__xludf.DUMMYFUNCTION("GOOGLETRANSLATE(B8804, ""auto"",""en"")"),"the biggest heartache we deliver our own illusions of fantasy and dreams Lord precher")</f>
        <v>the biggest heartache we deliver our own illusions of fantasy and dreams Lord precher</v>
      </c>
    </row>
    <row r="8805" ht="15.75" customHeight="1">
      <c r="A8805" s="1">
        <v>9601.0</v>
      </c>
      <c r="B8805" s="2" t="s">
        <v>1590</v>
      </c>
      <c r="C8805" s="2" t="s">
        <v>6940</v>
      </c>
      <c r="D8805" s="2" t="s">
        <v>6</v>
      </c>
      <c r="E8805" s="2" t="str">
        <f>IFERROR(__xludf.DUMMYFUNCTION("GOOGLETRANSLATE(B8805, ""auto"",""en"")"),"know whether it is ready to ensure that you can stay one should never underestimate themselves and their value is still in the end it is you will be with me always and we must make sure that had something to drink alone with a wine with pride myself laugh"&amp;"ing out for its fun eccentricities with satisfaction on how you live live the most beloved man most desired may change or vary friends absorb the personal affairs of life diverge work sucks all the forces parents get tired and go about their lives become "&amp;"slower and often not a mustache evayut for you children grow up to fly to different stranam whirl in a whirlwind of new experiences as you remain consecrate themselves impressions fill your life with interesting new exciting and remember that people who a"&amp;"re close to you should supplement you do better but did not vomit on you pieces of comb you soul and oppress")</f>
        <v>know whether it is ready to ensure that you can stay one should never underestimate themselves and their value is still in the end it is you will be with me always and we must make sure that had something to drink alone with a wine with pride myself laughing out for its fun eccentricities with satisfaction on how you live live the most beloved man most desired may change or vary friends absorb the personal affairs of life diverge work sucks all the forces parents get tired and go about their lives become slower and often not a mustache evayut for you children grow up to fly to different stranam whirl in a whirlwind of new experiences as you remain consecrate themselves impressions fill your life with interesting new exciting and remember that people who are close to you should supplement you do better but did not vomit on you pieces of comb you soul and oppress</v>
      </c>
    </row>
    <row r="8806" ht="15.75" customHeight="1">
      <c r="A8806" s="1">
        <v>9602.0</v>
      </c>
      <c r="B8806" s="2" t="s">
        <v>1591</v>
      </c>
      <c r="C8806" s="2" t="s">
        <v>6940</v>
      </c>
      <c r="D8806" s="2" t="s">
        <v>6</v>
      </c>
      <c r="E8806" s="2" t="str">
        <f>IFERROR(__xludf.DUMMYFUNCTION("GOOGLETRANSLATE(B8806, ""auto"",""en"")"),"𝕃𝕠𝕧𝕖 𝕪𝕠𝕦𝕣𝕤𝕖𝕝𝕗 ")</f>
        <v>𝕃𝕠𝕧𝕖 𝕪𝕠𝕦𝕣𝕤𝕖𝕝𝕗 </v>
      </c>
    </row>
    <row r="8807" ht="15.75" customHeight="1">
      <c r="A8807" s="1">
        <v>9603.0</v>
      </c>
      <c r="B8807" s="2" t="s">
        <v>6941</v>
      </c>
      <c r="C8807" s="2" t="s">
        <v>6942</v>
      </c>
      <c r="D8807" s="2" t="s">
        <v>6</v>
      </c>
      <c r="E8807" s="2" t="str">
        <f>IFERROR(__xludf.DUMMYFUNCTION("GOOGLETRANSLATE(B8807, ""auto"",""en"")"),"https vk com id419325123 I have everything in this world do not sit")</f>
        <v>https vk com id419325123 I have everything in this world do not sit</v>
      </c>
    </row>
    <row r="8808" ht="15.75" customHeight="1">
      <c r="A8808" s="1">
        <v>9604.0</v>
      </c>
      <c r="B8808" s="2" t="s">
        <v>6941</v>
      </c>
      <c r="C8808" s="2" t="s">
        <v>6942</v>
      </c>
      <c r="D8808" s="2" t="s">
        <v>6</v>
      </c>
      <c r="E8808" s="2" t="str">
        <f>IFERROR(__xludf.DUMMYFUNCTION("GOOGLETRANSLATE(B8808, ""auto"",""en"")"),"https vk com id419325123 I have everything in this world do not sit")</f>
        <v>https vk com id419325123 I have everything in this world do not sit</v>
      </c>
    </row>
    <row r="8809" ht="15.75" customHeight="1">
      <c r="A8809" s="1">
        <v>9605.0</v>
      </c>
      <c r="B8809" s="2" t="s">
        <v>6941</v>
      </c>
      <c r="C8809" s="2" t="s">
        <v>6942</v>
      </c>
      <c r="D8809" s="2" t="s">
        <v>6</v>
      </c>
      <c r="E8809" s="2" t="str">
        <f>IFERROR(__xludf.DUMMYFUNCTION("GOOGLETRANSLATE(B8809, ""auto"",""en"")"),"https vk com id419325123 I have everything in this world do not sit")</f>
        <v>https vk com id419325123 I have everything in this world do not sit</v>
      </c>
    </row>
    <row r="8810" ht="15.75" customHeight="1">
      <c r="A8810" s="1">
        <v>9606.0</v>
      </c>
      <c r="B8810" s="2" t="s">
        <v>6943</v>
      </c>
      <c r="C8810" s="2" t="s">
        <v>6944</v>
      </c>
      <c r="D8810" s="2" t="s">
        <v>6</v>
      </c>
      <c r="E8810" s="2" t="str">
        <f>IFERROR(__xludf.DUMMYFUNCTION("GOOGLETRANSLATE(B8810, ""auto"",""en"")"),"Pokras stripes luxury calligrafuturism")</f>
        <v>Pokras stripes luxury calligrafuturism</v>
      </c>
    </row>
    <row r="8811" ht="15.75" customHeight="1">
      <c r="A8811" s="1">
        <v>9607.0</v>
      </c>
      <c r="B8811" s="2" t="s">
        <v>6945</v>
      </c>
      <c r="C8811" s="2" t="s">
        <v>6944</v>
      </c>
      <c r="D8811" s="2" t="s">
        <v>6</v>
      </c>
      <c r="E8811" s="2" t="str">
        <f>IFERROR(__xludf.DUMMYFUNCTION("GOOGLETRANSLATE(B8811, ""auto"",""en"")"),"beeline sent a message that I have won 7 million tenge and got 550 points but there is a suspicion that it is on the balls and I again postpone the purchase of aircraft you and your 550 points in the mouth e alo")</f>
        <v>beeline sent a message that I have won 7 million tenge and got 550 points but there is a suspicion that it is on the balls and I again postpone the purchase of aircraft you and your 550 points in the mouth e alo</v>
      </c>
    </row>
    <row r="8812" ht="15.75" customHeight="1">
      <c r="A8812" s="1">
        <v>9608.0</v>
      </c>
      <c r="B8812" s="2" t="s">
        <v>6946</v>
      </c>
      <c r="C8812" s="2" t="s">
        <v>6944</v>
      </c>
      <c r="D8812" s="2" t="s">
        <v>6</v>
      </c>
      <c r="E8812" s="2" t="str">
        <f>IFERROR(__xludf.DUMMYFUNCTION("GOOGLETRANSLATE(B8812, ""auto"",""en"")"),"bogi cdelayut ne nac za chto verily we dolzhny cdelat cami")</f>
        <v>bogi cdelayut ne nac za chto verily we dolzhny cdelat cami</v>
      </c>
    </row>
    <row r="8813" ht="15.75" customHeight="1">
      <c r="A8813" s="1">
        <v>9609.0</v>
      </c>
      <c r="B8813" s="2" t="s">
        <v>6947</v>
      </c>
      <c r="C8813" s="2" t="s">
        <v>6944</v>
      </c>
      <c r="D8813" s="2" t="s">
        <v>6</v>
      </c>
      <c r="E8813" s="2" t="str">
        <f>IFERROR(__xludf.DUMMYFUNCTION("GOOGLETRANSLATE(B8813, ""auto"",""en"")"),"stand until the end of that show no weaknesses in your old")</f>
        <v>stand until the end of that show no weaknesses in your old</v>
      </c>
    </row>
    <row r="8814" ht="15.75" customHeight="1">
      <c r="A8814" s="1">
        <v>9610.0</v>
      </c>
      <c r="B8814" s="2" t="s">
        <v>6948</v>
      </c>
      <c r="C8814" s="2" t="s">
        <v>6944</v>
      </c>
      <c r="D8814" s="2" t="s">
        <v>6</v>
      </c>
      <c r="E8814" s="2" t="str">
        <f>IFERROR(__xludf.DUMMYFUNCTION("GOOGLETRANSLATE(B8814, ""auto"",""en"")"),"in fact, you never me, you're just becoming more and more are you going to search for the meaning of life, and as it turned out was going to present itself on the road losing all the excess imposed not yours do you remember yourself valhalla")</f>
        <v>in fact, you never me, you're just becoming more and more are you going to search for the meaning of life, and as it turned out was going to present itself on the road losing all the excess imposed not yours do you remember yourself valhalla</v>
      </c>
    </row>
    <row r="8815" ht="15.75" customHeight="1">
      <c r="A8815" s="1">
        <v>9611.0</v>
      </c>
      <c r="B8815" s="2" t="s">
        <v>6949</v>
      </c>
      <c r="C8815" s="2" t="s">
        <v>6944</v>
      </c>
      <c r="D8815" s="2" t="s">
        <v>6</v>
      </c>
      <c r="E8815" s="2" t="str">
        <f>IFERROR(__xludf.DUMMYFUNCTION("GOOGLETRANSLATE(B8815, ""auto"",""en"")")," mind once moved apart its borders will never return to the old border")</f>
        <v> mind once moved apart its borders will never return to the old border</v>
      </c>
    </row>
    <row r="8816" ht="15.75" customHeight="1">
      <c r="A8816" s="1">
        <v>9612.0</v>
      </c>
      <c r="B8816" s="2" t="s">
        <v>6950</v>
      </c>
      <c r="C8816" s="2" t="s">
        <v>6944</v>
      </c>
      <c r="D8816" s="2" t="s">
        <v>6</v>
      </c>
      <c r="E8816" s="2" t="str">
        <f>IFERROR(__xludf.DUMMYFUNCTION("GOOGLETRANSLATE(B8816, ""auto"",""en"")")," Savage photoshoot for the magazine gq infasotka neewschool")</f>
        <v> Savage photoshoot for the magazine gq infasotka neewschool</v>
      </c>
    </row>
    <row r="8817" ht="15.75" customHeight="1">
      <c r="A8817" s="1">
        <v>9613.0</v>
      </c>
      <c r="B8817" s="2" t="s">
        <v>6951</v>
      </c>
      <c r="C8817" s="2" t="s">
        <v>6944</v>
      </c>
      <c r="D8817" s="2" t="s">
        <v>6</v>
      </c>
      <c r="E8817" s="2" t="str">
        <f>IFERROR(__xludf.DUMMYFUNCTION("GOOGLETRANSLATE(B8817, ""auto"",""en"")"),"too gorgeous")</f>
        <v>too gorgeous</v>
      </c>
    </row>
    <row r="8818" ht="15.75" customHeight="1">
      <c r="A8818" s="1">
        <v>9614.0</v>
      </c>
      <c r="B8818" s="2" t="s">
        <v>6943</v>
      </c>
      <c r="C8818" s="2" t="s">
        <v>6944</v>
      </c>
      <c r="D8818" s="2" t="s">
        <v>6</v>
      </c>
      <c r="E8818" s="2" t="str">
        <f>IFERROR(__xludf.DUMMYFUNCTION("GOOGLETRANSLATE(B8818, ""auto"",""en"")"),"Pokras stripes luxury calligrafuturism")</f>
        <v>Pokras stripes luxury calligrafuturism</v>
      </c>
    </row>
    <row r="8819" ht="15.75" customHeight="1">
      <c r="A8819" s="1">
        <v>9615.0</v>
      </c>
      <c r="B8819" s="2" t="s">
        <v>6945</v>
      </c>
      <c r="C8819" s="2" t="s">
        <v>6944</v>
      </c>
      <c r="D8819" s="2" t="s">
        <v>6</v>
      </c>
      <c r="E8819" s="2" t="str">
        <f>IFERROR(__xludf.DUMMYFUNCTION("GOOGLETRANSLATE(B8819, ""auto"",""en"")"),"beeline sent a message that I have won 7 million tenge and got 550 points but there is a suspicion that it is on the balls and I again postpone the purchase of aircraft you and your 550 points in the mouth e alo")</f>
        <v>beeline sent a message that I have won 7 million tenge and got 550 points but there is a suspicion that it is on the balls and I again postpone the purchase of aircraft you and your 550 points in the mouth e alo</v>
      </c>
    </row>
    <row r="8820" ht="15.75" customHeight="1">
      <c r="A8820" s="1">
        <v>9616.0</v>
      </c>
      <c r="B8820" s="2" t="s">
        <v>6946</v>
      </c>
      <c r="C8820" s="2" t="s">
        <v>6944</v>
      </c>
      <c r="D8820" s="2" t="s">
        <v>6</v>
      </c>
      <c r="E8820" s="2" t="str">
        <f>IFERROR(__xludf.DUMMYFUNCTION("GOOGLETRANSLATE(B8820, ""auto"",""en"")"),"bogi cdelayut ne nac za chto verily we dolzhny cdelat cami")</f>
        <v>bogi cdelayut ne nac za chto verily we dolzhny cdelat cami</v>
      </c>
    </row>
    <row r="8821" ht="15.75" customHeight="1">
      <c r="A8821" s="1">
        <v>9617.0</v>
      </c>
      <c r="B8821" s="2" t="s">
        <v>6947</v>
      </c>
      <c r="C8821" s="2" t="s">
        <v>6944</v>
      </c>
      <c r="D8821" s="2" t="s">
        <v>6</v>
      </c>
      <c r="E8821" s="2" t="str">
        <f>IFERROR(__xludf.DUMMYFUNCTION("GOOGLETRANSLATE(B8821, ""auto"",""en"")"),"stand until the end of that show no weaknesses in your old")</f>
        <v>stand until the end of that show no weaknesses in your old</v>
      </c>
    </row>
    <row r="8822" ht="15.75" customHeight="1">
      <c r="A8822" s="1">
        <v>9618.0</v>
      </c>
      <c r="B8822" s="2" t="s">
        <v>6948</v>
      </c>
      <c r="C8822" s="2" t="s">
        <v>6944</v>
      </c>
      <c r="D8822" s="2" t="s">
        <v>6</v>
      </c>
      <c r="E8822" s="2" t="str">
        <f>IFERROR(__xludf.DUMMYFUNCTION("GOOGLETRANSLATE(B8822, ""auto"",""en"")"),"in fact, you never me, you're just becoming more and more are you going to search for the meaning of life, and as it turned out was going to present itself on the road losing all the excess imposed not yours do you remember yourself valhalla")</f>
        <v>in fact, you never me, you're just becoming more and more are you going to search for the meaning of life, and as it turned out was going to present itself on the road losing all the excess imposed not yours do you remember yourself valhalla</v>
      </c>
    </row>
    <row r="8823" ht="15.75" customHeight="1">
      <c r="A8823" s="1">
        <v>9619.0</v>
      </c>
      <c r="B8823" s="2" t="s">
        <v>6949</v>
      </c>
      <c r="C8823" s="2" t="s">
        <v>6944</v>
      </c>
      <c r="D8823" s="2" t="s">
        <v>6</v>
      </c>
      <c r="E8823" s="2" t="str">
        <f>IFERROR(__xludf.DUMMYFUNCTION("GOOGLETRANSLATE(B8823, ""auto"",""en"")")," mind once moved apart its borders will never return to the old border")</f>
        <v> mind once moved apart its borders will never return to the old border</v>
      </c>
    </row>
    <row r="8824" ht="15.75" customHeight="1">
      <c r="A8824" s="1">
        <v>9620.0</v>
      </c>
      <c r="B8824" s="2" t="s">
        <v>6950</v>
      </c>
      <c r="C8824" s="2" t="s">
        <v>6944</v>
      </c>
      <c r="D8824" s="2" t="s">
        <v>6</v>
      </c>
      <c r="E8824" s="2" t="str">
        <f>IFERROR(__xludf.DUMMYFUNCTION("GOOGLETRANSLATE(B8824, ""auto"",""en"")")," Savage photoshoot for the magazine gq infasotka neewschool")</f>
        <v> Savage photoshoot for the magazine gq infasotka neewschool</v>
      </c>
    </row>
    <row r="8825" ht="15.75" customHeight="1">
      <c r="A8825" s="1">
        <v>9621.0</v>
      </c>
      <c r="B8825" s="2" t="s">
        <v>6951</v>
      </c>
      <c r="C8825" s="2" t="s">
        <v>6944</v>
      </c>
      <c r="D8825" s="2" t="s">
        <v>6</v>
      </c>
      <c r="E8825" s="2" t="str">
        <f>IFERROR(__xludf.DUMMYFUNCTION("GOOGLETRANSLATE(B8825, ""auto"",""en"")"),"too gorgeous")</f>
        <v>too gorgeous</v>
      </c>
    </row>
    <row r="8826" ht="15.75" customHeight="1">
      <c r="A8826" s="1">
        <v>9622.0</v>
      </c>
      <c r="B8826" s="2" t="s">
        <v>6943</v>
      </c>
      <c r="C8826" s="2" t="s">
        <v>6952</v>
      </c>
      <c r="D8826" s="2" t="s">
        <v>6</v>
      </c>
      <c r="E8826" s="2" t="str">
        <f>IFERROR(__xludf.DUMMYFUNCTION("GOOGLETRANSLATE(B8826, ""auto"",""en"")"),"Pokras stripes luxury calligrafuturism")</f>
        <v>Pokras stripes luxury calligrafuturism</v>
      </c>
    </row>
    <row r="8827" ht="15.75" customHeight="1">
      <c r="A8827" s="1">
        <v>9623.0</v>
      </c>
      <c r="B8827" s="2" t="s">
        <v>6945</v>
      </c>
      <c r="C8827" s="2" t="s">
        <v>6952</v>
      </c>
      <c r="D8827" s="2" t="s">
        <v>6</v>
      </c>
      <c r="E8827" s="2" t="str">
        <f>IFERROR(__xludf.DUMMYFUNCTION("GOOGLETRANSLATE(B8827, ""auto"",""en"")"),"beeline sent a message that I have won 7 million tenge and got 550 points but there is a suspicion that it is on the balls and I again postpone the purchase of aircraft you and your 550 points in the mouth e alo")</f>
        <v>beeline sent a message that I have won 7 million tenge and got 550 points but there is a suspicion that it is on the balls and I again postpone the purchase of aircraft you and your 550 points in the mouth e alo</v>
      </c>
    </row>
    <row r="8828" ht="15.75" customHeight="1">
      <c r="A8828" s="1">
        <v>9624.0</v>
      </c>
      <c r="B8828" s="2" t="s">
        <v>6946</v>
      </c>
      <c r="C8828" s="2" t="s">
        <v>6952</v>
      </c>
      <c r="D8828" s="2" t="s">
        <v>6</v>
      </c>
      <c r="E8828" s="2" t="str">
        <f>IFERROR(__xludf.DUMMYFUNCTION("GOOGLETRANSLATE(B8828, ""auto"",""en"")"),"bogi cdelayut ne nac za chto verily we dolzhny cdelat cami")</f>
        <v>bogi cdelayut ne nac za chto verily we dolzhny cdelat cami</v>
      </c>
    </row>
    <row r="8829" ht="15.75" customHeight="1">
      <c r="A8829" s="1">
        <v>9625.0</v>
      </c>
      <c r="B8829" s="2" t="s">
        <v>6947</v>
      </c>
      <c r="C8829" s="2" t="s">
        <v>6952</v>
      </c>
      <c r="D8829" s="2" t="s">
        <v>6</v>
      </c>
      <c r="E8829" s="2" t="str">
        <f>IFERROR(__xludf.DUMMYFUNCTION("GOOGLETRANSLATE(B8829, ""auto"",""en"")"),"stand until the end of that show no weaknesses in your old")</f>
        <v>stand until the end of that show no weaknesses in your old</v>
      </c>
    </row>
    <row r="8830" ht="15.75" customHeight="1">
      <c r="A8830" s="1">
        <v>9626.0</v>
      </c>
      <c r="B8830" s="2" t="s">
        <v>6948</v>
      </c>
      <c r="C8830" s="2" t="s">
        <v>6952</v>
      </c>
      <c r="D8830" s="2" t="s">
        <v>6</v>
      </c>
      <c r="E8830" s="2" t="str">
        <f>IFERROR(__xludf.DUMMYFUNCTION("GOOGLETRANSLATE(B8830, ""auto"",""en"")"),"in fact, you never me, you're just becoming more and more are you going to search for the meaning of life, and as it turned out was going to present itself on the road losing all the excess imposed not yours do you remember yourself valhalla")</f>
        <v>in fact, you never me, you're just becoming more and more are you going to search for the meaning of life, and as it turned out was going to present itself on the road losing all the excess imposed not yours do you remember yourself valhalla</v>
      </c>
    </row>
    <row r="8831" ht="15.75" customHeight="1">
      <c r="A8831" s="1">
        <v>9627.0</v>
      </c>
      <c r="B8831" s="2" t="s">
        <v>6949</v>
      </c>
      <c r="C8831" s="2" t="s">
        <v>6952</v>
      </c>
      <c r="D8831" s="2" t="s">
        <v>6</v>
      </c>
      <c r="E8831" s="2" t="str">
        <f>IFERROR(__xludf.DUMMYFUNCTION("GOOGLETRANSLATE(B8831, ""auto"",""en"")")," mind once moved apart its borders will never return to the old border")</f>
        <v> mind once moved apart its borders will never return to the old border</v>
      </c>
    </row>
    <row r="8832" ht="15.75" customHeight="1">
      <c r="A8832" s="1">
        <v>9628.0</v>
      </c>
      <c r="B8832" s="2" t="s">
        <v>6950</v>
      </c>
      <c r="C8832" s="2" t="s">
        <v>6952</v>
      </c>
      <c r="D8832" s="2" t="s">
        <v>6</v>
      </c>
      <c r="E8832" s="2" t="str">
        <f>IFERROR(__xludf.DUMMYFUNCTION("GOOGLETRANSLATE(B8832, ""auto"",""en"")")," Savage photoshoot for the magazine gq infasotka neewschool")</f>
        <v> Savage photoshoot for the magazine gq infasotka neewschool</v>
      </c>
    </row>
    <row r="8833" ht="15.75" customHeight="1">
      <c r="A8833" s="1">
        <v>9629.0</v>
      </c>
      <c r="B8833" s="2" t="s">
        <v>6951</v>
      </c>
      <c r="C8833" s="2" t="s">
        <v>6952</v>
      </c>
      <c r="D8833" s="2" t="s">
        <v>6</v>
      </c>
      <c r="E8833" s="2" t="str">
        <f>IFERROR(__xludf.DUMMYFUNCTION("GOOGLETRANSLATE(B8833, ""auto"",""en"")"),"too gorgeous")</f>
        <v>too gorgeous</v>
      </c>
    </row>
    <row r="8834" ht="15.75" customHeight="1">
      <c r="A8834" s="1">
        <v>9630.0</v>
      </c>
      <c r="B8834" s="2" t="s">
        <v>6953</v>
      </c>
      <c r="C8834" s="2" t="s">
        <v>6954</v>
      </c>
      <c r="D8834" s="2" t="s">
        <v>6</v>
      </c>
      <c r="E8834" s="2" t="str">
        <f>IFERROR(__xludf.DUMMYFUNCTION("GOOGLETRANSLATE(B8834, ""auto"",""en"")"),"and somewhere out there in the clouds, they still smile for us, but only we no longer see")</f>
        <v>and somewhere out there in the clouds, they still smile for us, but only we no longer see</v>
      </c>
    </row>
    <row r="8835" ht="15.75" customHeight="1">
      <c r="A8835" s="1">
        <v>9631.0</v>
      </c>
      <c r="B8835" s="2" t="s">
        <v>6955</v>
      </c>
      <c r="C8835" s="2" t="s">
        <v>6954</v>
      </c>
      <c r="D8835" s="2" t="s">
        <v>6</v>
      </c>
      <c r="E8835" s="2" t="str">
        <f>IFERROR(__xludf.DUMMYFUNCTION("GOOGLETRANSLATE(B8835, ""auto"",""en"")"),"life has meaning only when you live for someone other than yourself")</f>
        <v>life has meaning only when you live for someone other than yourself</v>
      </c>
    </row>
    <row r="8836" ht="15.75" customHeight="1">
      <c r="A8836" s="1">
        <v>9632.0</v>
      </c>
      <c r="B8836" s="2" t="s">
        <v>6956</v>
      </c>
      <c r="C8836" s="2" t="s">
        <v>6954</v>
      </c>
      <c r="D8836" s="2" t="s">
        <v>6</v>
      </c>
      <c r="E8836" s="2" t="str">
        <f>IFERROR(__xludf.DUMMYFUNCTION("GOOGLETRANSLATE(B8836, ""auto"",""en"")"),"never leave a man who once was able to light a fire in you")</f>
        <v>never leave a man who once was able to light a fire in you</v>
      </c>
    </row>
    <row r="8837" ht="15.75" customHeight="1">
      <c r="A8837" s="1">
        <v>9633.0</v>
      </c>
      <c r="B8837" s="2" t="s">
        <v>6957</v>
      </c>
      <c r="C8837" s="2" t="s">
        <v>6954</v>
      </c>
      <c r="D8837" s="2" t="s">
        <v>6</v>
      </c>
      <c r="E8837" s="2" t="str">
        <f>IFERROR(__xludf.DUMMYFUNCTION("GOOGLETRANSLATE(B8837, ""auto"",""en"")"),"ppocto xochetcya chyvctvovat cebya important for kogo verily znat that is in the moey life ect chelovek kotopomy have before me the case and to my condition")</f>
        <v>ppocto xochetcya chyvctvovat cebya important for kogo verily znat that is in the moey life ect chelovek kotopomy have before me the case and to my condition</v>
      </c>
    </row>
    <row r="8838" ht="15.75" customHeight="1">
      <c r="A8838" s="1">
        <v>9634.0</v>
      </c>
      <c r="B8838" s="2" t="s">
        <v>6958</v>
      </c>
      <c r="C8838" s="2" t="s">
        <v>6954</v>
      </c>
      <c r="D8838" s="2" t="s">
        <v>6</v>
      </c>
      <c r="E8838" s="2" t="str">
        <f>IFERROR(__xludf.DUMMYFUNCTION("GOOGLETRANSLATE(B8838, ""auto"",""en"")")," in the world there is nothing sincere than a children smile")</f>
        <v> in the world there is nothing sincere than a children smile</v>
      </c>
    </row>
    <row r="8839" ht="15.75" customHeight="1">
      <c r="A8839" s="1">
        <v>9635.0</v>
      </c>
      <c r="B8839" s="2" t="s">
        <v>6959</v>
      </c>
      <c r="C8839" s="2" t="s">
        <v>6954</v>
      </c>
      <c r="D8839" s="2" t="s">
        <v>6</v>
      </c>
      <c r="E8839" s="2" t="str">
        <f>IFERROR(__xludf.DUMMYFUNCTION("GOOGLETRANSLATE(B8839, ""auto"",""en"")"),"and while it does not cure it does not zashtopyvaet wound it just closes them on top of gauze new experiences new sensations experience and sometimes tripped over something this band flies and fresh air enters the wound giving her a new pain and new life "&amp;"to a bad doctor ahead of time makes you forget about pain of old wounds causing more and more new and crawl through life as her wounded soldiers, and every year on the soul grows and grows the number of bad bandaging")</f>
        <v>and while it does not cure it does not zashtopyvaet wound it just closes them on top of gauze new experiences new sensations experience and sometimes tripped over something this band flies and fresh air enters the wound giving her a new pain and new life to a bad doctor ahead of time makes you forget about pain of old wounds causing more and more new and crawl through life as her wounded soldiers, and every year on the soul grows and grows the number of bad bandaging</v>
      </c>
    </row>
    <row r="8840" ht="15.75" customHeight="1">
      <c r="A8840" s="1">
        <v>9636.0</v>
      </c>
      <c r="B8840" s="2" t="s">
        <v>6960</v>
      </c>
      <c r="C8840" s="2" t="s">
        <v>6961</v>
      </c>
      <c r="D8840" s="2" t="s">
        <v>6</v>
      </c>
      <c r="E8840" s="2" t="str">
        <f>IFERROR(__xludf.DUMMYFUNCTION("GOOGLETRANSLATE(B8840, ""auto"",""en"")")," pancake and suddenly the guy is really work and so the case is not a delusion that he's lying")</f>
        <v> pancake and suddenly the guy is really work and so the case is not a delusion that he's lying</v>
      </c>
    </row>
    <row r="8841" ht="15.75" customHeight="1">
      <c r="A8841" s="1">
        <v>9637.0</v>
      </c>
      <c r="B8841" s="2" t="s">
        <v>6962</v>
      </c>
      <c r="C8841" s="2" t="s">
        <v>6961</v>
      </c>
      <c r="D8841" s="2" t="s">
        <v>6</v>
      </c>
      <c r="E8841" s="2" t="str">
        <f>IFERROR(__xludf.DUMMYFUNCTION("GOOGLETRANSLATE(B8841, ""auto"",""en"")"),"better to allow people to be so that they have something to take them for those whom they are not Irvin Yalom Schopenhauer as medicine")</f>
        <v>better to allow people to be so that they have something to take them for those whom they are not Irvin Yalom Schopenhauer as medicine</v>
      </c>
    </row>
    <row r="8842" ht="15.75" customHeight="1">
      <c r="A8842" s="1">
        <v>9638.0</v>
      </c>
      <c r="B8842" s="2" t="s">
        <v>6963</v>
      </c>
      <c r="C8842" s="2" t="s">
        <v>6961</v>
      </c>
      <c r="D8842" s="2" t="s">
        <v>6</v>
      </c>
      <c r="E8842" s="2" t="str">
        <f>IFERROR(__xludf.DUMMYFUNCTION("GOOGLETRANSLATE(B8842, ""auto"",""en"")"),"Tim Burton is always good")</f>
        <v>Tim Burton is always good</v>
      </c>
    </row>
    <row r="8843" ht="15.75" customHeight="1">
      <c r="A8843" s="1">
        <v>9639.0</v>
      </c>
      <c r="B8843" s="2" t="s">
        <v>6964</v>
      </c>
      <c r="C8843" s="2" t="s">
        <v>6965</v>
      </c>
      <c r="D8843" s="2" t="s">
        <v>6</v>
      </c>
      <c r="E8843" s="2" t="str">
        <f>IFERROR(__xludf.DUMMYFUNCTION("GOOGLETRANSLATE(B8843, ""auto"",""en"")")," you're so skinny probably do not eat anything I July 24")</f>
        <v> you're so skinny probably do not eat anything I July 24</v>
      </c>
    </row>
    <row r="8844" ht="15.75" customHeight="1">
      <c r="A8844" s="1">
        <v>9641.0</v>
      </c>
      <c r="B8844" s="2" t="s">
        <v>6647</v>
      </c>
      <c r="C8844" s="2" t="s">
        <v>6965</v>
      </c>
      <c r="D8844" s="2" t="s">
        <v>6</v>
      </c>
      <c r="E8844" s="2" t="str">
        <f>IFERROR(__xludf.DUMMYFUNCTION("GOOGLETRANSLATE(B8844, ""auto"",""en"")"),"love")</f>
        <v>love</v>
      </c>
    </row>
    <row r="8845" ht="15.75" customHeight="1">
      <c r="A8845" s="1">
        <v>9642.0</v>
      </c>
      <c r="B8845" s="2" t="s">
        <v>6966</v>
      </c>
      <c r="C8845" s="2" t="s">
        <v>6965</v>
      </c>
      <c r="D8845" s="2" t="s">
        <v>6</v>
      </c>
      <c r="E8845" s="2" t="str">
        <f>IFERROR(__xludf.DUMMYFUNCTION("GOOGLETRANSLATE(B8845, ""auto"",""en"")")," You deserve to be with someone who will look at you every day, so if he won the lottery, and the whole world appeared to him you deserve someone who can help you fulfill a dream and protect you from your fears you deserve who will treat you with Sincerel"&amp;"y falling in love with every part of you again and again, taking all the flaws show completely")</f>
        <v> You deserve to be with someone who will look at you every day, so if he won the lottery, and the whole world appeared to him you deserve someone who can help you fulfill a dream and protect you from your fears you deserve who will treat you with Sincerely falling in love with every part of you again and again, taking all the flaws show completely</v>
      </c>
    </row>
    <row r="8846" ht="15.75" customHeight="1">
      <c r="A8846" s="1">
        <v>9643.0</v>
      </c>
      <c r="B8846" s="2" t="s">
        <v>6967</v>
      </c>
      <c r="C8846" s="2" t="s">
        <v>6965</v>
      </c>
      <c r="D8846" s="2" t="s">
        <v>6</v>
      </c>
      <c r="E8846" s="2" t="str">
        <f>IFERROR(__xludf.DUMMYFUNCTION("GOOGLETRANSLATE(B8846, ""auto"",""en"")"),"I really like to sleep, I always want to sleep sleep will not betray I will not hurt to sleep obsessed with sleep, I would always sleep, I would have added to sleep in the bed tea")</f>
        <v>I really like to sleep, I always want to sleep sleep will not betray I will not hurt to sleep obsessed with sleep, I would always sleep, I would have added to sleep in the bed tea</v>
      </c>
    </row>
    <row r="8847" ht="15.75" customHeight="1">
      <c r="A8847" s="1">
        <v>9644.0</v>
      </c>
      <c r="B8847" s="2" t="s">
        <v>6968</v>
      </c>
      <c r="C8847" s="2" t="s">
        <v>6965</v>
      </c>
      <c r="D8847" s="2" t="s">
        <v>6</v>
      </c>
      <c r="E8847" s="2" t="str">
        <f>IFERROR(__xludf.DUMMYFUNCTION("GOOGLETRANSLATE(B8847, ""auto"",""en"")"),"Natalie Portman returns to kinovselennuyu marvel as the first female torus is a canon of pure")</f>
        <v>Natalie Portman returns to kinovselennuyu marvel as the first female torus is a canon of pure</v>
      </c>
    </row>
    <row r="8848" ht="15.75" customHeight="1">
      <c r="A8848" s="1">
        <v>9645.0</v>
      </c>
      <c r="B8848" s="2" t="s">
        <v>6969</v>
      </c>
      <c r="C8848" s="2" t="s">
        <v>6965</v>
      </c>
      <c r="D8848" s="2" t="s">
        <v>6</v>
      </c>
      <c r="E8848" s="2" t="str">
        <f>IFERROR(__xludf.DUMMYFUNCTION("GOOGLETRANSLATE(B8848, ""auto"",""en"")"),"relationship with me this")</f>
        <v>relationship with me this</v>
      </c>
    </row>
    <row r="8849" ht="15.75" customHeight="1">
      <c r="A8849" s="1">
        <v>9646.0</v>
      </c>
      <c r="B8849" s="2" t="s">
        <v>6970</v>
      </c>
      <c r="C8849" s="2" t="s">
        <v>6965</v>
      </c>
      <c r="D8849" s="2" t="s">
        <v>6</v>
      </c>
      <c r="E8849" s="2" t="str">
        <f>IFERROR(__xludf.DUMMYFUNCTION("GOOGLETRANSLATE(B8849, ""auto"",""en"")"),"Once upon a time in Vegas")</f>
        <v>Once upon a time in Vegas</v>
      </c>
    </row>
    <row r="8850" ht="15.75" customHeight="1">
      <c r="A8850" s="1">
        <v>9647.0</v>
      </c>
      <c r="B8850" s="2" t="s">
        <v>6971</v>
      </c>
      <c r="C8850" s="2" t="s">
        <v>6972</v>
      </c>
      <c r="D8850" s="2" t="s">
        <v>6</v>
      </c>
      <c r="E8850" s="2" t="str">
        <f>IFERROR(__xludf.DUMMYFUNCTION("GOOGLETRANSLATE(B8850, ""auto"",""en"")"),"Mother is the most expensive luxury in the world so please appreciate it")</f>
        <v>Mother is the most expensive luxury in the world so please appreciate it</v>
      </c>
    </row>
    <row r="8851" ht="15.75" customHeight="1">
      <c r="A8851" s="1">
        <v>9649.0</v>
      </c>
      <c r="B8851" s="2" t="s">
        <v>6973</v>
      </c>
      <c r="C8851" s="2" t="s">
        <v>6972</v>
      </c>
      <c r="D8851" s="2" t="s">
        <v>6</v>
      </c>
      <c r="E8851" s="2" t="str">
        <f>IFERROR(__xludf.DUMMYFUNCTION("GOOGLETRANSLATE(B8851, ""auto"",""en"")"),"A lesson is repeated until you did not learn")</f>
        <v>A lesson is repeated until you did not learn</v>
      </c>
    </row>
    <row r="8852" ht="15.75" customHeight="1">
      <c r="A8852" s="1">
        <v>9650.0</v>
      </c>
      <c r="B8852" s="2" t="s">
        <v>6974</v>
      </c>
      <c r="C8852" s="2" t="s">
        <v>6972</v>
      </c>
      <c r="D8852" s="2" t="s">
        <v>6</v>
      </c>
      <c r="E8852" s="2" t="str">
        <f>IFERROR(__xludf.DUMMYFUNCTION("GOOGLETRANSLATE(B8852, ""auto"",""en"")"),"happy 21 ")</f>
        <v>happy 21 </v>
      </c>
    </row>
    <row r="8853" ht="15.75" customHeight="1">
      <c r="A8853" s="1">
        <v>9651.0</v>
      </c>
      <c r="B8853" s="2" t="s">
        <v>6975</v>
      </c>
      <c r="C8853" s="2" t="s">
        <v>6972</v>
      </c>
      <c r="D8853" s="2" t="s">
        <v>6</v>
      </c>
      <c r="E8853" s="2" t="str">
        <f>IFERROR(__xludf.DUMMYFUNCTION("GOOGLETRANSLATE(B8853, ""auto"",""en"")"),"yeeeee")</f>
        <v>yeeeee</v>
      </c>
    </row>
    <row r="8854" ht="15.75" customHeight="1">
      <c r="A8854" s="1">
        <v>9652.0</v>
      </c>
      <c r="B8854" s="2" t="s">
        <v>6976</v>
      </c>
      <c r="C8854" s="2" t="s">
        <v>6972</v>
      </c>
      <c r="D8854" s="2" t="s">
        <v>6</v>
      </c>
      <c r="E8854" s="2" t="str">
        <f>IFERROR(__xludf.DUMMYFUNCTION("GOOGLETRANSLATE(B8854, ""auto"",""en"")"),"2019 welcome ")</f>
        <v>2019 welcome </v>
      </c>
    </row>
    <row r="8855" ht="15.75" customHeight="1">
      <c r="A8855" s="1">
        <v>9653.0</v>
      </c>
      <c r="B8855" s="2" t="s">
        <v>6977</v>
      </c>
      <c r="C8855" s="2" t="s">
        <v>6972</v>
      </c>
      <c r="D8855" s="2" t="s">
        <v>6</v>
      </c>
      <c r="E8855" s="2" t="str">
        <f>IFERROR(__xludf.DUMMYFUNCTION("GOOGLETRANSLATE(B8855, ""auto"",""en"")")," chtoby healed wounds stop them touch")</f>
        <v> chtoby healed wounds stop them touch</v>
      </c>
    </row>
    <row r="8856" ht="15.75" customHeight="1">
      <c r="A8856" s="1">
        <v>9654.0</v>
      </c>
      <c r="B8856" s="2" t="s">
        <v>6971</v>
      </c>
      <c r="C8856" s="2" t="s">
        <v>6978</v>
      </c>
      <c r="D8856" s="2" t="s">
        <v>6</v>
      </c>
      <c r="E8856" s="2" t="str">
        <f>IFERROR(__xludf.DUMMYFUNCTION("GOOGLETRANSLATE(B8856, ""auto"",""en"")"),"Mother is the most expensive luxury in the world so please appreciate it")</f>
        <v>Mother is the most expensive luxury in the world so please appreciate it</v>
      </c>
    </row>
    <row r="8857" ht="15.75" customHeight="1">
      <c r="A8857" s="1">
        <v>9656.0</v>
      </c>
      <c r="B8857" s="2" t="s">
        <v>6973</v>
      </c>
      <c r="C8857" s="2" t="s">
        <v>6978</v>
      </c>
      <c r="D8857" s="2" t="s">
        <v>6</v>
      </c>
      <c r="E8857" s="2" t="str">
        <f>IFERROR(__xludf.DUMMYFUNCTION("GOOGLETRANSLATE(B8857, ""auto"",""en"")"),"A lesson is repeated until you did not learn")</f>
        <v>A lesson is repeated until you did not learn</v>
      </c>
    </row>
    <row r="8858" ht="15.75" customHeight="1">
      <c r="A8858" s="1">
        <v>9657.0</v>
      </c>
      <c r="B8858" s="2" t="s">
        <v>6974</v>
      </c>
      <c r="C8858" s="2" t="s">
        <v>6978</v>
      </c>
      <c r="D8858" s="2" t="s">
        <v>6</v>
      </c>
      <c r="E8858" s="2" t="str">
        <f>IFERROR(__xludf.DUMMYFUNCTION("GOOGLETRANSLATE(B8858, ""auto"",""en"")"),"happy 21 ")</f>
        <v>happy 21 </v>
      </c>
    </row>
    <row r="8859" ht="15.75" customHeight="1">
      <c r="A8859" s="1">
        <v>9658.0</v>
      </c>
      <c r="B8859" s="2" t="s">
        <v>6975</v>
      </c>
      <c r="C8859" s="2" t="s">
        <v>6978</v>
      </c>
      <c r="D8859" s="2" t="s">
        <v>6</v>
      </c>
      <c r="E8859" s="2" t="str">
        <f>IFERROR(__xludf.DUMMYFUNCTION("GOOGLETRANSLATE(B8859, ""auto"",""en"")"),"yeeeee")</f>
        <v>yeeeee</v>
      </c>
    </row>
    <row r="8860" ht="15.75" customHeight="1">
      <c r="A8860" s="1">
        <v>9659.0</v>
      </c>
      <c r="B8860" s="2" t="s">
        <v>6976</v>
      </c>
      <c r="C8860" s="2" t="s">
        <v>6978</v>
      </c>
      <c r="D8860" s="2" t="s">
        <v>6</v>
      </c>
      <c r="E8860" s="2" t="str">
        <f>IFERROR(__xludf.DUMMYFUNCTION("GOOGLETRANSLATE(B8860, ""auto"",""en"")"),"2019 welcome ")</f>
        <v>2019 welcome </v>
      </c>
    </row>
    <row r="8861" ht="15.75" customHeight="1">
      <c r="A8861" s="1">
        <v>9660.0</v>
      </c>
      <c r="B8861" s="2" t="s">
        <v>6977</v>
      </c>
      <c r="C8861" s="2" t="s">
        <v>6978</v>
      </c>
      <c r="D8861" s="2" t="s">
        <v>6</v>
      </c>
      <c r="E8861" s="2" t="str">
        <f>IFERROR(__xludf.DUMMYFUNCTION("GOOGLETRANSLATE(B8861, ""auto"",""en"")")," chtoby healed wounds stop them touch")</f>
        <v> chtoby healed wounds stop them touch</v>
      </c>
    </row>
    <row r="8862" ht="15.75" customHeight="1">
      <c r="A8862" s="1">
        <v>9661.0</v>
      </c>
      <c r="B8862" s="2" t="s">
        <v>6971</v>
      </c>
      <c r="C8862" s="2" t="s">
        <v>6972</v>
      </c>
      <c r="D8862" s="2" t="s">
        <v>6</v>
      </c>
      <c r="E8862" s="2" t="str">
        <f>IFERROR(__xludf.DUMMYFUNCTION("GOOGLETRANSLATE(B8862, ""auto"",""en"")"),"Mother is the most expensive luxury in the world so please appreciate it")</f>
        <v>Mother is the most expensive luxury in the world so please appreciate it</v>
      </c>
    </row>
    <row r="8863" ht="15.75" customHeight="1">
      <c r="A8863" s="1">
        <v>9663.0</v>
      </c>
      <c r="B8863" s="2" t="s">
        <v>6973</v>
      </c>
      <c r="C8863" s="2" t="s">
        <v>6972</v>
      </c>
      <c r="D8863" s="2" t="s">
        <v>6</v>
      </c>
      <c r="E8863" s="2" t="str">
        <f>IFERROR(__xludf.DUMMYFUNCTION("GOOGLETRANSLATE(B8863, ""auto"",""en"")"),"A lesson is repeated until you did not learn")</f>
        <v>A lesson is repeated until you did not learn</v>
      </c>
    </row>
    <row r="8864" ht="15.75" customHeight="1">
      <c r="A8864" s="1">
        <v>9664.0</v>
      </c>
      <c r="B8864" s="2" t="s">
        <v>6974</v>
      </c>
      <c r="C8864" s="2" t="s">
        <v>6972</v>
      </c>
      <c r="D8864" s="2" t="s">
        <v>6</v>
      </c>
      <c r="E8864" s="2" t="str">
        <f>IFERROR(__xludf.DUMMYFUNCTION("GOOGLETRANSLATE(B8864, ""auto"",""en"")"),"happy 21 ")</f>
        <v>happy 21 </v>
      </c>
    </row>
    <row r="8865" ht="15.75" customHeight="1">
      <c r="A8865" s="1">
        <v>9665.0</v>
      </c>
      <c r="B8865" s="2" t="s">
        <v>6975</v>
      </c>
      <c r="C8865" s="2" t="s">
        <v>6972</v>
      </c>
      <c r="D8865" s="2" t="s">
        <v>6</v>
      </c>
      <c r="E8865" s="2" t="str">
        <f>IFERROR(__xludf.DUMMYFUNCTION("GOOGLETRANSLATE(B8865, ""auto"",""en"")"),"yeeeee")</f>
        <v>yeeeee</v>
      </c>
    </row>
    <row r="8866" ht="15.75" customHeight="1">
      <c r="A8866" s="1">
        <v>9666.0</v>
      </c>
      <c r="B8866" s="2" t="s">
        <v>6976</v>
      </c>
      <c r="C8866" s="2" t="s">
        <v>6972</v>
      </c>
      <c r="D8866" s="2" t="s">
        <v>6</v>
      </c>
      <c r="E8866" s="2" t="str">
        <f>IFERROR(__xludf.DUMMYFUNCTION("GOOGLETRANSLATE(B8866, ""auto"",""en"")"),"2019 welcome ")</f>
        <v>2019 welcome </v>
      </c>
    </row>
    <row r="8867" ht="15.75" customHeight="1">
      <c r="A8867" s="1">
        <v>9667.0</v>
      </c>
      <c r="B8867" s="2" t="s">
        <v>6977</v>
      </c>
      <c r="C8867" s="2" t="s">
        <v>6972</v>
      </c>
      <c r="D8867" s="2" t="s">
        <v>6</v>
      </c>
      <c r="E8867" s="2" t="str">
        <f>IFERROR(__xludf.DUMMYFUNCTION("GOOGLETRANSLATE(B8867, ""auto"",""en"")")," chtoby healed wounds stop them touch")</f>
        <v> chtoby healed wounds stop them touch</v>
      </c>
    </row>
    <row r="8868" ht="15.75" customHeight="1">
      <c r="A8868" s="1">
        <v>9668.0</v>
      </c>
      <c r="B8868" s="2" t="s">
        <v>6979</v>
      </c>
      <c r="C8868" s="2" t="s">
        <v>6980</v>
      </c>
      <c r="D8868" s="2" t="s">
        <v>6</v>
      </c>
      <c r="E8868" s="2" t="str">
        <f>IFERROR(__xludf.DUMMYFUNCTION("GOOGLETRANSLATE(B8868, ""auto"",""en"")"),"how many times have you betrayed yourself to remain faithful to each")</f>
        <v>how many times have you betrayed yourself to remain faithful to each</v>
      </c>
    </row>
    <row r="8869" ht="15.75" customHeight="1">
      <c r="A8869" s="1">
        <v>9669.0</v>
      </c>
      <c r="B8869" s="2" t="s">
        <v>6981</v>
      </c>
      <c r="C8869" s="2" t="s">
        <v>6980</v>
      </c>
      <c r="D8869" s="2" t="s">
        <v>6</v>
      </c>
      <c r="E8869" s="2" t="str">
        <f>IFERROR(__xludf.DUMMYFUNCTION("GOOGLETRANSLATE(B8869, ""auto"",""en"")"),"my phone is full of contacts but for some reason when you feel lousy even call no one")</f>
        <v>my phone is full of contacts but for some reason when you feel lousy even call no one</v>
      </c>
    </row>
    <row r="8870" ht="15.75" customHeight="1">
      <c r="A8870" s="1">
        <v>9670.0</v>
      </c>
      <c r="B8870" s="2" t="s">
        <v>6982</v>
      </c>
      <c r="C8870" s="2" t="s">
        <v>6980</v>
      </c>
      <c r="D8870" s="2" t="s">
        <v>6</v>
      </c>
      <c r="E8870" s="2" t="str">
        <f>IFERROR(__xludf.DUMMYFUNCTION("GOOGLETRANSLATE(B8870, ""auto"",""en"")"),"in the end you can always change the point to a comma")</f>
        <v>in the end you can always change the point to a comma</v>
      </c>
    </row>
    <row r="8871" ht="15.75" customHeight="1">
      <c r="A8871" s="1">
        <v>9671.0</v>
      </c>
      <c r="B8871" s="2" t="s">
        <v>6983</v>
      </c>
      <c r="C8871" s="2" t="s">
        <v>6980</v>
      </c>
      <c r="D8871" s="2" t="s">
        <v>6</v>
      </c>
      <c r="E8871" s="2" t="str">
        <f>IFERROR(__xludf.DUMMYFUNCTION("GOOGLETRANSLATE(B8871, ""auto"",""en"")"),"we are the last generation of children whose pictures were taken not on the phone")</f>
        <v>we are the last generation of children whose pictures were taken not on the phone</v>
      </c>
    </row>
    <row r="8872" ht="15.75" customHeight="1">
      <c r="A8872" s="1">
        <v>9672.0</v>
      </c>
      <c r="B8872" s="2" t="s">
        <v>6984</v>
      </c>
      <c r="C8872" s="2" t="s">
        <v>6980</v>
      </c>
      <c r="D8872" s="2" t="s">
        <v>6</v>
      </c>
      <c r="E8872" s="2" t="str">
        <f>IFERROR(__xludf.DUMMYFUNCTION("GOOGLETRANSLATE(B8872, ""auto"",""en"")"),"today is the day when there shall be children of the nineties for the last child in 1999 turns 18")</f>
        <v>today is the day when there shall be children of the nineties for the last child in 1999 turns 18</v>
      </c>
    </row>
    <row r="8873" ht="15.75" customHeight="1">
      <c r="A8873" s="1">
        <v>9673.0</v>
      </c>
      <c r="B8873" s="2" t="s">
        <v>6985</v>
      </c>
      <c r="C8873" s="2" t="s">
        <v>6980</v>
      </c>
      <c r="D8873" s="2" t="s">
        <v>6</v>
      </c>
      <c r="E8873" s="2" t="str">
        <f>IFERROR(__xludf.DUMMYFUNCTION("GOOGLETRANSLATE(B8873, ""auto"",""en"")"),"the last words of Vincent Van Gogh to suicide by a shot from a pistol sadness will last forever")</f>
        <v>the last words of Vincent Van Gogh to suicide by a shot from a pistol sadness will last forever</v>
      </c>
    </row>
    <row r="8874" ht="15.75" customHeight="1">
      <c r="A8874" s="1">
        <v>9674.0</v>
      </c>
      <c r="B8874" s="2" t="s">
        <v>6986</v>
      </c>
      <c r="C8874" s="2" t="s">
        <v>6980</v>
      </c>
      <c r="D8874" s="2" t="s">
        <v>6</v>
      </c>
      <c r="E8874" s="2" t="str">
        <f>IFERROR(__xludf.DUMMYFUNCTION("GOOGLETRANSLATE(B8874, ""auto"",""en"")"),"quite street will soon be covered with snow will be Christmas bustle of the Christmas tree in the hall mandarins and family atmosphere soon")</f>
        <v>quite street will soon be covered with snow will be Christmas bustle of the Christmas tree in the hall mandarins and family atmosphere soon</v>
      </c>
    </row>
    <row r="8875" ht="15.75" customHeight="1">
      <c r="A8875" s="1">
        <v>9675.0</v>
      </c>
      <c r="B8875" s="2" t="s">
        <v>6987</v>
      </c>
      <c r="C8875" s="2" t="s">
        <v>6988</v>
      </c>
      <c r="D8875" s="2" t="s">
        <v>6</v>
      </c>
      <c r="E8875" s="2" t="str">
        <f>IFERROR(__xludf.DUMMYFUNCTION("GOOGLETRANSLATE(B8875, ""auto"",""en"")"),"and there is no time of the day more beautiful than the night")</f>
        <v>and there is no time of the day more beautiful than the night</v>
      </c>
    </row>
    <row r="8876" ht="15.75" customHeight="1">
      <c r="A8876" s="1">
        <v>9676.0</v>
      </c>
      <c r="B8876" s="2" t="s">
        <v>6982</v>
      </c>
      <c r="C8876" s="2" t="s">
        <v>6988</v>
      </c>
      <c r="D8876" s="2" t="s">
        <v>6</v>
      </c>
      <c r="E8876" s="2" t="str">
        <f>IFERROR(__xludf.DUMMYFUNCTION("GOOGLETRANSLATE(B8876, ""auto"",""en"")"),"in the end you can always change the point to a comma")</f>
        <v>in the end you can always change the point to a comma</v>
      </c>
    </row>
    <row r="8877" ht="15.75" customHeight="1">
      <c r="A8877" s="1">
        <v>9677.0</v>
      </c>
      <c r="B8877" s="2" t="s">
        <v>6989</v>
      </c>
      <c r="C8877" s="2" t="s">
        <v>6990</v>
      </c>
      <c r="D8877" s="2" t="s">
        <v>6</v>
      </c>
      <c r="E8877" s="2" t="str">
        <f>IFERROR(__xludf.DUMMYFUNCTION("GOOGLETRANSLATE(B8877, ""auto"",""en"")"),"pollution of the planet is only an external reflection of our internal contamination result of the fact that millions of people unconscious irresponsible attitude to their internal space Eckhart Tolle")</f>
        <v>pollution of the planet is only an external reflection of our internal contamination result of the fact that millions of people unconscious irresponsible attitude to their internal space Eckhart Tolle</v>
      </c>
    </row>
    <row r="8878" ht="15.75" customHeight="1">
      <c r="A8878" s="1">
        <v>9678.0</v>
      </c>
      <c r="B8878" s="2" t="s">
        <v>6991</v>
      </c>
      <c r="C8878" s="2" t="s">
        <v>6990</v>
      </c>
      <c r="D8878" s="2" t="s">
        <v>6</v>
      </c>
      <c r="E8878" s="2" t="str">
        <f>IFERROR(__xludf.DUMMYFUNCTION("GOOGLETRANSLATE(B8878, ""auto"",""en"")")," your first thought upon awakening can be no swearing while I have no thoughts upon waking")</f>
        <v> your first thought upon awakening can be no swearing while I have no thoughts upon waking</v>
      </c>
    </row>
    <row r="8879" ht="15.75" customHeight="1">
      <c r="A8879" s="1">
        <v>9679.0</v>
      </c>
      <c r="B8879" s="2" t="s">
        <v>6992</v>
      </c>
      <c r="C8879" s="2" t="s">
        <v>6990</v>
      </c>
      <c r="D8879" s="2" t="s">
        <v>6</v>
      </c>
      <c r="E8879" s="2" t="str">
        <f>IFERROR(__xludf.DUMMYFUNCTION("GOOGLETRANSLATE(B8879, ""auto"",""en"")"),"I wish as crazy as I remain themselves if someone is unable to understand you or hear this exclusively their problem does not lose the taste for life")</f>
        <v>I wish as crazy as I remain themselves if someone is unable to understand you or hear this exclusively their problem does not lose the taste for life</v>
      </c>
    </row>
    <row r="8880" ht="15.75" customHeight="1">
      <c r="A8880" s="1">
        <v>9680.0</v>
      </c>
      <c r="B8880" s="2" t="s">
        <v>6993</v>
      </c>
      <c r="C8880" s="2" t="s">
        <v>6990</v>
      </c>
      <c r="D8880" s="2" t="s">
        <v>6</v>
      </c>
      <c r="E8880" s="2" t="str">
        <f>IFERROR(__xludf.DUMMYFUNCTION("GOOGLETRANSLATE(B8880, ""auto"",""en"")"),"My philosophy of life is very easy not to go up to people closer than they allow and try to fend for themselves closer than they deserve")</f>
        <v>My philosophy of life is very easy not to go up to people closer than they allow and try to fend for themselves closer than they deserve</v>
      </c>
    </row>
    <row r="8881" ht="15.75" customHeight="1">
      <c r="A8881" s="1">
        <v>9681.0</v>
      </c>
      <c r="B8881" s="2" t="s">
        <v>6994</v>
      </c>
      <c r="C8881" s="2" t="s">
        <v>6990</v>
      </c>
      <c r="D8881" s="2" t="s">
        <v>6</v>
      </c>
      <c r="E8881" s="2" t="str">
        <f>IFERROR(__xludf.DUMMYFUNCTION("GOOGLETRANSLATE(B8881, ""auto"",""en"")"),"first you optimistic with the time outlook and outlook on the world is changing, and you become a realist realist sees all the shit that's happening around the deceptions vtaptyvanie disappointment in the dirt to avoid all this realist creates around itse"&amp;"lf a defensive wall of cynicism exactly born people who understand the nature of this cruel world")</f>
        <v>first you optimistic with the time outlook and outlook on the world is changing, and you become a realist realist sees all the shit that's happening around the deceptions vtaptyvanie disappointment in the dirt to avoid all this realist creates around itself a defensive wall of cynicism exactly born people who understand the nature of this cruel world</v>
      </c>
    </row>
    <row r="8882" ht="15.75" customHeight="1">
      <c r="A8882" s="1">
        <v>9682.0</v>
      </c>
      <c r="B8882" s="2" t="s">
        <v>6995</v>
      </c>
      <c r="C8882" s="2" t="s">
        <v>6990</v>
      </c>
      <c r="D8882" s="2" t="s">
        <v>6</v>
      </c>
      <c r="E8882" s="2" t="str">
        <f>IFERROR(__xludf.DUMMYFUNCTION("GOOGLETRANSLATE(B8882, ""auto"",""en"")"),"I came from a good man and a bad left")</f>
        <v>I came from a good man and a bad left</v>
      </c>
    </row>
    <row r="8883" ht="15.75" customHeight="1">
      <c r="A8883" s="1">
        <v>9683.0</v>
      </c>
      <c r="B8883" s="2" t="s">
        <v>6996</v>
      </c>
      <c r="C8883" s="2" t="s">
        <v>6990</v>
      </c>
      <c r="D8883" s="2" t="s">
        <v>6</v>
      </c>
      <c r="E8883" s="2" t="str">
        <f>IFERROR(__xludf.DUMMYFUNCTION("GOOGLETRANSLATE(B8883, ""auto"",""en"")"),"Millions of people are now embracing millions of people now kiss the millions of people now travel well and have me I'm lying")</f>
        <v>Millions of people are now embracing millions of people now kiss the millions of people now travel well and have me I'm lying</v>
      </c>
    </row>
    <row r="8884" ht="15.75" customHeight="1">
      <c r="A8884" s="1">
        <v>9684.0</v>
      </c>
      <c r="B8884" s="2" t="s">
        <v>6997</v>
      </c>
      <c r="C8884" s="2" t="s">
        <v>6990</v>
      </c>
      <c r="D8884" s="2" t="s">
        <v>6</v>
      </c>
      <c r="E8884" s="2" t="str">
        <f>IFERROR(__xludf.DUMMYFUNCTION("GOOGLETRANSLATE(B8884, ""auto"",""en"")"),"I wait at the school what had happened that we are doing what we write control a verse that is how you did it")</f>
        <v>I wait at the school what had happened that we are doing what we write control a verse that is how you did it</v>
      </c>
    </row>
    <row r="8885" ht="15.75" customHeight="1">
      <c r="A8885" s="1">
        <v>9685.0</v>
      </c>
      <c r="B8885" s="2" t="s">
        <v>6989</v>
      </c>
      <c r="C8885" s="2" t="s">
        <v>6990</v>
      </c>
      <c r="D8885" s="2" t="s">
        <v>6</v>
      </c>
      <c r="E8885" s="2" t="str">
        <f>IFERROR(__xludf.DUMMYFUNCTION("GOOGLETRANSLATE(B8885, ""auto"",""en"")"),"pollution of the planet is only an external reflection of our internal contamination result of the fact that millions of people unconscious irresponsible attitude to their internal space Eckhart Tolle")</f>
        <v>pollution of the planet is only an external reflection of our internal contamination result of the fact that millions of people unconscious irresponsible attitude to their internal space Eckhart Tolle</v>
      </c>
    </row>
    <row r="8886" ht="15.75" customHeight="1">
      <c r="A8886" s="1">
        <v>9686.0</v>
      </c>
      <c r="B8886" s="2" t="s">
        <v>6991</v>
      </c>
      <c r="C8886" s="2" t="s">
        <v>6990</v>
      </c>
      <c r="D8886" s="2" t="s">
        <v>6</v>
      </c>
      <c r="E8886" s="2" t="str">
        <f>IFERROR(__xludf.DUMMYFUNCTION("GOOGLETRANSLATE(B8886, ""auto"",""en"")")," your first thought upon awakening can be no swearing while I have no thoughts upon waking")</f>
        <v> your first thought upon awakening can be no swearing while I have no thoughts upon waking</v>
      </c>
    </row>
    <row r="8887" ht="15.75" customHeight="1">
      <c r="A8887" s="1">
        <v>9687.0</v>
      </c>
      <c r="B8887" s="2" t="s">
        <v>6992</v>
      </c>
      <c r="C8887" s="2" t="s">
        <v>6990</v>
      </c>
      <c r="D8887" s="2" t="s">
        <v>6</v>
      </c>
      <c r="E8887" s="2" t="str">
        <f>IFERROR(__xludf.DUMMYFUNCTION("GOOGLETRANSLATE(B8887, ""auto"",""en"")"),"I wish as crazy as I remain themselves if someone is unable to understand you or hear this exclusively their problem does not lose the taste for life")</f>
        <v>I wish as crazy as I remain themselves if someone is unable to understand you or hear this exclusively their problem does not lose the taste for life</v>
      </c>
    </row>
    <row r="8888" ht="15.75" customHeight="1">
      <c r="A8888" s="1">
        <v>9688.0</v>
      </c>
      <c r="B8888" s="2" t="s">
        <v>6993</v>
      </c>
      <c r="C8888" s="2" t="s">
        <v>6990</v>
      </c>
      <c r="D8888" s="2" t="s">
        <v>6</v>
      </c>
      <c r="E8888" s="2" t="str">
        <f>IFERROR(__xludf.DUMMYFUNCTION("GOOGLETRANSLATE(B8888, ""auto"",""en"")"),"My philosophy of life is very easy not to go up to people closer than they allow and try to fend for themselves closer than they deserve")</f>
        <v>My philosophy of life is very easy not to go up to people closer than they allow and try to fend for themselves closer than they deserve</v>
      </c>
    </row>
    <row r="8889" ht="15.75" customHeight="1">
      <c r="A8889" s="1">
        <v>9689.0</v>
      </c>
      <c r="B8889" s="2" t="s">
        <v>6994</v>
      </c>
      <c r="C8889" s="2" t="s">
        <v>6990</v>
      </c>
      <c r="D8889" s="2" t="s">
        <v>6</v>
      </c>
      <c r="E8889" s="2" t="str">
        <f>IFERROR(__xludf.DUMMYFUNCTION("GOOGLETRANSLATE(B8889, ""auto"",""en"")"),"first you optimistic with the time outlook and outlook on the world is changing, and you become a realist realist sees all the shit that's happening around the deceptions vtaptyvanie disappointment in the dirt to avoid all this realist creates around itse"&amp;"lf a defensive wall of cynicism exactly born people who understand the nature of this cruel world")</f>
        <v>first you optimistic with the time outlook and outlook on the world is changing, and you become a realist realist sees all the shit that's happening around the deceptions vtaptyvanie disappointment in the dirt to avoid all this realist creates around itself a defensive wall of cynicism exactly born people who understand the nature of this cruel world</v>
      </c>
    </row>
    <row r="8890" ht="15.75" customHeight="1">
      <c r="A8890" s="1">
        <v>9690.0</v>
      </c>
      <c r="B8890" s="2" t="s">
        <v>6995</v>
      </c>
      <c r="C8890" s="2" t="s">
        <v>6990</v>
      </c>
      <c r="D8890" s="2" t="s">
        <v>6</v>
      </c>
      <c r="E8890" s="2" t="str">
        <f>IFERROR(__xludf.DUMMYFUNCTION("GOOGLETRANSLATE(B8890, ""auto"",""en"")"),"I came from a good man and a bad left")</f>
        <v>I came from a good man and a bad left</v>
      </c>
    </row>
    <row r="8891" ht="15.75" customHeight="1">
      <c r="A8891" s="1">
        <v>9691.0</v>
      </c>
      <c r="B8891" s="2" t="s">
        <v>6996</v>
      </c>
      <c r="C8891" s="2" t="s">
        <v>6990</v>
      </c>
      <c r="D8891" s="2" t="s">
        <v>6</v>
      </c>
      <c r="E8891" s="2" t="str">
        <f>IFERROR(__xludf.DUMMYFUNCTION("GOOGLETRANSLATE(B8891, ""auto"",""en"")"),"Millions of people are now embracing millions of people now kiss the millions of people now travel well and have me I'm lying")</f>
        <v>Millions of people are now embracing millions of people now kiss the millions of people now travel well and have me I'm lying</v>
      </c>
    </row>
    <row r="8892" ht="15.75" customHeight="1">
      <c r="A8892" s="1">
        <v>9692.0</v>
      </c>
      <c r="B8892" s="2" t="s">
        <v>6997</v>
      </c>
      <c r="C8892" s="2" t="s">
        <v>6990</v>
      </c>
      <c r="D8892" s="2" t="s">
        <v>6</v>
      </c>
      <c r="E8892" s="2" t="str">
        <f>IFERROR(__xludf.DUMMYFUNCTION("GOOGLETRANSLATE(B8892, ""auto"",""en"")"),"I wait at the school what had happened that we are doing what we write control a verse that is how you did it")</f>
        <v>I wait at the school what had happened that we are doing what we write control a verse that is how you did it</v>
      </c>
    </row>
    <row r="8893" ht="15.75" customHeight="1">
      <c r="A8893" s="1">
        <v>9693.0</v>
      </c>
      <c r="B8893" s="2" t="s">
        <v>6989</v>
      </c>
      <c r="C8893" s="2" t="s">
        <v>6990</v>
      </c>
      <c r="D8893" s="2" t="s">
        <v>6</v>
      </c>
      <c r="E8893" s="2" t="str">
        <f>IFERROR(__xludf.DUMMYFUNCTION("GOOGLETRANSLATE(B8893, ""auto"",""en"")"),"pollution of the planet is only an external reflection of our internal contamination result of the fact that millions of people unconscious irresponsible attitude to their internal space Eckhart Tolle")</f>
        <v>pollution of the planet is only an external reflection of our internal contamination result of the fact that millions of people unconscious irresponsible attitude to their internal space Eckhart Tolle</v>
      </c>
    </row>
    <row r="8894" ht="15.75" customHeight="1">
      <c r="A8894" s="1">
        <v>9694.0</v>
      </c>
      <c r="B8894" s="2" t="s">
        <v>6991</v>
      </c>
      <c r="C8894" s="2" t="s">
        <v>6990</v>
      </c>
      <c r="D8894" s="2" t="s">
        <v>6</v>
      </c>
      <c r="E8894" s="2" t="str">
        <f>IFERROR(__xludf.DUMMYFUNCTION("GOOGLETRANSLATE(B8894, ""auto"",""en"")")," your first thought upon awakening can be no swearing while I have no thoughts upon waking")</f>
        <v> your first thought upon awakening can be no swearing while I have no thoughts upon waking</v>
      </c>
    </row>
    <row r="8895" ht="15.75" customHeight="1">
      <c r="A8895" s="1">
        <v>9695.0</v>
      </c>
      <c r="B8895" s="2" t="s">
        <v>6992</v>
      </c>
      <c r="C8895" s="2" t="s">
        <v>6990</v>
      </c>
      <c r="D8895" s="2" t="s">
        <v>6</v>
      </c>
      <c r="E8895" s="2" t="str">
        <f>IFERROR(__xludf.DUMMYFUNCTION("GOOGLETRANSLATE(B8895, ""auto"",""en"")"),"I wish as crazy as I remain themselves if someone is unable to understand you or hear this exclusively their problem does not lose the taste for life")</f>
        <v>I wish as crazy as I remain themselves if someone is unable to understand you or hear this exclusively their problem does not lose the taste for life</v>
      </c>
    </row>
    <row r="8896" ht="15.75" customHeight="1">
      <c r="A8896" s="1">
        <v>9696.0</v>
      </c>
      <c r="B8896" s="2" t="s">
        <v>6993</v>
      </c>
      <c r="C8896" s="2" t="s">
        <v>6990</v>
      </c>
      <c r="D8896" s="2" t="s">
        <v>6</v>
      </c>
      <c r="E8896" s="2" t="str">
        <f>IFERROR(__xludf.DUMMYFUNCTION("GOOGLETRANSLATE(B8896, ""auto"",""en"")"),"My philosophy of life is very easy not to go up to people closer than they allow and try to fend for themselves closer than they deserve")</f>
        <v>My philosophy of life is very easy not to go up to people closer than they allow and try to fend for themselves closer than they deserve</v>
      </c>
    </row>
    <row r="8897" ht="15.75" customHeight="1">
      <c r="A8897" s="1">
        <v>9697.0</v>
      </c>
      <c r="B8897" s="2" t="s">
        <v>6994</v>
      </c>
      <c r="C8897" s="2" t="s">
        <v>6990</v>
      </c>
      <c r="D8897" s="2" t="s">
        <v>6</v>
      </c>
      <c r="E8897" s="2" t="str">
        <f>IFERROR(__xludf.DUMMYFUNCTION("GOOGLETRANSLATE(B8897, ""auto"",""en"")"),"first you optimistic with the time outlook and outlook on the world is changing, and you become a realist realist sees all the shit that's happening around the deceptions vtaptyvanie disappointment in the dirt to avoid all this realist creates around itse"&amp;"lf a defensive wall of cynicism exactly born people who understand the nature of this cruel world")</f>
        <v>first you optimistic with the time outlook and outlook on the world is changing, and you become a realist realist sees all the shit that's happening around the deceptions vtaptyvanie disappointment in the dirt to avoid all this realist creates around itself a defensive wall of cynicism exactly born people who understand the nature of this cruel world</v>
      </c>
    </row>
    <row r="8898" ht="15.75" customHeight="1">
      <c r="A8898" s="1">
        <v>9698.0</v>
      </c>
      <c r="B8898" s="2" t="s">
        <v>6995</v>
      </c>
      <c r="C8898" s="2" t="s">
        <v>6990</v>
      </c>
      <c r="D8898" s="2" t="s">
        <v>6</v>
      </c>
      <c r="E8898" s="2" t="str">
        <f>IFERROR(__xludf.DUMMYFUNCTION("GOOGLETRANSLATE(B8898, ""auto"",""en"")"),"I came from a good man and a bad left")</f>
        <v>I came from a good man and a bad left</v>
      </c>
    </row>
    <row r="8899" ht="15.75" customHeight="1">
      <c r="A8899" s="1">
        <v>9699.0</v>
      </c>
      <c r="B8899" s="2" t="s">
        <v>6996</v>
      </c>
      <c r="C8899" s="2" t="s">
        <v>6990</v>
      </c>
      <c r="D8899" s="2" t="s">
        <v>6</v>
      </c>
      <c r="E8899" s="2" t="str">
        <f>IFERROR(__xludf.DUMMYFUNCTION("GOOGLETRANSLATE(B8899, ""auto"",""en"")"),"Millions of people are now embracing millions of people now kiss the millions of people now travel well and have me I'm lying")</f>
        <v>Millions of people are now embracing millions of people now kiss the millions of people now travel well and have me I'm lying</v>
      </c>
    </row>
    <row r="8900" ht="15.75" customHeight="1">
      <c r="A8900" s="1">
        <v>9700.0</v>
      </c>
      <c r="B8900" s="2" t="s">
        <v>6997</v>
      </c>
      <c r="C8900" s="2" t="s">
        <v>6990</v>
      </c>
      <c r="D8900" s="2" t="s">
        <v>6</v>
      </c>
      <c r="E8900" s="2" t="str">
        <f>IFERROR(__xludf.DUMMYFUNCTION("GOOGLETRANSLATE(B8900, ""auto"",""en"")"),"I wait at the school what had happened that we are doing what we write control a verse that is how you did it")</f>
        <v>I wait at the school what had happened that we are doing what we write control a verse that is how you did it</v>
      </c>
    </row>
    <row r="8901" ht="15.75" customHeight="1">
      <c r="A8901" s="1">
        <v>9701.0</v>
      </c>
      <c r="B8901" s="2" t="s">
        <v>6998</v>
      </c>
      <c r="C8901" s="2" t="s">
        <v>6999</v>
      </c>
      <c r="D8901" s="2" t="s">
        <v>6</v>
      </c>
      <c r="E8901" s="2" t="str">
        <f>IFERROR(__xludf.DUMMYFUNCTION("GOOGLETRANSLATE(B8901, ""auto"",""en"")"),"once one of the most sacred days to 1 year")</f>
        <v>once one of the most sacred days to 1 year</v>
      </c>
    </row>
    <row r="8902" ht="15.75" customHeight="1">
      <c r="A8902" s="1">
        <v>9702.0</v>
      </c>
      <c r="B8902" s="2" t="s">
        <v>7000</v>
      </c>
      <c r="C8902" s="2" t="s">
        <v>6999</v>
      </c>
      <c r="D8902" s="2" t="s">
        <v>6</v>
      </c>
      <c r="E8902" s="2" t="str">
        <f>IFERROR(__xludf.DUMMYFUNCTION("GOOGLETRANSLATE(B8902, ""auto"",""en"")"),"1 bouquet of night prayer is to pray attention to the wood should read 100 times bïsmïllähïr raxmänïr Rahim qwl hw wallahw ahadi allahws breeze ïälïdi word wa ïwlädi word wa ïäkwl word lähw kwfwwän Ahad set Europe")</f>
        <v>1 bouquet of night prayer is to pray attention to the wood should read 100 times bïsmïllähïr raxmänïr Rahim qwl hw wallahw ahadi allahws breeze ïälïdi word wa ïwlädi word wa ïäkwl word lähw kwfwwän Ahad set Europe</v>
      </c>
    </row>
    <row r="8903" ht="15.75" customHeight="1">
      <c r="A8903" s="1">
        <v>9703.0</v>
      </c>
      <c r="B8903" s="2" t="s">
        <v>7001</v>
      </c>
      <c r="C8903" s="2" t="s">
        <v>6999</v>
      </c>
      <c r="D8903" s="2" t="s">
        <v>6</v>
      </c>
      <c r="E8903" s="2" t="str">
        <f>IFERROR(__xludf.DUMMYFUNCTION("GOOGLETRANSLATE(B8903, ""auto"",""en"")"),"girl beat brain cancer")</f>
        <v>girl beat brain cancer</v>
      </c>
    </row>
    <row r="8904" ht="15.75" customHeight="1">
      <c r="A8904" s="1">
        <v>9704.0</v>
      </c>
      <c r="B8904" s="2" t="s">
        <v>7002</v>
      </c>
      <c r="C8904" s="2" t="s">
        <v>6999</v>
      </c>
      <c r="D8904" s="2" t="s">
        <v>6</v>
      </c>
      <c r="E8904" s="2" t="str">
        <f>IFERROR(__xludf.DUMMYFUNCTION("GOOGLETRANSLATE(B8904, ""auto"",""en"")"),"33 Council of the wealth and success of the club of millionaires 1 anyone can become a millionaire 2 so nothing distracts from life as a struggle for existence is war 3 business interests show completely")</f>
        <v>33 Council of the wealth and success of the club of millionaires 1 anyone can become a millionaire 2 so nothing distracts from life as a struggle for existence is war 3 business interests show completely</v>
      </c>
    </row>
    <row r="8905" ht="15.75" customHeight="1">
      <c r="A8905" s="1">
        <v>9705.0</v>
      </c>
      <c r="B8905" s="2" t="s">
        <v>7003</v>
      </c>
      <c r="C8905" s="2" t="s">
        <v>6999</v>
      </c>
      <c r="D8905" s="2" t="s">
        <v>6</v>
      </c>
      <c r="E8905" s="2" t="str">
        <f>IFERROR(__xludf.DUMMYFUNCTION("GOOGLETRANSLATE(B8905, ""auto"",""en"")"),"10 principles of success pixar 1 always learn, I sometimes think that we have lost the art of listening and learning, we tend to rush into making decisions and judgments, and we often do not have time to see the true potential of pixar team constantly ask"&amp;"s himself why and what if that leads them to a remarkable discoveries, ask yourself why not show completely")</f>
        <v>10 principles of success pixar 1 always learn, I sometimes think that we have lost the art of listening and learning, we tend to rush into making decisions and judgments, and we often do not have time to see the true potential of pixar team constantly asks himself why and what if that leads them to a remarkable discoveries, ask yourself why not show completely</v>
      </c>
    </row>
    <row r="8906" ht="15.75" customHeight="1">
      <c r="A8906" s="1">
        <v>9706.0</v>
      </c>
      <c r="B8906" s="2" t="s">
        <v>7004</v>
      </c>
      <c r="C8906" s="2" t="s">
        <v>6999</v>
      </c>
      <c r="D8906" s="2" t="s">
        <v>6</v>
      </c>
      <c r="E8906" s="2" t="str">
        <f>IFERROR(__xludf.DUMMYFUNCTION("GOOGLETRANSLATE(B8906, ""auto"",""en"")"),"1 laws of the universe you can not know what is good evil 2 but I do know the good is evil imposed 3 you do not know what to show the universe completely")</f>
        <v>1 laws of the universe you can not know what is good evil 2 but I do know the good is evil imposed 3 you do not know what to show the universe completely</v>
      </c>
    </row>
    <row r="8907" ht="15.75" customHeight="1">
      <c r="A8907" s="1">
        <v>9707.0</v>
      </c>
      <c r="B8907" s="2" t="s">
        <v>6998</v>
      </c>
      <c r="C8907" s="2" t="s">
        <v>7005</v>
      </c>
      <c r="D8907" s="2" t="s">
        <v>6</v>
      </c>
      <c r="E8907" s="2" t="str">
        <f>IFERROR(__xludf.DUMMYFUNCTION("GOOGLETRANSLATE(B8907, ""auto"",""en"")"),"once one of the most sacred days to 1 year")</f>
        <v>once one of the most sacred days to 1 year</v>
      </c>
    </row>
    <row r="8908" ht="15.75" customHeight="1">
      <c r="A8908" s="1">
        <v>9708.0</v>
      </c>
      <c r="B8908" s="2" t="s">
        <v>7000</v>
      </c>
      <c r="C8908" s="2" t="s">
        <v>7005</v>
      </c>
      <c r="D8908" s="2" t="s">
        <v>6</v>
      </c>
      <c r="E8908" s="2" t="str">
        <f>IFERROR(__xludf.DUMMYFUNCTION("GOOGLETRANSLATE(B8908, ""auto"",""en"")"),"1 bouquet of night prayer is to pray attention to the wood should read 100 times bïsmïllähïr raxmänïr Rahim qwl hw wallahw ahadi allahws breeze ïälïdi word wa ïwlädi word wa ïäkwl word lähw kwfwwän Ahad set Europe")</f>
        <v>1 bouquet of night prayer is to pray attention to the wood should read 100 times bïsmïllähïr raxmänïr Rahim qwl hw wallahw ahadi allahws breeze ïälïdi word wa ïwlädi word wa ïäkwl word lähw kwfwwän Ahad set Europe</v>
      </c>
    </row>
    <row r="8909" ht="15.75" customHeight="1">
      <c r="A8909" s="1">
        <v>9709.0</v>
      </c>
      <c r="B8909" s="2" t="s">
        <v>7001</v>
      </c>
      <c r="C8909" s="2" t="s">
        <v>7005</v>
      </c>
      <c r="D8909" s="2" t="s">
        <v>6</v>
      </c>
      <c r="E8909" s="2" t="str">
        <f>IFERROR(__xludf.DUMMYFUNCTION("GOOGLETRANSLATE(B8909, ""auto"",""en"")"),"girl beat brain cancer")</f>
        <v>girl beat brain cancer</v>
      </c>
    </row>
    <row r="8910" ht="15.75" customHeight="1">
      <c r="A8910" s="1">
        <v>9710.0</v>
      </c>
      <c r="B8910" s="2" t="s">
        <v>7002</v>
      </c>
      <c r="C8910" s="2" t="s">
        <v>7005</v>
      </c>
      <c r="D8910" s="2" t="s">
        <v>6</v>
      </c>
      <c r="E8910" s="2" t="str">
        <f>IFERROR(__xludf.DUMMYFUNCTION("GOOGLETRANSLATE(B8910, ""auto"",""en"")"),"33 Council of the wealth and success of the club of millionaires 1 anyone can become a millionaire 2 so nothing distracts from life as a struggle for existence is war 3 business interests show completely")</f>
        <v>33 Council of the wealth and success of the club of millionaires 1 anyone can become a millionaire 2 so nothing distracts from life as a struggle for existence is war 3 business interests show completely</v>
      </c>
    </row>
    <row r="8911" ht="15.75" customHeight="1">
      <c r="A8911" s="1">
        <v>9711.0</v>
      </c>
      <c r="B8911" s="2" t="s">
        <v>7003</v>
      </c>
      <c r="C8911" s="2" t="s">
        <v>7005</v>
      </c>
      <c r="D8911" s="2" t="s">
        <v>6</v>
      </c>
      <c r="E8911" s="2" t="str">
        <f>IFERROR(__xludf.DUMMYFUNCTION("GOOGLETRANSLATE(B8911, ""auto"",""en"")"),"10 principles of success pixar 1 always learn, I sometimes think that we have lost the art of listening and learning, we tend to rush into making decisions and judgments, and we often do not have time to see the true potential of pixar team constantly ask"&amp;"s himself why and what if that leads them to a remarkable discoveries, ask yourself why not show completely")</f>
        <v>10 principles of success pixar 1 always learn, I sometimes think that we have lost the art of listening and learning, we tend to rush into making decisions and judgments, and we often do not have time to see the true potential of pixar team constantly asks himself why and what if that leads them to a remarkable discoveries, ask yourself why not show completely</v>
      </c>
    </row>
    <row r="8912" ht="15.75" customHeight="1">
      <c r="A8912" s="1">
        <v>9712.0</v>
      </c>
      <c r="B8912" s="2" t="s">
        <v>7004</v>
      </c>
      <c r="C8912" s="2" t="s">
        <v>7005</v>
      </c>
      <c r="D8912" s="2" t="s">
        <v>6</v>
      </c>
      <c r="E8912" s="2" t="str">
        <f>IFERROR(__xludf.DUMMYFUNCTION("GOOGLETRANSLATE(B8912, ""auto"",""en"")"),"1 laws of the universe you can not know what is good evil 2 but I do know the good is evil imposed 3 you do not know what to show the universe completely")</f>
        <v>1 laws of the universe you can not know what is good evil 2 but I do know the good is evil imposed 3 you do not know what to show the universe completely</v>
      </c>
    </row>
    <row r="8913" ht="15.75" customHeight="1">
      <c r="A8913" s="1">
        <v>9713.0</v>
      </c>
      <c r="B8913" s="2" t="s">
        <v>7006</v>
      </c>
      <c r="C8913" s="2" t="s">
        <v>7007</v>
      </c>
      <c r="D8913" s="2" t="s">
        <v>6</v>
      </c>
      <c r="E8913" s="2" t="str">
        <f>IFERROR(__xludf.DUMMYFUNCTION("GOOGLETRANSLATE(B8913, ""auto"",""en"")"),"Technical English technical english to save not lose technical English is designed for a wide range of students of Mechanical Engineer Today we want to share with you online resources that will be useful to all who are interested in the study of technical"&amp;" English to show fully")</f>
        <v>Technical English technical english to save not lose technical English is designed for a wide range of students of Mechanical Engineer Today we want to share with you online resources that will be useful to all who are interested in the study of technical English to show fully</v>
      </c>
    </row>
    <row r="8914" ht="15.75" customHeight="1">
      <c r="A8914" s="1">
        <v>9714.0</v>
      </c>
      <c r="B8914" s="2" t="s">
        <v>7008</v>
      </c>
      <c r="C8914" s="2" t="s">
        <v>7007</v>
      </c>
      <c r="D8914" s="2" t="s">
        <v>6</v>
      </c>
      <c r="E8914" s="2" t="str">
        <f>IFERROR(__xludf.DUMMYFUNCTION("GOOGLETRANSLATE(B8914, ""auto"",""en"")"),"the best movies about the sport climbs on the wall so as not to lose a pleasant viewing lefty 1 2015 2 2014 Poddubny show completely")</f>
        <v>the best movies about the sport climbs on the wall so as not to lose a pleasant viewing lefty 1 2015 2 2014 Poddubny show completely</v>
      </c>
    </row>
    <row r="8915" ht="15.75" customHeight="1">
      <c r="A8915" s="1">
        <v>9715.0</v>
      </c>
      <c r="B8915" s="2" t="s">
        <v>7009</v>
      </c>
      <c r="C8915" s="2" t="s">
        <v>7007</v>
      </c>
      <c r="D8915" s="2" t="s">
        <v>6</v>
      </c>
      <c r="E8915" s="2" t="str">
        <f>IFERROR(__xludf.DUMMYFUNCTION("GOOGLETRANSLATE(B8915, ""auto"",""en"")"),"Almaty Olympics breakthrough participate in the Contest entered the grant master's leading technical university Tomsk Polytechnic Scholarship hostel March 26 30 10 00 show completely")</f>
        <v>Almaty Olympics breakthrough participate in the Contest entered the grant master's leading technical university Tomsk Polytechnic Scholarship hostel March 26 30 10 00 show completely</v>
      </c>
    </row>
    <row r="8916" ht="15.75" customHeight="1">
      <c r="A8916" s="1">
        <v>9716.0</v>
      </c>
      <c r="B8916" s="2" t="s">
        <v>7010</v>
      </c>
      <c r="C8916" s="2" t="s">
        <v>7007</v>
      </c>
      <c r="D8916" s="2" t="s">
        <v>6</v>
      </c>
      <c r="E8916" s="2" t="str">
        <f>IFERROR(__xludf.DUMMYFUNCTION("GOOGLETRANSLATE(B8916, ""auto"",""en"")"),"Friends we're launching a rally beautiful book lessons of leadership which I have life and have taught 27 years at Manchester United to win you need to make 3 simple steps show completely")</f>
        <v>Friends we're launching a rally beautiful book lessons of leadership which I have life and have taught 27 years at Manchester United to win you need to make 3 simple steps show completely</v>
      </c>
    </row>
    <row r="8917" ht="15.75" customHeight="1">
      <c r="A8917" s="1">
        <v>9717.0</v>
      </c>
      <c r="B8917" s="2" t="s">
        <v>7011</v>
      </c>
      <c r="C8917" s="2" t="s">
        <v>7007</v>
      </c>
      <c r="D8917" s="2" t="s">
        <v>6</v>
      </c>
      <c r="E8917" s="2" t="str">
        <f>IFERROR(__xludf.DUMMYFUNCTION("GOOGLETRANSLATE(B8917, ""auto"",""en"")"),"Be strong 2015 18 Genre Comedy Investment Bank protagonist wealthy manager who unjustly condemned for a crime someone else's man now need to prepare for life in prison and helps him in this employee that is washing his car")</f>
        <v>Be strong 2015 18 Genre Comedy Investment Bank protagonist wealthy manager who unjustly condemned for a crime someone else's man now need to prepare for life in prison and helps him in this employee that is washing his car</v>
      </c>
    </row>
    <row r="8918" ht="15.75" customHeight="1">
      <c r="A8918" s="1">
        <v>9718.0</v>
      </c>
      <c r="B8918" s="2" t="s">
        <v>7012</v>
      </c>
      <c r="C8918" s="2" t="s">
        <v>7007</v>
      </c>
      <c r="D8918" s="2" t="s">
        <v>6</v>
      </c>
      <c r="E8918" s="2" t="str">
        <f>IFERROR(__xludf.DUMMYFUNCTION("GOOGLETRANSLATE(B8918, ""auto"",""en"")")," meta jailgeek us today is 1 year old, many have already managed to congratulate us on the wall of the group and in a personal written or even mention it in the history of the competition which the announcement was immediately https vk com wall 140 889 57"&amp;"1 109 207 it is time to sum up the results of this quest alas participants was not so much as we would like but the battle was hot there were even those who threw his story for half an hour before the announcement of results, and that's our winner https p"&amp;"astebin com f0w9mefb who gets the most delicious prize certificate itunes 500 rubles for the purchase of music applications, games and movies in the itunes store prizes still on Shade and very much left once you are lazy and do not want to try to win some"&amp;" honest and creative way then we will announce the raffle traditional entry laiko repost to Sunday February 25th and the prizes we have many more including from your favorite Theux ru enter into group if you have not already done laykaem repost current po"&amp;"st on your current page for this, you know what we mean https vk com wall 140889571 106582 waiting")</f>
        <v> meta jailgeek us today is 1 year old, many have already managed to congratulate us on the wall of the group and in a personal written or even mention it in the history of the competition which the announcement was immediately https vk com wall 140 889 571 109 207 it is time to sum up the results of this quest alas participants was not so much as we would like but the battle was hot there were even those who threw his story for half an hour before the announcement of results, and that's our winner https pastebin com f0w9mefb who gets the most delicious prize certificate itunes 500 rubles for the purchase of music applications, games and movies in the itunes store prizes still on Shade and very much left once you are lazy and do not want to try to win some honest and creative way then we will announce the raffle traditional entry laiko repost to Sunday February 25th and the prizes we have many more including from your favorite Theux ru enter into group if you have not already done laykaem repost current post on your current page for this, you know what we mean https vk com wall 140889571 106582 waiting</v>
      </c>
    </row>
    <row r="8919" ht="15.75" customHeight="1">
      <c r="A8919" s="1">
        <v>9719.0</v>
      </c>
      <c r="B8919" s="2" t="s">
        <v>7013</v>
      </c>
      <c r="C8919" s="2" t="s">
        <v>7007</v>
      </c>
      <c r="D8919" s="2" t="s">
        <v>6</v>
      </c>
      <c r="E8919" s="2" t="str">
        <f>IFERROR(__xludf.DUMMYFUNCTION("GOOGLETRANSLATE(B8919, ""auto"",""en"")"),"when you do not need a center def")</f>
        <v>when you do not need a center def</v>
      </c>
    </row>
    <row r="8920" ht="15.75" customHeight="1">
      <c r="A8920" s="1">
        <v>9720.0</v>
      </c>
      <c r="B8920" s="2" t="s">
        <v>7014</v>
      </c>
      <c r="C8920" s="2" t="s">
        <v>7007</v>
      </c>
      <c r="D8920" s="2" t="s">
        <v>6</v>
      </c>
      <c r="E8920" s="2" t="str">
        <f>IFERROR(__xludf.DUMMYFUNCTION("GOOGLETRANSLATE(B8920, ""auto"",""en"")"),"good morning kingsofmanchester")</f>
        <v>good morning kingsofmanchester</v>
      </c>
    </row>
    <row r="8921" ht="15.75" customHeight="1">
      <c r="A8921" s="1">
        <v>9722.0</v>
      </c>
      <c r="B8921" s="2" t="s">
        <v>7015</v>
      </c>
      <c r="C8921" s="2" t="s">
        <v>7007</v>
      </c>
      <c r="D8921" s="2" t="s">
        <v>6</v>
      </c>
      <c r="E8921" s="2" t="str">
        <f>IFERROR(__xludf.DUMMYFUNCTION("GOOGLETRANSLATE(B8921, ""auto"",""en"")"),"we are announcing the draw of the book of Sir Alex Ferguson's leadership draw conditions 1 to subscribe to our Public 2 do repost entries currently on page 3 and fix it to hope to get lucky winner will be determined exactly one month later on July 3 by th"&amp;"e application randomapp all the luck")</f>
        <v>we are announcing the draw of the book of Sir Alex Ferguson's leadership draw conditions 1 to subscribe to our Public 2 do repost entries currently on page 3 and fix it to hope to get lucky winner will be determined exactly one month later on July 3 by the application randomapp all the luck</v>
      </c>
    </row>
    <row r="8922" ht="15.75" customHeight="1">
      <c r="A8922" s="1">
        <v>9723.0</v>
      </c>
      <c r="B8922" s="2" t="s">
        <v>7016</v>
      </c>
      <c r="C8922" s="2" t="s">
        <v>7007</v>
      </c>
      <c r="D8922" s="2" t="s">
        <v>6</v>
      </c>
      <c r="E8922" s="2" t="str">
        <f>IFERROR(__xludf.DUMMYFUNCTION("GOOGLETRANSLATE(B8922, ""auto"",""en"")"),"collection of hackers hack itcookies interesting itcookies movies")</f>
        <v>collection of hackers hack itcookies interesting itcookies movies</v>
      </c>
    </row>
    <row r="8923" ht="15.75" customHeight="1">
      <c r="A8923" s="1">
        <v>9724.0</v>
      </c>
      <c r="B8923" s="2" t="s">
        <v>7006</v>
      </c>
      <c r="C8923" s="2" t="s">
        <v>7007</v>
      </c>
      <c r="D8923" s="2" t="s">
        <v>6</v>
      </c>
      <c r="E8923" s="2" t="str">
        <f>IFERROR(__xludf.DUMMYFUNCTION("GOOGLETRANSLATE(B8923, ""auto"",""en"")"),"Technical English technical english to save not lose technical English is designed for a wide range of students of Mechanical Engineer Today we want to share with you online resources that will be useful to all who are interested in the study of technical"&amp;" English to show fully")</f>
        <v>Technical English technical english to save not lose technical English is designed for a wide range of students of Mechanical Engineer Today we want to share with you online resources that will be useful to all who are interested in the study of technical English to show fully</v>
      </c>
    </row>
    <row r="8924" ht="15.75" customHeight="1">
      <c r="A8924" s="1">
        <v>9725.0</v>
      </c>
      <c r="B8924" s="2" t="s">
        <v>7008</v>
      </c>
      <c r="C8924" s="2" t="s">
        <v>7007</v>
      </c>
      <c r="D8924" s="2" t="s">
        <v>6</v>
      </c>
      <c r="E8924" s="2" t="str">
        <f>IFERROR(__xludf.DUMMYFUNCTION("GOOGLETRANSLATE(B8924, ""auto"",""en"")"),"the best movies about the sport climbs on the wall so as not to lose a pleasant viewing lefty 1 2015 2 2014 Poddubny show completely")</f>
        <v>the best movies about the sport climbs on the wall so as not to lose a pleasant viewing lefty 1 2015 2 2014 Poddubny show completely</v>
      </c>
    </row>
    <row r="8925" ht="15.75" customHeight="1">
      <c r="A8925" s="1">
        <v>9726.0</v>
      </c>
      <c r="B8925" s="2" t="s">
        <v>7009</v>
      </c>
      <c r="C8925" s="2" t="s">
        <v>7007</v>
      </c>
      <c r="D8925" s="2" t="s">
        <v>6</v>
      </c>
      <c r="E8925" s="2" t="str">
        <f>IFERROR(__xludf.DUMMYFUNCTION("GOOGLETRANSLATE(B8925, ""auto"",""en"")"),"Almaty Olympics breakthrough participate in the Contest entered the grant master's leading technical university Tomsk Polytechnic Scholarship hostel March 26 30 10 00 show completely")</f>
        <v>Almaty Olympics breakthrough participate in the Contest entered the grant master's leading technical university Tomsk Polytechnic Scholarship hostel March 26 30 10 00 show completely</v>
      </c>
    </row>
    <row r="8926" ht="15.75" customHeight="1">
      <c r="A8926" s="1">
        <v>9727.0</v>
      </c>
      <c r="B8926" s="2" t="s">
        <v>7010</v>
      </c>
      <c r="C8926" s="2" t="s">
        <v>7007</v>
      </c>
      <c r="D8926" s="2" t="s">
        <v>6</v>
      </c>
      <c r="E8926" s="2" t="str">
        <f>IFERROR(__xludf.DUMMYFUNCTION("GOOGLETRANSLATE(B8926, ""auto"",""en"")"),"Friends we're launching a rally beautiful book lessons of leadership which I have life and have taught 27 years at Manchester United to win you need to make 3 simple steps show completely")</f>
        <v>Friends we're launching a rally beautiful book lessons of leadership which I have life and have taught 27 years at Manchester United to win you need to make 3 simple steps show completely</v>
      </c>
    </row>
    <row r="8927" ht="15.75" customHeight="1">
      <c r="A8927" s="1">
        <v>9728.0</v>
      </c>
      <c r="B8927" s="2" t="s">
        <v>7011</v>
      </c>
      <c r="C8927" s="2" t="s">
        <v>7007</v>
      </c>
      <c r="D8927" s="2" t="s">
        <v>6</v>
      </c>
      <c r="E8927" s="2" t="str">
        <f>IFERROR(__xludf.DUMMYFUNCTION("GOOGLETRANSLATE(B8927, ""auto"",""en"")"),"Be strong 2015 18 Genre Comedy Investment Bank protagonist wealthy manager who unjustly condemned for a crime someone else's man now need to prepare for life in prison and helps him in this employee that is washing his car")</f>
        <v>Be strong 2015 18 Genre Comedy Investment Bank protagonist wealthy manager who unjustly condemned for a crime someone else's man now need to prepare for life in prison and helps him in this employee that is washing his car</v>
      </c>
    </row>
    <row r="8928" ht="15.75" customHeight="1">
      <c r="A8928" s="1">
        <v>9729.0</v>
      </c>
      <c r="B8928" s="2" t="s">
        <v>7012</v>
      </c>
      <c r="C8928" s="2" t="s">
        <v>7007</v>
      </c>
      <c r="D8928" s="2" t="s">
        <v>6</v>
      </c>
      <c r="E8928" s="2" t="str">
        <f>IFERROR(__xludf.DUMMYFUNCTION("GOOGLETRANSLATE(B8928, ""auto"",""en"")")," meta jailgeek us today is 1 year old, many have already managed to congratulate us on the wall of the group and in a personal written or even mention it in the history of the competition which the announcement was immediately https vk com wall 140 889 57"&amp;"1 109 207 it is time to sum up the results of this quest alas participants was not so much as we would like but the battle was hot there were even those who threw his story for half an hour before the announcement of results, and that's our winner https p"&amp;"astebin com f0w9mefb who gets the most delicious prize certificate itunes 500 rubles for the purchase of music applications, games and movies in the itunes store prizes still on Shade and very much left once you are lazy and do not want to try to win some"&amp;" honest and creative way then we will announce the raffle traditional entry laiko repost to Sunday February 25th and the prizes we have many more including from your favorite Theux ru enter into group if you have not already done laykaem repost current po"&amp;"st on your current page for this, you know what we mean https vk com wall 140889571 106582 waiting")</f>
        <v> meta jailgeek us today is 1 year old, many have already managed to congratulate us on the wall of the group and in a personal written or even mention it in the history of the competition which the announcement was immediately https vk com wall 140 889 571 109 207 it is time to sum up the results of this quest alas participants was not so much as we would like but the battle was hot there were even those who threw his story for half an hour before the announcement of results, and that's our winner https pastebin com f0w9mefb who gets the most delicious prize certificate itunes 500 rubles for the purchase of music applications, games and movies in the itunes store prizes still on Shade and very much left once you are lazy and do not want to try to win some honest and creative way then we will announce the raffle traditional entry laiko repost to Sunday February 25th and the prizes we have many more including from your favorite Theux ru enter into group if you have not already done laykaem repost current post on your current page for this, you know what we mean https vk com wall 140889571 106582 waiting</v>
      </c>
    </row>
    <row r="8929" ht="15.75" customHeight="1">
      <c r="A8929" s="1">
        <v>9730.0</v>
      </c>
      <c r="B8929" s="2" t="s">
        <v>7013</v>
      </c>
      <c r="C8929" s="2" t="s">
        <v>7007</v>
      </c>
      <c r="D8929" s="2" t="s">
        <v>6</v>
      </c>
      <c r="E8929" s="2" t="str">
        <f>IFERROR(__xludf.DUMMYFUNCTION("GOOGLETRANSLATE(B8929, ""auto"",""en"")"),"when you do not need a center def")</f>
        <v>when you do not need a center def</v>
      </c>
    </row>
    <row r="8930" ht="15.75" customHeight="1">
      <c r="A8930" s="1">
        <v>9731.0</v>
      </c>
      <c r="B8930" s="2" t="s">
        <v>7014</v>
      </c>
      <c r="C8930" s="2" t="s">
        <v>7007</v>
      </c>
      <c r="D8930" s="2" t="s">
        <v>6</v>
      </c>
      <c r="E8930" s="2" t="str">
        <f>IFERROR(__xludf.DUMMYFUNCTION("GOOGLETRANSLATE(B8930, ""auto"",""en"")"),"good morning kingsofmanchester")</f>
        <v>good morning kingsofmanchester</v>
      </c>
    </row>
    <row r="8931" ht="15.75" customHeight="1">
      <c r="A8931" s="1">
        <v>9733.0</v>
      </c>
      <c r="B8931" s="2" t="s">
        <v>7015</v>
      </c>
      <c r="C8931" s="2" t="s">
        <v>7007</v>
      </c>
      <c r="D8931" s="2" t="s">
        <v>6</v>
      </c>
      <c r="E8931" s="2" t="str">
        <f>IFERROR(__xludf.DUMMYFUNCTION("GOOGLETRANSLATE(B8931, ""auto"",""en"")"),"we are announcing the draw of the book of Sir Alex Ferguson's leadership draw conditions 1 to subscribe to our Public 2 do repost entries currently on page 3 and fix it to hope to get lucky winner will be determined exactly one month later on July 3 by th"&amp;"e application randomapp all the luck")</f>
        <v>we are announcing the draw of the book of Sir Alex Ferguson's leadership draw conditions 1 to subscribe to our Public 2 do repost entries currently on page 3 and fix it to hope to get lucky winner will be determined exactly one month later on July 3 by the application randomapp all the luck</v>
      </c>
    </row>
    <row r="8932" ht="15.75" customHeight="1">
      <c r="A8932" s="1">
        <v>9734.0</v>
      </c>
      <c r="B8932" s="2" t="s">
        <v>7016</v>
      </c>
      <c r="C8932" s="2" t="s">
        <v>7007</v>
      </c>
      <c r="D8932" s="2" t="s">
        <v>6</v>
      </c>
      <c r="E8932" s="2" t="str">
        <f>IFERROR(__xludf.DUMMYFUNCTION("GOOGLETRANSLATE(B8932, ""auto"",""en"")"),"collection of hackers hack itcookies interesting itcookies movies")</f>
        <v>collection of hackers hack itcookies interesting itcookies movies</v>
      </c>
    </row>
    <row r="8933" ht="15.75" customHeight="1">
      <c r="A8933" s="1">
        <v>9735.0</v>
      </c>
      <c r="B8933" s="2" t="s">
        <v>7006</v>
      </c>
      <c r="C8933" s="2" t="s">
        <v>7017</v>
      </c>
      <c r="D8933" s="2" t="s">
        <v>6</v>
      </c>
      <c r="E8933" s="2" t="str">
        <f>IFERROR(__xludf.DUMMYFUNCTION("GOOGLETRANSLATE(B8933, ""auto"",""en"")"),"Technical English technical english to save not lose technical English is designed for a wide range of students of Mechanical Engineer Today we want to share with you online resources that will be useful to all who are interested in the study of technical"&amp;" English to show fully")</f>
        <v>Technical English technical english to save not lose technical English is designed for a wide range of students of Mechanical Engineer Today we want to share with you online resources that will be useful to all who are interested in the study of technical English to show fully</v>
      </c>
    </row>
    <row r="8934" ht="15.75" customHeight="1">
      <c r="A8934" s="1">
        <v>9736.0</v>
      </c>
      <c r="B8934" s="2" t="s">
        <v>7008</v>
      </c>
      <c r="C8934" s="2" t="s">
        <v>7017</v>
      </c>
      <c r="D8934" s="2" t="s">
        <v>6</v>
      </c>
      <c r="E8934" s="2" t="str">
        <f>IFERROR(__xludf.DUMMYFUNCTION("GOOGLETRANSLATE(B8934, ""auto"",""en"")"),"the best movies about the sport climbs on the wall so as not to lose a pleasant viewing lefty 1 2015 2 2014 Poddubny show completely")</f>
        <v>the best movies about the sport climbs on the wall so as not to lose a pleasant viewing lefty 1 2015 2 2014 Poddubny show completely</v>
      </c>
    </row>
    <row r="8935" ht="15.75" customHeight="1">
      <c r="A8935" s="1">
        <v>9737.0</v>
      </c>
      <c r="B8935" s="2" t="s">
        <v>7009</v>
      </c>
      <c r="C8935" s="2" t="s">
        <v>7017</v>
      </c>
      <c r="D8935" s="2" t="s">
        <v>6</v>
      </c>
      <c r="E8935" s="2" t="str">
        <f>IFERROR(__xludf.DUMMYFUNCTION("GOOGLETRANSLATE(B8935, ""auto"",""en"")"),"Almaty Olympics breakthrough participate in the Contest entered the grant master's leading technical university Tomsk Polytechnic Scholarship hostel March 26 30 10 00 show completely")</f>
        <v>Almaty Olympics breakthrough participate in the Contest entered the grant master's leading technical university Tomsk Polytechnic Scholarship hostel March 26 30 10 00 show completely</v>
      </c>
    </row>
    <row r="8936" ht="15.75" customHeight="1">
      <c r="A8936" s="1">
        <v>9738.0</v>
      </c>
      <c r="B8936" s="2" t="s">
        <v>7010</v>
      </c>
      <c r="C8936" s="2" t="s">
        <v>7017</v>
      </c>
      <c r="D8936" s="2" t="s">
        <v>6</v>
      </c>
      <c r="E8936" s="2" t="str">
        <f>IFERROR(__xludf.DUMMYFUNCTION("GOOGLETRANSLATE(B8936, ""auto"",""en"")"),"Friends we're launching a rally beautiful book lessons of leadership which I have life and have taught 27 years at Manchester United to win you need to make 3 simple steps show completely")</f>
        <v>Friends we're launching a rally beautiful book lessons of leadership which I have life and have taught 27 years at Manchester United to win you need to make 3 simple steps show completely</v>
      </c>
    </row>
    <row r="8937" ht="15.75" customHeight="1">
      <c r="A8937" s="1">
        <v>9739.0</v>
      </c>
      <c r="B8937" s="2" t="s">
        <v>7011</v>
      </c>
      <c r="C8937" s="2" t="s">
        <v>7017</v>
      </c>
      <c r="D8937" s="2" t="s">
        <v>6</v>
      </c>
      <c r="E8937" s="2" t="str">
        <f>IFERROR(__xludf.DUMMYFUNCTION("GOOGLETRANSLATE(B8937, ""auto"",""en"")"),"Be strong 2015 18 Genre Comedy Investment Bank protagonist wealthy manager who unjustly condemned for a crime someone else's man now need to prepare for life in prison and helps him in this employee that is washing his car")</f>
        <v>Be strong 2015 18 Genre Comedy Investment Bank protagonist wealthy manager who unjustly condemned for a crime someone else's man now need to prepare for life in prison and helps him in this employee that is washing his car</v>
      </c>
    </row>
    <row r="8938" ht="15.75" customHeight="1">
      <c r="A8938" s="1">
        <v>9740.0</v>
      </c>
      <c r="B8938" s="2" t="s">
        <v>7012</v>
      </c>
      <c r="C8938" s="2" t="s">
        <v>7017</v>
      </c>
      <c r="D8938" s="2" t="s">
        <v>6</v>
      </c>
      <c r="E8938" s="2" t="str">
        <f>IFERROR(__xludf.DUMMYFUNCTION("GOOGLETRANSLATE(B8938, ""auto"",""en"")")," meta jailgeek us today is 1 year old, many have already managed to congratulate us on the wall of the group and in a personal written or even mention it in the history of the competition which the announcement was immediately https vk com wall 140 889 57"&amp;"1 109 207 it is time to sum up the results of this quest alas participants was not so much as we would like but the battle was hot there were even those who threw his story for half an hour before the announcement of results, and that's our winner https p"&amp;"astebin com f0w9mefb who gets the most delicious prize certificate itunes 500 rubles for the purchase of music applications, games and movies in the itunes store prizes still on Shade and very much left once you are lazy and do not want to try to win some"&amp;" honest and creative way then we will announce the raffle traditional entry laiko repost to Sunday February 25th and the prizes we have many more including from your favorite Theux ru enter into group if you have not already done laykaem repost current po"&amp;"st on your current page for this, you know what we mean https vk com wall 140889571 106582 waiting")</f>
        <v> meta jailgeek us today is 1 year old, many have already managed to congratulate us on the wall of the group and in a personal written or even mention it in the history of the competition which the announcement was immediately https vk com wall 140 889 571 109 207 it is time to sum up the results of this quest alas participants was not so much as we would like but the battle was hot there were even those who threw his story for half an hour before the announcement of results, and that's our winner https pastebin com f0w9mefb who gets the most delicious prize certificate itunes 500 rubles for the purchase of music applications, games and movies in the itunes store prizes still on Shade and very much left once you are lazy and do not want to try to win some honest and creative way then we will announce the raffle traditional entry laiko repost to Sunday February 25th and the prizes we have many more including from your favorite Theux ru enter into group if you have not already done laykaem repost current post on your current page for this, you know what we mean https vk com wall 140889571 106582 waiting</v>
      </c>
    </row>
    <row r="8939" ht="15.75" customHeight="1">
      <c r="A8939" s="1">
        <v>9741.0</v>
      </c>
      <c r="B8939" s="2" t="s">
        <v>7013</v>
      </c>
      <c r="C8939" s="2" t="s">
        <v>7017</v>
      </c>
      <c r="D8939" s="2" t="s">
        <v>6</v>
      </c>
      <c r="E8939" s="2" t="str">
        <f>IFERROR(__xludf.DUMMYFUNCTION("GOOGLETRANSLATE(B8939, ""auto"",""en"")"),"when you do not need a center def")</f>
        <v>when you do not need a center def</v>
      </c>
    </row>
    <row r="8940" ht="15.75" customHeight="1">
      <c r="A8940" s="1">
        <v>9742.0</v>
      </c>
      <c r="B8940" s="2" t="s">
        <v>7014</v>
      </c>
      <c r="C8940" s="2" t="s">
        <v>7017</v>
      </c>
      <c r="D8940" s="2" t="s">
        <v>6</v>
      </c>
      <c r="E8940" s="2" t="str">
        <f>IFERROR(__xludf.DUMMYFUNCTION("GOOGLETRANSLATE(B8940, ""auto"",""en"")"),"good morning kingsofmanchester")</f>
        <v>good morning kingsofmanchester</v>
      </c>
    </row>
    <row r="8941" ht="15.75" customHeight="1">
      <c r="A8941" s="1">
        <v>9744.0</v>
      </c>
      <c r="B8941" s="2" t="s">
        <v>7015</v>
      </c>
      <c r="C8941" s="2" t="s">
        <v>7017</v>
      </c>
      <c r="D8941" s="2" t="s">
        <v>6</v>
      </c>
      <c r="E8941" s="2" t="str">
        <f>IFERROR(__xludf.DUMMYFUNCTION("GOOGLETRANSLATE(B8941, ""auto"",""en"")"),"we are announcing the draw of the book of Sir Alex Ferguson's leadership draw conditions 1 to subscribe to our Public 2 do repost entries currently on page 3 and fix it to hope to get lucky winner will be determined exactly one month later on July 3 by th"&amp;"e application randomapp all the luck")</f>
        <v>we are announcing the draw of the book of Sir Alex Ferguson's leadership draw conditions 1 to subscribe to our Public 2 do repost entries currently on page 3 and fix it to hope to get lucky winner will be determined exactly one month later on July 3 by the application randomapp all the luck</v>
      </c>
    </row>
    <row r="8942" ht="15.75" customHeight="1">
      <c r="A8942" s="1">
        <v>9745.0</v>
      </c>
      <c r="B8942" s="2" t="s">
        <v>7016</v>
      </c>
      <c r="C8942" s="2" t="s">
        <v>7017</v>
      </c>
      <c r="D8942" s="2" t="s">
        <v>6</v>
      </c>
      <c r="E8942" s="2" t="str">
        <f>IFERROR(__xludf.DUMMYFUNCTION("GOOGLETRANSLATE(B8942, ""auto"",""en"")"),"collection of hackers hack itcookies interesting itcookies movies")</f>
        <v>collection of hackers hack itcookies interesting itcookies movies</v>
      </c>
    </row>
    <row r="8943" ht="15.75" customHeight="1">
      <c r="A8943" s="1">
        <v>9746.0</v>
      </c>
      <c r="B8943" s="2" t="s">
        <v>7018</v>
      </c>
      <c r="C8943" s="2" t="s">
        <v>7019</v>
      </c>
      <c r="D8943" s="2" t="s">
        <v>6</v>
      </c>
      <c r="E8943" s="2" t="str">
        <f>IFERROR(__xludf.DUMMYFUNCTION("GOOGLETRANSLATE(B8943, ""auto"",""en"")"),"and heart tvoe perezhivshee perezhivet as a warrior and the war")</f>
        <v>and heart tvoe perezhivshee perezhivet as a warrior and the war</v>
      </c>
    </row>
    <row r="8944" ht="15.75" customHeight="1">
      <c r="A8944" s="1">
        <v>9747.0</v>
      </c>
      <c r="B8944" s="2" t="s">
        <v>7020</v>
      </c>
      <c r="C8944" s="2" t="s">
        <v>7019</v>
      </c>
      <c r="D8944" s="2" t="s">
        <v>6</v>
      </c>
      <c r="E8944" s="2" t="str">
        <f>IFERROR(__xludf.DUMMYFUNCTION("GOOGLETRANSLATE(B8944, ""auto"",""en"")"),"forgive your neighbor should be such that he was smart enough not to evaluate use")</f>
        <v>forgive your neighbor should be such that he was smart enough not to evaluate use</v>
      </c>
    </row>
    <row r="8945" ht="15.75" customHeight="1">
      <c r="A8945" s="1">
        <v>9748.0</v>
      </c>
      <c r="B8945" s="2" t="s">
        <v>7021</v>
      </c>
      <c r="C8945" s="2" t="s">
        <v>7019</v>
      </c>
      <c r="D8945" s="2" t="s">
        <v>6</v>
      </c>
      <c r="E8945" s="2" t="str">
        <f>IFERROR(__xludf.DUMMYFUNCTION("GOOGLETRANSLATE(B8945, ""auto"",""en"")"),"we must always be on the side of their own, even if its a bit wrong but it We then discuss among themselves")</f>
        <v>we must always be on the side of their own, even if its a bit wrong but it We then discuss among themselves</v>
      </c>
    </row>
    <row r="8946" ht="15.75" customHeight="1">
      <c r="A8946" s="1">
        <v>9749.0</v>
      </c>
      <c r="B8946" s="2" t="s">
        <v>7022</v>
      </c>
      <c r="C8946" s="2" t="s">
        <v>7019</v>
      </c>
      <c r="D8946" s="2" t="s">
        <v>6</v>
      </c>
      <c r="E8946" s="2" t="str">
        <f>IFERROR(__xludf.DUMMYFUNCTION("GOOGLETRANSLATE(B8946, ""auto"",""en"")"),"goes along with detects the road and lost track goes along with the class in the adassaq")</f>
        <v>goes along with detects the road and lost track goes along with the class in the adassaq</v>
      </c>
    </row>
    <row r="8947" ht="15.75" customHeight="1">
      <c r="A8947" s="1">
        <v>9750.0</v>
      </c>
      <c r="B8947" s="2" t="s">
        <v>7023</v>
      </c>
      <c r="C8947" s="2" t="s">
        <v>7019</v>
      </c>
      <c r="D8947" s="2" t="s">
        <v>6</v>
      </c>
      <c r="E8947" s="2" t="str">
        <f>IFERROR(__xludf.DUMMYFUNCTION("GOOGLETRANSLATE(B8947, ""auto"",""en"")"),"physics does not drag but drags the spirit")</f>
        <v>physics does not drag but drags the spirit</v>
      </c>
    </row>
    <row r="8948" ht="15.75" customHeight="1">
      <c r="A8948" s="1">
        <v>9751.0</v>
      </c>
      <c r="B8948" s="2" t="s">
        <v>7018</v>
      </c>
      <c r="C8948" s="2" t="s">
        <v>5895</v>
      </c>
      <c r="D8948" s="2" t="s">
        <v>6</v>
      </c>
      <c r="E8948" s="2" t="str">
        <f>IFERROR(__xludf.DUMMYFUNCTION("GOOGLETRANSLATE(B8948, ""auto"",""en"")"),"and heart tvoe perezhivshee perezhivet as a warrior and the war")</f>
        <v>and heart tvoe perezhivshee perezhivet as a warrior and the war</v>
      </c>
    </row>
    <row r="8949" ht="15.75" customHeight="1">
      <c r="A8949" s="1">
        <v>9752.0</v>
      </c>
      <c r="B8949" s="2" t="s">
        <v>7020</v>
      </c>
      <c r="C8949" s="2" t="s">
        <v>5895</v>
      </c>
      <c r="D8949" s="2" t="s">
        <v>6</v>
      </c>
      <c r="E8949" s="2" t="str">
        <f>IFERROR(__xludf.DUMMYFUNCTION("GOOGLETRANSLATE(B8949, ""auto"",""en"")"),"forgive your neighbor should be such that he was smart enough not to evaluate use")</f>
        <v>forgive your neighbor should be such that he was smart enough not to evaluate use</v>
      </c>
    </row>
    <row r="8950" ht="15.75" customHeight="1">
      <c r="A8950" s="1">
        <v>9753.0</v>
      </c>
      <c r="B8950" s="2" t="s">
        <v>7021</v>
      </c>
      <c r="C8950" s="2" t="s">
        <v>5895</v>
      </c>
      <c r="D8950" s="2" t="s">
        <v>6</v>
      </c>
      <c r="E8950" s="2" t="str">
        <f>IFERROR(__xludf.DUMMYFUNCTION("GOOGLETRANSLATE(B8950, ""auto"",""en"")"),"we must always be on the side of their own, even if its a bit wrong but it We then discuss among themselves")</f>
        <v>we must always be on the side of their own, even if its a bit wrong but it We then discuss among themselves</v>
      </c>
    </row>
    <row r="8951" ht="15.75" customHeight="1">
      <c r="A8951" s="1">
        <v>9754.0</v>
      </c>
      <c r="B8951" s="2" t="s">
        <v>7022</v>
      </c>
      <c r="C8951" s="2" t="s">
        <v>5895</v>
      </c>
      <c r="D8951" s="2" t="s">
        <v>6</v>
      </c>
      <c r="E8951" s="2" t="str">
        <f>IFERROR(__xludf.DUMMYFUNCTION("GOOGLETRANSLATE(B8951, ""auto"",""en"")"),"goes along with detects the road and lost track goes along with the class in the adassaq")</f>
        <v>goes along with detects the road and lost track goes along with the class in the adassaq</v>
      </c>
    </row>
    <row r="8952" ht="15.75" customHeight="1">
      <c r="A8952" s="1">
        <v>9755.0</v>
      </c>
      <c r="B8952" s="2" t="s">
        <v>7023</v>
      </c>
      <c r="C8952" s="2" t="s">
        <v>5895</v>
      </c>
      <c r="D8952" s="2" t="s">
        <v>6</v>
      </c>
      <c r="E8952" s="2" t="str">
        <f>IFERROR(__xludf.DUMMYFUNCTION("GOOGLETRANSLATE(B8952, ""auto"",""en"")"),"physics does not drag but drags the spirit")</f>
        <v>physics does not drag but drags the spirit</v>
      </c>
    </row>
    <row r="8953" ht="15.75" customHeight="1">
      <c r="A8953" s="1">
        <v>9756.0</v>
      </c>
      <c r="B8953" s="2" t="s">
        <v>7018</v>
      </c>
      <c r="C8953" s="2" t="s">
        <v>5895</v>
      </c>
      <c r="D8953" s="2" t="s">
        <v>6</v>
      </c>
      <c r="E8953" s="2" t="str">
        <f>IFERROR(__xludf.DUMMYFUNCTION("GOOGLETRANSLATE(B8953, ""auto"",""en"")"),"and heart tvoe perezhivshee perezhivet as a warrior and the war")</f>
        <v>and heart tvoe perezhivshee perezhivet as a warrior and the war</v>
      </c>
    </row>
    <row r="8954" ht="15.75" customHeight="1">
      <c r="A8954" s="1">
        <v>9757.0</v>
      </c>
      <c r="B8954" s="2" t="s">
        <v>7020</v>
      </c>
      <c r="C8954" s="2" t="s">
        <v>5895</v>
      </c>
      <c r="D8954" s="2" t="s">
        <v>6</v>
      </c>
      <c r="E8954" s="2" t="str">
        <f>IFERROR(__xludf.DUMMYFUNCTION("GOOGLETRANSLATE(B8954, ""auto"",""en"")"),"forgive your neighbor should be such that he was smart enough not to evaluate use")</f>
        <v>forgive your neighbor should be such that he was smart enough not to evaluate use</v>
      </c>
    </row>
    <row r="8955" ht="15.75" customHeight="1">
      <c r="A8955" s="1">
        <v>9758.0</v>
      </c>
      <c r="B8955" s="2" t="s">
        <v>7021</v>
      </c>
      <c r="C8955" s="2" t="s">
        <v>5895</v>
      </c>
      <c r="D8955" s="2" t="s">
        <v>6</v>
      </c>
      <c r="E8955" s="2" t="str">
        <f>IFERROR(__xludf.DUMMYFUNCTION("GOOGLETRANSLATE(B8955, ""auto"",""en"")"),"we must always be on the side of their own, even if its a bit wrong but it We then discuss among themselves")</f>
        <v>we must always be on the side of their own, even if its a bit wrong but it We then discuss among themselves</v>
      </c>
    </row>
    <row r="8956" ht="15.75" customHeight="1">
      <c r="A8956" s="1">
        <v>9759.0</v>
      </c>
      <c r="B8956" s="2" t="s">
        <v>7022</v>
      </c>
      <c r="C8956" s="2" t="s">
        <v>5895</v>
      </c>
      <c r="D8956" s="2" t="s">
        <v>6</v>
      </c>
      <c r="E8956" s="2" t="str">
        <f>IFERROR(__xludf.DUMMYFUNCTION("GOOGLETRANSLATE(B8956, ""auto"",""en"")"),"goes along with detects the road and lost track goes along with the class in the adassaq")</f>
        <v>goes along with detects the road and lost track goes along with the class in the adassaq</v>
      </c>
    </row>
    <row r="8957" ht="15.75" customHeight="1">
      <c r="A8957" s="1">
        <v>9760.0</v>
      </c>
      <c r="B8957" s="2" t="s">
        <v>7023</v>
      </c>
      <c r="C8957" s="2" t="s">
        <v>5895</v>
      </c>
      <c r="D8957" s="2" t="s">
        <v>6</v>
      </c>
      <c r="E8957" s="2" t="str">
        <f>IFERROR(__xludf.DUMMYFUNCTION("GOOGLETRANSLATE(B8957, ""auto"",""en"")"),"physics does not drag but drags the spirit")</f>
        <v>physics does not drag but drags the spirit</v>
      </c>
    </row>
    <row r="8958" ht="15.75" customHeight="1">
      <c r="A8958" s="1">
        <v>9761.0</v>
      </c>
      <c r="B8958" s="2" t="s">
        <v>7024</v>
      </c>
      <c r="C8958" s="2" t="s">
        <v>7025</v>
      </c>
      <c r="D8958" s="2" t="s">
        <v>6</v>
      </c>
      <c r="E8958" s="2" t="str">
        <f>IFERROR(__xludf.DUMMYFUNCTION("GOOGLETRANSLATE(B8958, ""auto"",""en"")"),"no pain no gain work hard play hard nothing ventured nothing gained ")</f>
        <v>no pain no gain work hard play hard nothing ventured nothing gained </v>
      </c>
    </row>
    <row r="8959" ht="15.75" customHeight="1">
      <c r="A8959" s="1">
        <v>9762.0</v>
      </c>
      <c r="B8959" s="2" t="s">
        <v>7026</v>
      </c>
      <c r="C8959" s="2" t="s">
        <v>7025</v>
      </c>
      <c r="D8959" s="2" t="s">
        <v>6</v>
      </c>
      <c r="E8959" s="2" t="str">
        <f>IFERROR(__xludf.DUMMYFUNCTION("GOOGLETRANSLATE(B8959, ""auto"",""en"")"),"when people will let them go")</f>
        <v>when people will let them go</v>
      </c>
    </row>
    <row r="8960" ht="15.75" customHeight="1">
      <c r="A8960" s="1">
        <v>9764.0</v>
      </c>
      <c r="B8960" s="2" t="s">
        <v>7027</v>
      </c>
      <c r="C8960" s="2" t="s">
        <v>7025</v>
      </c>
      <c r="D8960" s="2" t="s">
        <v>6</v>
      </c>
      <c r="E8960" s="2" t="str">
        <f>IFERROR(__xludf.DUMMYFUNCTION("GOOGLETRANSLATE(B8960, ""auto"",""en"")"),"just do it be ready for anything ")</f>
        <v>just do it be ready for anything </v>
      </c>
    </row>
    <row r="8961" ht="15.75" customHeight="1">
      <c r="A8961" s="1">
        <v>9766.0</v>
      </c>
      <c r="B8961" s="2" t="s">
        <v>7028</v>
      </c>
      <c r="C8961" s="2" t="s">
        <v>7025</v>
      </c>
      <c r="D8961" s="2" t="s">
        <v>6</v>
      </c>
      <c r="E8961" s="2" t="str">
        <f>IFERROR(__xludf.DUMMYFUNCTION("GOOGLETRANSLATE(B8961, ""auto"",""en"")"),"not sleep at night is worth just for the sake of communication with a really cool person")</f>
        <v>not sleep at night is worth just for the sake of communication with a really cool person</v>
      </c>
    </row>
    <row r="8962" ht="15.75" customHeight="1">
      <c r="A8962" s="1">
        <v>9767.0</v>
      </c>
      <c r="B8962" s="2" t="s">
        <v>7024</v>
      </c>
      <c r="C8962" s="2" t="s">
        <v>7025</v>
      </c>
      <c r="D8962" s="2" t="s">
        <v>6</v>
      </c>
      <c r="E8962" s="2" t="str">
        <f>IFERROR(__xludf.DUMMYFUNCTION("GOOGLETRANSLATE(B8962, ""auto"",""en"")"),"no pain no gain work hard play hard nothing ventured nothing gained ")</f>
        <v>no pain no gain work hard play hard nothing ventured nothing gained </v>
      </c>
    </row>
    <row r="8963" ht="15.75" customHeight="1">
      <c r="A8963" s="1">
        <v>9768.0</v>
      </c>
      <c r="B8963" s="2" t="s">
        <v>7026</v>
      </c>
      <c r="C8963" s="2" t="s">
        <v>7025</v>
      </c>
      <c r="D8963" s="2" t="s">
        <v>6</v>
      </c>
      <c r="E8963" s="2" t="str">
        <f>IFERROR(__xludf.DUMMYFUNCTION("GOOGLETRANSLATE(B8963, ""auto"",""en"")"),"when people will let them go")</f>
        <v>when people will let them go</v>
      </c>
    </row>
    <row r="8964" ht="15.75" customHeight="1">
      <c r="A8964" s="1">
        <v>9770.0</v>
      </c>
      <c r="B8964" s="2" t="s">
        <v>7027</v>
      </c>
      <c r="C8964" s="2" t="s">
        <v>7025</v>
      </c>
      <c r="D8964" s="2" t="s">
        <v>6</v>
      </c>
      <c r="E8964" s="2" t="str">
        <f>IFERROR(__xludf.DUMMYFUNCTION("GOOGLETRANSLATE(B8964, ""auto"",""en"")"),"just do it be ready for anything ")</f>
        <v>just do it be ready for anything </v>
      </c>
    </row>
    <row r="8965" ht="15.75" customHeight="1">
      <c r="A8965" s="1">
        <v>9772.0</v>
      </c>
      <c r="B8965" s="2" t="s">
        <v>7028</v>
      </c>
      <c r="C8965" s="2" t="s">
        <v>7025</v>
      </c>
      <c r="D8965" s="2" t="s">
        <v>6</v>
      </c>
      <c r="E8965" s="2" t="str">
        <f>IFERROR(__xludf.DUMMYFUNCTION("GOOGLETRANSLATE(B8965, ""auto"",""en"")"),"not sleep at night is worth just for the sake of communication with a really cool person")</f>
        <v>not sleep at night is worth just for the sake of communication with a really cool person</v>
      </c>
    </row>
    <row r="8966" ht="15.75" customHeight="1">
      <c r="A8966" s="1">
        <v>9773.0</v>
      </c>
      <c r="B8966" s="2" t="s">
        <v>7024</v>
      </c>
      <c r="C8966" s="2" t="s">
        <v>7029</v>
      </c>
      <c r="D8966" s="2" t="s">
        <v>6</v>
      </c>
      <c r="E8966" s="2" t="str">
        <f>IFERROR(__xludf.DUMMYFUNCTION("GOOGLETRANSLATE(B8966, ""auto"",""en"")"),"no pain no gain work hard play hard nothing ventured nothing gained ")</f>
        <v>no pain no gain work hard play hard nothing ventured nothing gained </v>
      </c>
    </row>
    <row r="8967" ht="15.75" customHeight="1">
      <c r="A8967" s="1">
        <v>9774.0</v>
      </c>
      <c r="B8967" s="2" t="s">
        <v>7026</v>
      </c>
      <c r="C8967" s="2" t="s">
        <v>7029</v>
      </c>
      <c r="D8967" s="2" t="s">
        <v>6</v>
      </c>
      <c r="E8967" s="2" t="str">
        <f>IFERROR(__xludf.DUMMYFUNCTION("GOOGLETRANSLATE(B8967, ""auto"",""en"")"),"when people will let them go")</f>
        <v>when people will let them go</v>
      </c>
    </row>
    <row r="8968" ht="15.75" customHeight="1">
      <c r="A8968" s="1">
        <v>9776.0</v>
      </c>
      <c r="B8968" s="2" t="s">
        <v>7027</v>
      </c>
      <c r="C8968" s="2" t="s">
        <v>7029</v>
      </c>
      <c r="D8968" s="2" t="s">
        <v>6</v>
      </c>
      <c r="E8968" s="2" t="str">
        <f>IFERROR(__xludf.DUMMYFUNCTION("GOOGLETRANSLATE(B8968, ""auto"",""en"")"),"just do it be ready for anything ")</f>
        <v>just do it be ready for anything </v>
      </c>
    </row>
    <row r="8969" ht="15.75" customHeight="1">
      <c r="A8969" s="1">
        <v>9778.0</v>
      </c>
      <c r="B8969" s="2" t="s">
        <v>7028</v>
      </c>
      <c r="C8969" s="2" t="s">
        <v>7029</v>
      </c>
      <c r="D8969" s="2" t="s">
        <v>6</v>
      </c>
      <c r="E8969" s="2" t="str">
        <f>IFERROR(__xludf.DUMMYFUNCTION("GOOGLETRANSLATE(B8969, ""auto"",""en"")"),"not sleep at night is worth just for the sake of communication with a really cool person")</f>
        <v>not sleep at night is worth just for the sake of communication with a really cool person</v>
      </c>
    </row>
    <row r="8970" ht="15.75" customHeight="1">
      <c r="A8970" s="1">
        <v>9779.0</v>
      </c>
      <c r="B8970" s="2" t="s">
        <v>7030</v>
      </c>
      <c r="C8970" s="2" t="s">
        <v>7031</v>
      </c>
      <c r="D8970" s="2" t="s">
        <v>6</v>
      </c>
      <c r="E8970" s="2" t="str">
        <f>IFERROR(__xludf.DUMMYFUNCTION("GOOGLETRANSLATE(B8970, ""auto"",""en"")"),"Use it for panic anxiety attacks")</f>
        <v>Use it for panic anxiety attacks</v>
      </c>
    </row>
    <row r="8971" ht="15.75" customHeight="1">
      <c r="A8971" s="1">
        <v>9780.0</v>
      </c>
      <c r="B8971" s="2" t="s">
        <v>7032</v>
      </c>
      <c r="C8971" s="2" t="s">
        <v>7031</v>
      </c>
      <c r="D8971" s="2" t="s">
        <v>6</v>
      </c>
      <c r="E8971" s="2" t="str">
        <f>IFERROR(__xludf.DUMMYFUNCTION("GOOGLETRANSLATE(B8971, ""auto"",""en"")"),"how to learn to keep pace with all")</f>
        <v>how to learn to keep pace with all</v>
      </c>
    </row>
    <row r="8972" ht="15.75" customHeight="1">
      <c r="A8972" s="1">
        <v>9781.0</v>
      </c>
      <c r="B8972" s="2" t="s">
        <v>7033</v>
      </c>
      <c r="C8972" s="2" t="s">
        <v>7031</v>
      </c>
      <c r="D8972" s="2" t="s">
        <v>6</v>
      </c>
      <c r="E8972" s="2" t="str">
        <f>IFERROR(__xludf.DUMMYFUNCTION("GOOGLETRANSLATE(B8972, ""auto"",""en"")"),"the book from which it is impossible to read off excellently")</f>
        <v>the book from which it is impossible to read off excellently</v>
      </c>
    </row>
    <row r="8973" ht="15.75" customHeight="1">
      <c r="A8973" s="1">
        <v>9782.0</v>
      </c>
      <c r="B8973" s="2" t="s">
        <v>7034</v>
      </c>
      <c r="C8973" s="2" t="s">
        <v>7031</v>
      </c>
      <c r="D8973" s="2" t="s">
        <v>6</v>
      </c>
      <c r="E8973" s="2" t="str">
        <f>IFERROR(__xludf.DUMMYFUNCTION("GOOGLETRANSLATE(B8973, ""auto"",""en"")"),"b frantsuzskom language no phrase I miss you you say tu me manques which translates as you otsutstvuesh me I love that you otsutstvuesh me you like my part or an organ or blood tekyschaya through my veins I ne can function without tebya")</f>
        <v>b frantsuzskom language no phrase I miss you you say tu me manques which translates as you otsutstvuesh me I love that you otsutstvuesh me you like my part or an organ or blood tekyschaya through my veins I ne can function without tebya</v>
      </c>
    </row>
    <row r="8974" ht="15.75" customHeight="1">
      <c r="A8974" s="1">
        <v>9783.0</v>
      </c>
      <c r="B8974" s="2" t="s">
        <v>7035</v>
      </c>
      <c r="C8974" s="2" t="s">
        <v>7031</v>
      </c>
      <c r="D8974" s="2" t="s">
        <v>6</v>
      </c>
      <c r="E8974" s="2" t="str">
        <f>IFERROR(__xludf.DUMMYFUNCTION("GOOGLETRANSLATE(B8974, ""auto"",""en"")"),"cyt in love tom ne cheloveka chtoby ogpanichit in a tom chtoby dat emy polnyyu cvobody and naclazhdatcya tem chto date every den OH vybipaet tebya")</f>
        <v>cyt in love tom ne cheloveka chtoby ogpanichit in a tom chtoby dat emy polnyyu cvobody and naclazhdatcya tem chto date every den OH vybipaet tebya</v>
      </c>
    </row>
    <row r="8975" ht="15.75" customHeight="1">
      <c r="A8975" s="1">
        <v>9784.0</v>
      </c>
      <c r="B8975" s="2" t="s">
        <v>7036</v>
      </c>
      <c r="C8975" s="2" t="s">
        <v>7031</v>
      </c>
      <c r="D8975" s="2" t="s">
        <v>6</v>
      </c>
      <c r="E8975" s="2" t="str">
        <f>IFERROR(__xludf.DUMMYFUNCTION("GOOGLETRANSLATE(B8975, ""auto"",""en"")"),"I do not know how long to take offense even if much hurt and offended anyway forgive because that person is dear to me and I have a big heart and is nothing but that's how I live")</f>
        <v>I do not know how long to take offense even if much hurt and offended anyway forgive because that person is dear to me and I have a big heart and is nothing but that's how I live</v>
      </c>
    </row>
    <row r="8976" ht="15.75" customHeight="1">
      <c r="A8976" s="1">
        <v>9785.0</v>
      </c>
      <c r="B8976" s="2" t="s">
        <v>7037</v>
      </c>
      <c r="C8976" s="2" t="s">
        <v>7031</v>
      </c>
      <c r="D8976" s="2" t="s">
        <v>6</v>
      </c>
      <c r="E8976" s="2" t="str">
        <f>IFERROR(__xludf.DUMMYFUNCTION("GOOGLETRANSLATE(B8976, ""auto"",""en"")"),"All my life I dreamed of a little house by the sea but rationality is not allowed, and I stayed to live in Moscow for his career, and that's the last couple of years ladilis problems at work, the lack of any progress on the career ladder broke up with bes"&amp;"t friend died bride chronic stress depression and health problems doctor advised rest on the sea or on the move for some time from somewhere, and I know one day decided to sell the apartment and buy a house by the sea a few weeks and I'm at the desired pl"&amp;"ace and know six months in Neboli th town I have found harmony met the love of many friends began to work remotely in another company and now getting twice as much and now I'm really happy and it took a day and a trip to the doctor did not hesitate and li"&amp;"ve as you want to believe happiness is where happiness pn6 and motivation pn6")</f>
        <v>All my life I dreamed of a little house by the sea but rationality is not allowed, and I stayed to live in Moscow for his career, and that's the last couple of years ladilis problems at work, the lack of any progress on the career ladder broke up with best friend died bride chronic stress depression and health problems doctor advised rest on the sea or on the move for some time from somewhere, and I know one day decided to sell the apartment and buy a house by the sea a few weeks and I'm at the desired place and know six months in Neboli th town I have found harmony met the love of many friends began to work remotely in another company and now getting twice as much and now I'm really happy and it took a day and a trip to the doctor did not hesitate and live as you want to believe happiness is where happiness pn6 and motivation pn6</v>
      </c>
    </row>
    <row r="8977" ht="15.75" customHeight="1">
      <c r="A8977" s="1">
        <v>9786.0</v>
      </c>
      <c r="B8977" s="2" t="s">
        <v>7038</v>
      </c>
      <c r="C8977" s="2" t="s">
        <v>7031</v>
      </c>
      <c r="D8977" s="2" t="s">
        <v>6</v>
      </c>
      <c r="E8977" s="2" t="str">
        <f>IFERROR(__xludf.DUMMYFUNCTION("GOOGLETRANSLATE(B8977, ""auto"",""en"")"),"attention to the most precious gift")</f>
        <v>attention to the most precious gift</v>
      </c>
    </row>
    <row r="8978" ht="15.75" customHeight="1">
      <c r="A8978" s="1">
        <v>9787.0</v>
      </c>
      <c r="B8978" s="2" t="s">
        <v>7039</v>
      </c>
      <c r="C8978" s="2" t="s">
        <v>7031</v>
      </c>
      <c r="D8978" s="2" t="s">
        <v>6</v>
      </c>
      <c r="E8978" s="2" t="str">
        <f>IFERROR(__xludf.DUMMYFUNCTION("GOOGLETRANSLATE(B8978, ""auto"",""en"")"),"eo xolodnoe cerdtse why the sogpevalo menya Goethe")</f>
        <v>eo xolodnoe cerdtse why the sogpevalo menya Goethe</v>
      </c>
    </row>
    <row r="8979" ht="15.75" customHeight="1">
      <c r="A8979" s="1">
        <v>9788.0</v>
      </c>
      <c r="B8979" s="2" t="s">
        <v>7030</v>
      </c>
      <c r="C8979" s="2" t="s">
        <v>7031</v>
      </c>
      <c r="D8979" s="2" t="s">
        <v>6</v>
      </c>
      <c r="E8979" s="2" t="str">
        <f>IFERROR(__xludf.DUMMYFUNCTION("GOOGLETRANSLATE(B8979, ""auto"",""en"")"),"Use it for panic anxiety attacks")</f>
        <v>Use it for panic anxiety attacks</v>
      </c>
    </row>
    <row r="8980" ht="15.75" customHeight="1">
      <c r="A8980" s="1">
        <v>9789.0</v>
      </c>
      <c r="B8980" s="2" t="s">
        <v>7032</v>
      </c>
      <c r="C8980" s="2" t="s">
        <v>7031</v>
      </c>
      <c r="D8980" s="2" t="s">
        <v>6</v>
      </c>
      <c r="E8980" s="2" t="str">
        <f>IFERROR(__xludf.DUMMYFUNCTION("GOOGLETRANSLATE(B8980, ""auto"",""en"")"),"how to learn to keep pace with all")</f>
        <v>how to learn to keep pace with all</v>
      </c>
    </row>
    <row r="8981" ht="15.75" customHeight="1">
      <c r="A8981" s="1">
        <v>9790.0</v>
      </c>
      <c r="B8981" s="2" t="s">
        <v>7033</v>
      </c>
      <c r="C8981" s="2" t="s">
        <v>7031</v>
      </c>
      <c r="D8981" s="2" t="s">
        <v>6</v>
      </c>
      <c r="E8981" s="2" t="str">
        <f>IFERROR(__xludf.DUMMYFUNCTION("GOOGLETRANSLATE(B8981, ""auto"",""en"")"),"the book from which it is impossible to read off excellently")</f>
        <v>the book from which it is impossible to read off excellently</v>
      </c>
    </row>
    <row r="8982" ht="15.75" customHeight="1">
      <c r="A8982" s="1">
        <v>9791.0</v>
      </c>
      <c r="B8982" s="2" t="s">
        <v>7034</v>
      </c>
      <c r="C8982" s="2" t="s">
        <v>7031</v>
      </c>
      <c r="D8982" s="2" t="s">
        <v>6</v>
      </c>
      <c r="E8982" s="2" t="str">
        <f>IFERROR(__xludf.DUMMYFUNCTION("GOOGLETRANSLATE(B8982, ""auto"",""en"")"),"b frantsuzskom language no phrase I miss you you say tu me manques which translates as you otsutstvuesh me I love that you otsutstvuesh me you like my part or an organ or blood tekyschaya through my veins I ne can function without tebya")</f>
        <v>b frantsuzskom language no phrase I miss you you say tu me manques which translates as you otsutstvuesh me I love that you otsutstvuesh me you like my part or an organ or blood tekyschaya through my veins I ne can function without tebya</v>
      </c>
    </row>
    <row r="8983" ht="15.75" customHeight="1">
      <c r="A8983" s="1">
        <v>9792.0</v>
      </c>
      <c r="B8983" s="2" t="s">
        <v>7035</v>
      </c>
      <c r="C8983" s="2" t="s">
        <v>7031</v>
      </c>
      <c r="D8983" s="2" t="s">
        <v>6</v>
      </c>
      <c r="E8983" s="2" t="str">
        <f>IFERROR(__xludf.DUMMYFUNCTION("GOOGLETRANSLATE(B8983, ""auto"",""en"")"),"cyt in love tom ne cheloveka chtoby ogpanichit in a tom chtoby dat emy polnyyu cvobody and naclazhdatcya tem chto date every den OH vybipaet tebya")</f>
        <v>cyt in love tom ne cheloveka chtoby ogpanichit in a tom chtoby dat emy polnyyu cvobody and naclazhdatcya tem chto date every den OH vybipaet tebya</v>
      </c>
    </row>
    <row r="8984" ht="15.75" customHeight="1">
      <c r="A8984" s="1">
        <v>9793.0</v>
      </c>
      <c r="B8984" s="2" t="s">
        <v>7036</v>
      </c>
      <c r="C8984" s="2" t="s">
        <v>7031</v>
      </c>
      <c r="D8984" s="2" t="s">
        <v>6</v>
      </c>
      <c r="E8984" s="2" t="str">
        <f>IFERROR(__xludf.DUMMYFUNCTION("GOOGLETRANSLATE(B8984, ""auto"",""en"")"),"I do not know how long to take offense even if much hurt and offended anyway forgive because that person is dear to me and I have a big heart and is nothing but that's how I live")</f>
        <v>I do not know how long to take offense even if much hurt and offended anyway forgive because that person is dear to me and I have a big heart and is nothing but that's how I live</v>
      </c>
    </row>
    <row r="8985" ht="15.75" customHeight="1">
      <c r="A8985" s="1">
        <v>9794.0</v>
      </c>
      <c r="B8985" s="2" t="s">
        <v>7037</v>
      </c>
      <c r="C8985" s="2" t="s">
        <v>7031</v>
      </c>
      <c r="D8985" s="2" t="s">
        <v>6</v>
      </c>
      <c r="E8985" s="2" t="str">
        <f>IFERROR(__xludf.DUMMYFUNCTION("GOOGLETRANSLATE(B8985, ""auto"",""en"")"),"All my life I dreamed of a little house by the sea but rationality is not allowed, and I stayed to live in Moscow for his career, and that's the last couple of years ladilis problems at work, the lack of any progress on the career ladder broke up with bes"&amp;"t friend died bride chronic stress depression and health problems doctor advised rest on the sea or on the move for some time from somewhere, and I know one day decided to sell the apartment and buy a house by the sea a few weeks and I'm at the desired pl"&amp;"ace and know six months in Neboli th town I have found harmony met the love of many friends began to work remotely in another company and now getting twice as much and now I'm really happy and it took a day and a trip to the doctor did not hesitate and li"&amp;"ve as you want to believe happiness is where happiness pn6 and motivation pn6")</f>
        <v>All my life I dreamed of a little house by the sea but rationality is not allowed, and I stayed to live in Moscow for his career, and that's the last couple of years ladilis problems at work, the lack of any progress on the career ladder broke up with best friend died bride chronic stress depression and health problems doctor advised rest on the sea or on the move for some time from somewhere, and I know one day decided to sell the apartment and buy a house by the sea a few weeks and I'm at the desired place and know six months in Neboli th town I have found harmony met the love of many friends began to work remotely in another company and now getting twice as much and now I'm really happy and it took a day and a trip to the doctor did not hesitate and live as you want to believe happiness is where happiness pn6 and motivation pn6</v>
      </c>
    </row>
    <row r="8986" ht="15.75" customHeight="1">
      <c r="A8986" s="1">
        <v>9795.0</v>
      </c>
      <c r="B8986" s="2" t="s">
        <v>7038</v>
      </c>
      <c r="C8986" s="2" t="s">
        <v>7031</v>
      </c>
      <c r="D8986" s="2" t="s">
        <v>6</v>
      </c>
      <c r="E8986" s="2" t="str">
        <f>IFERROR(__xludf.DUMMYFUNCTION("GOOGLETRANSLATE(B8986, ""auto"",""en"")"),"attention to the most precious gift")</f>
        <v>attention to the most precious gift</v>
      </c>
    </row>
    <row r="8987" ht="15.75" customHeight="1">
      <c r="A8987" s="1">
        <v>9796.0</v>
      </c>
      <c r="B8987" s="2" t="s">
        <v>7039</v>
      </c>
      <c r="C8987" s="2" t="s">
        <v>7031</v>
      </c>
      <c r="D8987" s="2" t="s">
        <v>6</v>
      </c>
      <c r="E8987" s="2" t="str">
        <f>IFERROR(__xludf.DUMMYFUNCTION("GOOGLETRANSLATE(B8987, ""auto"",""en"")"),"eo xolodnoe cerdtse why the sogpevalo menya Goethe")</f>
        <v>eo xolodnoe cerdtse why the sogpevalo menya Goethe</v>
      </c>
    </row>
    <row r="8988" ht="15.75" customHeight="1">
      <c r="A8988" s="1">
        <v>9797.0</v>
      </c>
      <c r="B8988" s="2" t="s">
        <v>7030</v>
      </c>
      <c r="C8988" s="2" t="s">
        <v>7040</v>
      </c>
      <c r="D8988" s="2" t="s">
        <v>6</v>
      </c>
      <c r="E8988" s="2" t="str">
        <f>IFERROR(__xludf.DUMMYFUNCTION("GOOGLETRANSLATE(B8988, ""auto"",""en"")"),"Use it for panic anxiety attacks")</f>
        <v>Use it for panic anxiety attacks</v>
      </c>
    </row>
    <row r="8989" ht="15.75" customHeight="1">
      <c r="A8989" s="1">
        <v>9798.0</v>
      </c>
      <c r="B8989" s="2" t="s">
        <v>7032</v>
      </c>
      <c r="C8989" s="2" t="s">
        <v>7040</v>
      </c>
      <c r="D8989" s="2" t="s">
        <v>6</v>
      </c>
      <c r="E8989" s="2" t="str">
        <f>IFERROR(__xludf.DUMMYFUNCTION("GOOGLETRANSLATE(B8989, ""auto"",""en"")"),"how to learn to keep pace with all")</f>
        <v>how to learn to keep pace with all</v>
      </c>
    </row>
    <row r="8990" ht="15.75" customHeight="1">
      <c r="A8990" s="1">
        <v>9799.0</v>
      </c>
      <c r="B8990" s="2" t="s">
        <v>7033</v>
      </c>
      <c r="C8990" s="2" t="s">
        <v>7040</v>
      </c>
      <c r="D8990" s="2" t="s">
        <v>6</v>
      </c>
      <c r="E8990" s="2" t="str">
        <f>IFERROR(__xludf.DUMMYFUNCTION("GOOGLETRANSLATE(B8990, ""auto"",""en"")"),"the book from which it is impossible to read off excellently")</f>
        <v>the book from which it is impossible to read off excellently</v>
      </c>
    </row>
    <row r="8991" ht="15.75" customHeight="1">
      <c r="A8991" s="1">
        <v>9800.0</v>
      </c>
      <c r="B8991" s="2" t="s">
        <v>7034</v>
      </c>
      <c r="C8991" s="2" t="s">
        <v>7040</v>
      </c>
      <c r="D8991" s="2" t="s">
        <v>6</v>
      </c>
      <c r="E8991" s="2" t="str">
        <f>IFERROR(__xludf.DUMMYFUNCTION("GOOGLETRANSLATE(B8991, ""auto"",""en"")"),"b frantsuzskom language no phrase I miss you you say tu me manques which translates as you otsutstvuesh me I love that you otsutstvuesh me you like my part or an organ or blood tekyschaya through my veins I ne can function without tebya")</f>
        <v>b frantsuzskom language no phrase I miss you you say tu me manques which translates as you otsutstvuesh me I love that you otsutstvuesh me you like my part or an organ or blood tekyschaya through my veins I ne can function without tebya</v>
      </c>
    </row>
    <row r="8992" ht="15.75" customHeight="1">
      <c r="A8992" s="1">
        <v>9801.0</v>
      </c>
      <c r="B8992" s="2" t="s">
        <v>7035</v>
      </c>
      <c r="C8992" s="2" t="s">
        <v>7040</v>
      </c>
      <c r="D8992" s="2" t="s">
        <v>6</v>
      </c>
      <c r="E8992" s="2" t="str">
        <f>IFERROR(__xludf.DUMMYFUNCTION("GOOGLETRANSLATE(B8992, ""auto"",""en"")"),"cyt in love tom ne cheloveka chtoby ogpanichit in a tom chtoby dat emy polnyyu cvobody and naclazhdatcya tem chto date every den OH vybipaet tebya")</f>
        <v>cyt in love tom ne cheloveka chtoby ogpanichit in a tom chtoby dat emy polnyyu cvobody and naclazhdatcya tem chto date every den OH vybipaet tebya</v>
      </c>
    </row>
    <row r="8993" ht="15.75" customHeight="1">
      <c r="A8993" s="1">
        <v>9802.0</v>
      </c>
      <c r="B8993" s="2" t="s">
        <v>7036</v>
      </c>
      <c r="C8993" s="2" t="s">
        <v>7040</v>
      </c>
      <c r="D8993" s="2" t="s">
        <v>6</v>
      </c>
      <c r="E8993" s="2" t="str">
        <f>IFERROR(__xludf.DUMMYFUNCTION("GOOGLETRANSLATE(B8993, ""auto"",""en"")"),"I do not know how long to take offense even if much hurt and offended anyway forgive because that person is dear to me and I have a big heart and is nothing but that's how I live")</f>
        <v>I do not know how long to take offense even if much hurt and offended anyway forgive because that person is dear to me and I have a big heart and is nothing but that's how I live</v>
      </c>
    </row>
    <row r="8994" ht="15.75" customHeight="1">
      <c r="A8994" s="1">
        <v>9803.0</v>
      </c>
      <c r="B8994" s="2" t="s">
        <v>7037</v>
      </c>
      <c r="C8994" s="2" t="s">
        <v>7040</v>
      </c>
      <c r="D8994" s="2" t="s">
        <v>6</v>
      </c>
      <c r="E8994" s="2" t="str">
        <f>IFERROR(__xludf.DUMMYFUNCTION("GOOGLETRANSLATE(B8994, ""auto"",""en"")"),"All my life I dreamed of a little house by the sea but rationality is not allowed, and I stayed to live in Moscow for his career, and that's the last couple of years ladilis problems at work, the lack of any progress on the career ladder broke up with bes"&amp;"t friend died bride chronic stress depression and health problems doctor advised rest on the sea or on the move for some time from somewhere, and I know one day decided to sell the apartment and buy a house by the sea a few weeks and I'm at the desired pl"&amp;"ace and know six months in Neboli th town I have found harmony met the love of many friends began to work remotely in another company and now getting twice as much and now I'm really happy and it took a day and a trip to the doctor did not hesitate and li"&amp;"ve as you want to believe happiness is where happiness pn6 and motivation pn6")</f>
        <v>All my life I dreamed of a little house by the sea but rationality is not allowed, and I stayed to live in Moscow for his career, and that's the last couple of years ladilis problems at work, the lack of any progress on the career ladder broke up with best friend died bride chronic stress depression and health problems doctor advised rest on the sea or on the move for some time from somewhere, and I know one day decided to sell the apartment and buy a house by the sea a few weeks and I'm at the desired place and know six months in Neboli th town I have found harmony met the love of many friends began to work remotely in another company and now getting twice as much and now I'm really happy and it took a day and a trip to the doctor did not hesitate and live as you want to believe happiness is where happiness pn6 and motivation pn6</v>
      </c>
    </row>
    <row r="8995" ht="15.75" customHeight="1">
      <c r="A8995" s="1">
        <v>9804.0</v>
      </c>
      <c r="B8995" s="2" t="s">
        <v>7038</v>
      </c>
      <c r="C8995" s="2" t="s">
        <v>7040</v>
      </c>
      <c r="D8995" s="2" t="s">
        <v>6</v>
      </c>
      <c r="E8995" s="2" t="str">
        <f>IFERROR(__xludf.DUMMYFUNCTION("GOOGLETRANSLATE(B8995, ""auto"",""en"")"),"attention to the most precious gift")</f>
        <v>attention to the most precious gift</v>
      </c>
    </row>
    <row r="8996" ht="15.75" customHeight="1">
      <c r="A8996" s="1">
        <v>9805.0</v>
      </c>
      <c r="B8996" s="2" t="s">
        <v>7039</v>
      </c>
      <c r="C8996" s="2" t="s">
        <v>7040</v>
      </c>
      <c r="D8996" s="2" t="s">
        <v>6</v>
      </c>
      <c r="E8996" s="2" t="str">
        <f>IFERROR(__xludf.DUMMYFUNCTION("GOOGLETRANSLATE(B8996, ""auto"",""en"")"),"eo xolodnoe cerdtse why the sogpevalo menya Goethe")</f>
        <v>eo xolodnoe cerdtse why the sogpevalo menya Goethe</v>
      </c>
    </row>
    <row r="8997" ht="15.75" customHeight="1">
      <c r="A8997" s="1">
        <v>9806.0</v>
      </c>
      <c r="B8997" s="2" t="s">
        <v>7041</v>
      </c>
      <c r="C8997" s="2" t="s">
        <v>7042</v>
      </c>
      <c r="D8997" s="2" t="s">
        <v>6</v>
      </c>
      <c r="E8997" s="2" t="str">
        <f>IFERROR(__xludf.DUMMYFUNCTION("GOOGLETRANSLATE(B8997, ""auto"",""en"")"),"one's children")</f>
        <v>one's children</v>
      </c>
    </row>
    <row r="8998" ht="15.75" customHeight="1">
      <c r="A8998" s="1">
        <v>9811.0</v>
      </c>
      <c r="B8998" s="2" t="s">
        <v>7043</v>
      </c>
      <c r="C8998" s="2" t="s">
        <v>7042</v>
      </c>
      <c r="D8998" s="2" t="s">
        <v>6</v>
      </c>
      <c r="E8998" s="2" t="str">
        <f>IFERROR(__xludf.DUMMYFUNCTION("GOOGLETRANSLATE(B8998, ""auto"",""en"")")," krovinkimoi apbasovtar auleti")</f>
        <v> krovinkimoi apbasovtar auleti</v>
      </c>
    </row>
    <row r="8999" ht="15.75" customHeight="1">
      <c r="A8999" s="1">
        <v>9812.0</v>
      </c>
      <c r="B8999" s="2" t="s">
        <v>7041</v>
      </c>
      <c r="C8999" s="2" t="s">
        <v>7044</v>
      </c>
      <c r="D8999" s="2" t="s">
        <v>6</v>
      </c>
      <c r="E8999" s="2" t="str">
        <f>IFERROR(__xludf.DUMMYFUNCTION("GOOGLETRANSLATE(B8999, ""auto"",""en"")"),"one's children")</f>
        <v>one's children</v>
      </c>
    </row>
    <row r="9000" ht="15.75" customHeight="1">
      <c r="A9000" s="1">
        <v>9817.0</v>
      </c>
      <c r="B9000" s="2" t="s">
        <v>7043</v>
      </c>
      <c r="C9000" s="2" t="s">
        <v>7044</v>
      </c>
      <c r="D9000" s="2" t="s">
        <v>6</v>
      </c>
      <c r="E9000" s="2" t="str">
        <f>IFERROR(__xludf.DUMMYFUNCTION("GOOGLETRANSLATE(B9000, ""auto"",""en"")")," krovinkimoi apbasovtar auleti")</f>
        <v> krovinkimoi apbasovtar auleti</v>
      </c>
    </row>
    <row r="9001" ht="15.75" customHeight="1">
      <c r="A9001" s="1">
        <v>9818.0</v>
      </c>
      <c r="B9001" s="2" t="s">
        <v>7041</v>
      </c>
      <c r="C9001" s="2" t="s">
        <v>7044</v>
      </c>
      <c r="D9001" s="2" t="s">
        <v>6</v>
      </c>
      <c r="E9001" s="2" t="str">
        <f>IFERROR(__xludf.DUMMYFUNCTION("GOOGLETRANSLATE(B9001, ""auto"",""en"")"),"one's children")</f>
        <v>one's children</v>
      </c>
    </row>
    <row r="9002" ht="15.75" customHeight="1">
      <c r="A9002" s="1">
        <v>9823.0</v>
      </c>
      <c r="B9002" s="2" t="s">
        <v>7043</v>
      </c>
      <c r="C9002" s="2" t="s">
        <v>7044</v>
      </c>
      <c r="D9002" s="2" t="s">
        <v>6</v>
      </c>
      <c r="E9002" s="2" t="str">
        <f>IFERROR(__xludf.DUMMYFUNCTION("GOOGLETRANSLATE(B9002, ""auto"",""en"")")," krovinkimoi apbasovtar auleti")</f>
        <v> krovinkimoi apbasovtar auleti</v>
      </c>
    </row>
    <row r="9003" ht="15.75" customHeight="1">
      <c r="A9003" s="1">
        <v>9824.0</v>
      </c>
      <c r="B9003" s="2" t="s">
        <v>7045</v>
      </c>
      <c r="C9003" s="2" t="s">
        <v>7046</v>
      </c>
      <c r="D9003" s="2" t="s">
        <v>6</v>
      </c>
      <c r="E9003" s="2" t="str">
        <f>IFERROR(__xludf.DUMMYFUNCTION("GOOGLETRANSLATE(B9003, ""auto"",""en"")"),"podborka filmov o tom kak vazhno go vpered dazhe esli nichego ne polychaetsya")</f>
        <v>podborka filmov o tom kak vazhno go vpered dazhe esli nichego ne polychaetsya</v>
      </c>
    </row>
    <row r="9004" ht="15.75" customHeight="1">
      <c r="A9004" s="1">
        <v>9825.0</v>
      </c>
      <c r="B9004" s="2" t="s">
        <v>7047</v>
      </c>
      <c r="C9004" s="2" t="s">
        <v>7046</v>
      </c>
      <c r="D9004" s="2" t="s">
        <v>6</v>
      </c>
      <c r="E9004" s="2" t="str">
        <f>IFERROR(__xludf.DUMMYFUNCTION("GOOGLETRANSLATE(B9004, ""auto"",""en"")"),"Dad did not teach plohomu")</f>
        <v>Dad did not teach plohomu</v>
      </c>
    </row>
    <row r="9005" ht="15.75" customHeight="1">
      <c r="A9005" s="1">
        <v>9826.0</v>
      </c>
      <c r="B9005" s="2" t="s">
        <v>7048</v>
      </c>
      <c r="C9005" s="2" t="s">
        <v>7046</v>
      </c>
      <c r="D9005" s="2" t="s">
        <v>6</v>
      </c>
      <c r="E9005" s="2" t="str">
        <f>IFERROR(__xludf.DUMMYFUNCTION("GOOGLETRANSLATE(B9005, ""auto"",""en"")"),"most of those with whom you can be yourself without masks omissions and ambitions and take care of them, they are sent to you by fate because your life of only a few")</f>
        <v>most of those with whom you can be yourself without masks omissions and ambitions and take care of them, they are sent to you by fate because your life of only a few</v>
      </c>
    </row>
    <row r="9006" ht="15.75" customHeight="1">
      <c r="A9006" s="1">
        <v>9827.0</v>
      </c>
      <c r="B9006" s="2" t="s">
        <v>7049</v>
      </c>
      <c r="C9006" s="2" t="s">
        <v>7046</v>
      </c>
      <c r="D9006" s="2" t="s">
        <v>6</v>
      </c>
      <c r="E9006" s="2" t="str">
        <f>IFERROR(__xludf.DUMMYFUNCTION("GOOGLETRANSLATE(B9006, ""auto"",""en"")"),"I was so disappointed in the people that I am looking for any good deed catch the hypocrisy and deceit and usually find")</f>
        <v>I was so disappointed in the people that I am looking for any good deed catch the hypocrisy and deceit and usually find</v>
      </c>
    </row>
    <row r="9007" ht="15.75" customHeight="1">
      <c r="A9007" s="1">
        <v>9828.0</v>
      </c>
      <c r="B9007" s="2" t="s">
        <v>7050</v>
      </c>
      <c r="C9007" s="2" t="s">
        <v>7046</v>
      </c>
      <c r="D9007" s="2" t="s">
        <v>6</v>
      </c>
      <c r="E9007" s="2" t="str">
        <f>IFERROR(__xludf.DUMMYFUNCTION("GOOGLETRANSLATE(B9007, ""auto"",""en"")"),"the winner of a lot of friends, and only they have defeated these Niccolo Machiavelli")</f>
        <v>the winner of a lot of friends, and only they have defeated these Niccolo Machiavelli</v>
      </c>
    </row>
    <row r="9008" ht="15.75" customHeight="1">
      <c r="A9008" s="1">
        <v>9829.0</v>
      </c>
      <c r="B9008" s="2" t="s">
        <v>7051</v>
      </c>
      <c r="C9008" s="2" t="s">
        <v>7046</v>
      </c>
      <c r="D9008" s="2" t="s">
        <v>6</v>
      </c>
      <c r="E9008" s="2" t="str">
        <f>IFERROR(__xludf.DUMMYFUNCTION("GOOGLETRANSLATE(B9008, ""auto"",""en"")"),"you know if you do not force yourself to people and not to write the first you'll find that you're no use to anyone")</f>
        <v>you know if you do not force yourself to people and not to write the first you'll find that you're no use to anyone</v>
      </c>
    </row>
    <row r="9009" ht="15.75" customHeight="1">
      <c r="A9009" s="1">
        <v>9830.0</v>
      </c>
      <c r="B9009" s="2" t="s">
        <v>7052</v>
      </c>
      <c r="C9009" s="2" t="s">
        <v>7046</v>
      </c>
      <c r="D9009" s="2" t="s">
        <v>6</v>
      </c>
      <c r="E9009" s="2" t="str">
        <f>IFERROR(__xludf.DUMMYFUNCTION("GOOGLETRANSLATE(B9009, ""auto"",""en"")"),"all part of the legendary franchise on the street racing action film kinomania selection kinomania afterburner afterburner 2001 double 2003 show completely")</f>
        <v>all part of the legendary franchise on the street racing action film kinomania selection kinomania afterburner afterburner 2001 double 2003 show completely</v>
      </c>
    </row>
    <row r="9010" ht="15.75" customHeight="1">
      <c r="A9010" s="1">
        <v>9831.0</v>
      </c>
      <c r="B9010" s="2" t="s">
        <v>7053</v>
      </c>
      <c r="C9010" s="2" t="s">
        <v>7046</v>
      </c>
      <c r="D9010" s="2" t="s">
        <v>6</v>
      </c>
      <c r="E9010" s="2" t="str">
        <f>IFERROR(__xludf.DUMMYFUNCTION("GOOGLETRANSLATE(B9010, ""auto"",""en"")"),"one of the best roles of Leo Oscar in 2016 survived in 2015 Genre Drama i kino adventure i kino hunter Hugh Glass seriously injured in the uncharted expanses of the American Wild West friend Hugh on the force conquerors of new lands, John Fitzgerald treac"&amp;"herously leaves him to die alone now Glass remains only one of its arms willpower, he is ready to challenge the primitive nature of the harsh winter and the hostile tribes of Indians just to survive and avenge Fitzgerald")</f>
        <v>one of the best roles of Leo Oscar in 2016 survived in 2015 Genre Drama i kino adventure i kino hunter Hugh Glass seriously injured in the uncharted expanses of the American Wild West friend Hugh on the force conquerors of new lands, John Fitzgerald treacherously leaves him to die alone now Glass remains only one of its arms willpower, he is ready to challenge the primitive nature of the harsh winter and the hostile tribes of Indians just to survive and avenge Fitzgerald</v>
      </c>
    </row>
    <row r="9011" ht="15.75" customHeight="1">
      <c r="A9011" s="1">
        <v>9832.0</v>
      </c>
      <c r="B9011" s="2" t="s">
        <v>7054</v>
      </c>
      <c r="C9011" s="2" t="s">
        <v>7046</v>
      </c>
      <c r="D9011" s="2" t="s">
        <v>6</v>
      </c>
      <c r="E9011" s="2" t="str">
        <f>IFERROR(__xludf.DUMMYFUNCTION("GOOGLETRANSLATE(B9011, ""auto"",""en"")"),"official statement FC Barcelona club apologizes for crushing defeat by Liverpool, and asked fans to give their full support in the final match of the Spanish Cup")</f>
        <v>official statement FC Barcelona club apologizes for crushing defeat by Liverpool, and asked fans to give their full support in the final match of the Spanish Cup</v>
      </c>
    </row>
    <row r="9012" ht="15.75" customHeight="1">
      <c r="A9012" s="1">
        <v>9833.0</v>
      </c>
      <c r="B9012" s="2" t="s">
        <v>7055</v>
      </c>
      <c r="C9012" s="2" t="s">
        <v>7046</v>
      </c>
      <c r="D9012" s="2" t="s">
        <v>6</v>
      </c>
      <c r="E9012" s="2" t="str">
        <f>IFERROR(__xludf.DUMMYFUNCTION("GOOGLETRANSLATE(B9012, ""auto"",""en"")")," I hear you, I tebya ne ponimayu topopi cobytiya bog")</f>
        <v> I hear you, I tebya ne ponimayu topopi cobytiya bog</v>
      </c>
    </row>
    <row r="9013" ht="15.75" customHeight="1">
      <c r="A9013" s="1">
        <v>9834.0</v>
      </c>
      <c r="B9013" s="2" t="s">
        <v>7045</v>
      </c>
      <c r="C9013" s="2" t="s">
        <v>7056</v>
      </c>
      <c r="D9013" s="2" t="s">
        <v>6</v>
      </c>
      <c r="E9013" s="2" t="str">
        <f>IFERROR(__xludf.DUMMYFUNCTION("GOOGLETRANSLATE(B9013, ""auto"",""en"")"),"podborka filmov o tom kak vazhno go vpered dazhe esli nichego ne polychaetsya")</f>
        <v>podborka filmov o tom kak vazhno go vpered dazhe esli nichego ne polychaetsya</v>
      </c>
    </row>
    <row r="9014" ht="15.75" customHeight="1">
      <c r="A9014" s="1">
        <v>9835.0</v>
      </c>
      <c r="B9014" s="2" t="s">
        <v>7047</v>
      </c>
      <c r="C9014" s="2" t="s">
        <v>7056</v>
      </c>
      <c r="D9014" s="2" t="s">
        <v>6</v>
      </c>
      <c r="E9014" s="2" t="str">
        <f>IFERROR(__xludf.DUMMYFUNCTION("GOOGLETRANSLATE(B9014, ""auto"",""en"")"),"Dad did not teach plohomu")</f>
        <v>Dad did not teach plohomu</v>
      </c>
    </row>
    <row r="9015" ht="15.75" customHeight="1">
      <c r="A9015" s="1">
        <v>9836.0</v>
      </c>
      <c r="B9015" s="2" t="s">
        <v>7048</v>
      </c>
      <c r="C9015" s="2" t="s">
        <v>7056</v>
      </c>
      <c r="D9015" s="2" t="s">
        <v>6</v>
      </c>
      <c r="E9015" s="2" t="str">
        <f>IFERROR(__xludf.DUMMYFUNCTION("GOOGLETRANSLATE(B9015, ""auto"",""en"")"),"most of those with whom you can be yourself without masks omissions and ambitions and take care of them, they are sent to you by fate because your life of only a few")</f>
        <v>most of those with whom you can be yourself without masks omissions and ambitions and take care of them, they are sent to you by fate because your life of only a few</v>
      </c>
    </row>
    <row r="9016" ht="15.75" customHeight="1">
      <c r="A9016" s="1">
        <v>9837.0</v>
      </c>
      <c r="B9016" s="2" t="s">
        <v>7049</v>
      </c>
      <c r="C9016" s="2" t="s">
        <v>7056</v>
      </c>
      <c r="D9016" s="2" t="s">
        <v>6</v>
      </c>
      <c r="E9016" s="2" t="str">
        <f>IFERROR(__xludf.DUMMYFUNCTION("GOOGLETRANSLATE(B9016, ""auto"",""en"")"),"I was so disappointed in the people that I am looking for any good deed catch the hypocrisy and deceit and usually find")</f>
        <v>I was so disappointed in the people that I am looking for any good deed catch the hypocrisy and deceit and usually find</v>
      </c>
    </row>
    <row r="9017" ht="15.75" customHeight="1">
      <c r="A9017" s="1">
        <v>9838.0</v>
      </c>
      <c r="B9017" s="2" t="s">
        <v>7050</v>
      </c>
      <c r="C9017" s="2" t="s">
        <v>7056</v>
      </c>
      <c r="D9017" s="2" t="s">
        <v>6</v>
      </c>
      <c r="E9017" s="2" t="str">
        <f>IFERROR(__xludf.DUMMYFUNCTION("GOOGLETRANSLATE(B9017, ""auto"",""en"")"),"the winner of a lot of friends, and only they have defeated these Niccolo Machiavelli")</f>
        <v>the winner of a lot of friends, and only they have defeated these Niccolo Machiavelli</v>
      </c>
    </row>
    <row r="9018" ht="15.75" customHeight="1">
      <c r="A9018" s="1">
        <v>9839.0</v>
      </c>
      <c r="B9018" s="2" t="s">
        <v>7051</v>
      </c>
      <c r="C9018" s="2" t="s">
        <v>7056</v>
      </c>
      <c r="D9018" s="2" t="s">
        <v>6</v>
      </c>
      <c r="E9018" s="2" t="str">
        <f>IFERROR(__xludf.DUMMYFUNCTION("GOOGLETRANSLATE(B9018, ""auto"",""en"")"),"you know if you do not force yourself to people and not to write the first you'll find that you're no use to anyone")</f>
        <v>you know if you do not force yourself to people and not to write the first you'll find that you're no use to anyone</v>
      </c>
    </row>
    <row r="9019" ht="15.75" customHeight="1">
      <c r="A9019" s="1">
        <v>9840.0</v>
      </c>
      <c r="B9019" s="2" t="s">
        <v>7052</v>
      </c>
      <c r="C9019" s="2" t="s">
        <v>7056</v>
      </c>
      <c r="D9019" s="2" t="s">
        <v>6</v>
      </c>
      <c r="E9019" s="2" t="str">
        <f>IFERROR(__xludf.DUMMYFUNCTION("GOOGLETRANSLATE(B9019, ""auto"",""en"")"),"all part of the legendary franchise on the street racing action film kinomania selection kinomania afterburner afterburner 2001 double 2003 show completely")</f>
        <v>all part of the legendary franchise on the street racing action film kinomania selection kinomania afterburner afterburner 2001 double 2003 show completely</v>
      </c>
    </row>
    <row r="9020" ht="15.75" customHeight="1">
      <c r="A9020" s="1">
        <v>9841.0</v>
      </c>
      <c r="B9020" s="2" t="s">
        <v>7053</v>
      </c>
      <c r="C9020" s="2" t="s">
        <v>7056</v>
      </c>
      <c r="D9020" s="2" t="s">
        <v>6</v>
      </c>
      <c r="E9020" s="2" t="str">
        <f>IFERROR(__xludf.DUMMYFUNCTION("GOOGLETRANSLATE(B9020, ""auto"",""en"")"),"one of the best roles of Leo Oscar in 2016 survived in 2015 Genre Drama i kino adventure i kino hunter Hugh Glass seriously injured in the uncharted expanses of the American Wild West friend Hugh on the force conquerors of new lands, John Fitzgerald treac"&amp;"herously leaves him to die alone now Glass remains only one of its arms willpower, he is ready to challenge the primitive nature of the harsh winter and the hostile tribes of Indians just to survive and avenge Fitzgerald")</f>
        <v>one of the best roles of Leo Oscar in 2016 survived in 2015 Genre Drama i kino adventure i kino hunter Hugh Glass seriously injured in the uncharted expanses of the American Wild West friend Hugh on the force conquerors of new lands, John Fitzgerald treacherously leaves him to die alone now Glass remains only one of its arms willpower, he is ready to challenge the primitive nature of the harsh winter and the hostile tribes of Indians just to survive and avenge Fitzgerald</v>
      </c>
    </row>
    <row r="9021" ht="15.75" customHeight="1">
      <c r="A9021" s="1">
        <v>9842.0</v>
      </c>
      <c r="B9021" s="2" t="s">
        <v>7054</v>
      </c>
      <c r="C9021" s="2" t="s">
        <v>7056</v>
      </c>
      <c r="D9021" s="2" t="s">
        <v>6</v>
      </c>
      <c r="E9021" s="2" t="str">
        <f>IFERROR(__xludf.DUMMYFUNCTION("GOOGLETRANSLATE(B9021, ""auto"",""en"")"),"official statement FC Barcelona club apologizes for crushing defeat by Liverpool, and asked fans to give their full support in the final match of the Spanish Cup")</f>
        <v>official statement FC Barcelona club apologizes for crushing defeat by Liverpool, and asked fans to give their full support in the final match of the Spanish Cup</v>
      </c>
    </row>
    <row r="9022" ht="15.75" customHeight="1">
      <c r="A9022" s="1">
        <v>9843.0</v>
      </c>
      <c r="B9022" s="2" t="s">
        <v>7055</v>
      </c>
      <c r="C9022" s="2" t="s">
        <v>7056</v>
      </c>
      <c r="D9022" s="2" t="s">
        <v>6</v>
      </c>
      <c r="E9022" s="2" t="str">
        <f>IFERROR(__xludf.DUMMYFUNCTION("GOOGLETRANSLATE(B9022, ""auto"",""en"")")," I hear you, I tebya ne ponimayu topopi cobytiya bog")</f>
        <v> I hear you, I tebya ne ponimayu topopi cobytiya bog</v>
      </c>
    </row>
    <row r="9023" ht="15.75" customHeight="1">
      <c r="A9023" s="1">
        <v>9844.0</v>
      </c>
      <c r="B9023" s="2" t="s">
        <v>7045</v>
      </c>
      <c r="C9023" s="2" t="s">
        <v>7056</v>
      </c>
      <c r="D9023" s="2" t="s">
        <v>6</v>
      </c>
      <c r="E9023" s="2" t="str">
        <f>IFERROR(__xludf.DUMMYFUNCTION("GOOGLETRANSLATE(B9023, ""auto"",""en"")"),"podborka filmov o tom kak vazhno go vpered dazhe esli nichego ne polychaetsya")</f>
        <v>podborka filmov o tom kak vazhno go vpered dazhe esli nichego ne polychaetsya</v>
      </c>
    </row>
    <row r="9024" ht="15.75" customHeight="1">
      <c r="A9024" s="1">
        <v>9845.0</v>
      </c>
      <c r="B9024" s="2" t="s">
        <v>7047</v>
      </c>
      <c r="C9024" s="2" t="s">
        <v>7056</v>
      </c>
      <c r="D9024" s="2" t="s">
        <v>6</v>
      </c>
      <c r="E9024" s="2" t="str">
        <f>IFERROR(__xludf.DUMMYFUNCTION("GOOGLETRANSLATE(B9024, ""auto"",""en"")"),"Dad did not teach plohomu")</f>
        <v>Dad did not teach plohomu</v>
      </c>
    </row>
    <row r="9025" ht="15.75" customHeight="1">
      <c r="A9025" s="1">
        <v>9846.0</v>
      </c>
      <c r="B9025" s="2" t="s">
        <v>7048</v>
      </c>
      <c r="C9025" s="2" t="s">
        <v>7056</v>
      </c>
      <c r="D9025" s="2" t="s">
        <v>6</v>
      </c>
      <c r="E9025" s="2" t="str">
        <f>IFERROR(__xludf.DUMMYFUNCTION("GOOGLETRANSLATE(B9025, ""auto"",""en"")"),"most of those with whom you can be yourself without masks omissions and ambitions and take care of them, they are sent to you by fate because your life of only a few")</f>
        <v>most of those with whom you can be yourself without masks omissions and ambitions and take care of them, they are sent to you by fate because your life of only a few</v>
      </c>
    </row>
    <row r="9026" ht="15.75" customHeight="1">
      <c r="A9026" s="1">
        <v>9847.0</v>
      </c>
      <c r="B9026" s="2" t="s">
        <v>7049</v>
      </c>
      <c r="C9026" s="2" t="s">
        <v>7056</v>
      </c>
      <c r="D9026" s="2" t="s">
        <v>6</v>
      </c>
      <c r="E9026" s="2" t="str">
        <f>IFERROR(__xludf.DUMMYFUNCTION("GOOGLETRANSLATE(B9026, ""auto"",""en"")"),"I was so disappointed in the people that I am looking for any good deed catch the hypocrisy and deceit and usually find")</f>
        <v>I was so disappointed in the people that I am looking for any good deed catch the hypocrisy and deceit and usually find</v>
      </c>
    </row>
    <row r="9027" ht="15.75" customHeight="1">
      <c r="A9027" s="1">
        <v>9848.0</v>
      </c>
      <c r="B9027" s="2" t="s">
        <v>7050</v>
      </c>
      <c r="C9027" s="2" t="s">
        <v>7056</v>
      </c>
      <c r="D9027" s="2" t="s">
        <v>6</v>
      </c>
      <c r="E9027" s="2" t="str">
        <f>IFERROR(__xludf.DUMMYFUNCTION("GOOGLETRANSLATE(B9027, ""auto"",""en"")"),"the winner of a lot of friends, and only they have defeated these Niccolo Machiavelli")</f>
        <v>the winner of a lot of friends, and only they have defeated these Niccolo Machiavelli</v>
      </c>
    </row>
    <row r="9028" ht="15.75" customHeight="1">
      <c r="A9028" s="1">
        <v>9849.0</v>
      </c>
      <c r="B9028" s="2" t="s">
        <v>7051</v>
      </c>
      <c r="C9028" s="2" t="s">
        <v>7056</v>
      </c>
      <c r="D9028" s="2" t="s">
        <v>6</v>
      </c>
      <c r="E9028" s="2" t="str">
        <f>IFERROR(__xludf.DUMMYFUNCTION("GOOGLETRANSLATE(B9028, ""auto"",""en"")"),"you know if you do not force yourself to people and not to write the first you'll find that you're no use to anyone")</f>
        <v>you know if you do not force yourself to people and not to write the first you'll find that you're no use to anyone</v>
      </c>
    </row>
    <row r="9029" ht="15.75" customHeight="1">
      <c r="A9029" s="1">
        <v>9850.0</v>
      </c>
      <c r="B9029" s="2" t="s">
        <v>7052</v>
      </c>
      <c r="C9029" s="2" t="s">
        <v>7056</v>
      </c>
      <c r="D9029" s="2" t="s">
        <v>6</v>
      </c>
      <c r="E9029" s="2" t="str">
        <f>IFERROR(__xludf.DUMMYFUNCTION("GOOGLETRANSLATE(B9029, ""auto"",""en"")"),"all part of the legendary franchise on the street racing action film kinomania selection kinomania afterburner afterburner 2001 double 2003 show completely")</f>
        <v>all part of the legendary franchise on the street racing action film kinomania selection kinomania afterburner afterburner 2001 double 2003 show completely</v>
      </c>
    </row>
    <row r="9030" ht="15.75" customHeight="1">
      <c r="A9030" s="1">
        <v>9851.0</v>
      </c>
      <c r="B9030" s="2" t="s">
        <v>7053</v>
      </c>
      <c r="C9030" s="2" t="s">
        <v>7056</v>
      </c>
      <c r="D9030" s="2" t="s">
        <v>6</v>
      </c>
      <c r="E9030" s="2" t="str">
        <f>IFERROR(__xludf.DUMMYFUNCTION("GOOGLETRANSLATE(B9030, ""auto"",""en"")"),"one of the best roles of Leo Oscar in 2016 survived in 2015 Genre Drama i kino adventure i kino hunter Hugh Glass seriously injured in the uncharted expanses of the American Wild West friend Hugh on the force conquerors of new lands, John Fitzgerald treac"&amp;"herously leaves him to die alone now Glass remains only one of its arms willpower, he is ready to challenge the primitive nature of the harsh winter and the hostile tribes of Indians just to survive and avenge Fitzgerald")</f>
        <v>one of the best roles of Leo Oscar in 2016 survived in 2015 Genre Drama i kino adventure i kino hunter Hugh Glass seriously injured in the uncharted expanses of the American Wild West friend Hugh on the force conquerors of new lands, John Fitzgerald treacherously leaves him to die alone now Glass remains only one of its arms willpower, he is ready to challenge the primitive nature of the harsh winter and the hostile tribes of Indians just to survive and avenge Fitzgerald</v>
      </c>
    </row>
    <row r="9031" ht="15.75" customHeight="1">
      <c r="A9031" s="1">
        <v>9852.0</v>
      </c>
      <c r="B9031" s="2" t="s">
        <v>7054</v>
      </c>
      <c r="C9031" s="2" t="s">
        <v>7056</v>
      </c>
      <c r="D9031" s="2" t="s">
        <v>6</v>
      </c>
      <c r="E9031" s="2" t="str">
        <f>IFERROR(__xludf.DUMMYFUNCTION("GOOGLETRANSLATE(B9031, ""auto"",""en"")"),"official statement FC Barcelona club apologizes for crushing defeat by Liverpool, and asked fans to give their full support in the final match of the Spanish Cup")</f>
        <v>official statement FC Barcelona club apologizes for crushing defeat by Liverpool, and asked fans to give their full support in the final match of the Spanish Cup</v>
      </c>
    </row>
    <row r="9032" ht="15.75" customHeight="1">
      <c r="A9032" s="1">
        <v>9853.0</v>
      </c>
      <c r="B9032" s="2" t="s">
        <v>7055</v>
      </c>
      <c r="C9032" s="2" t="s">
        <v>7056</v>
      </c>
      <c r="D9032" s="2" t="s">
        <v>6</v>
      </c>
      <c r="E9032" s="2" t="str">
        <f>IFERROR(__xludf.DUMMYFUNCTION("GOOGLETRANSLATE(B9032, ""auto"",""en"")")," I hear you, I tebya ne ponimayu topopi cobytiya bog")</f>
        <v> I hear you, I tebya ne ponimayu topopi cobytiya bog</v>
      </c>
    </row>
    <row r="9033" ht="15.75" customHeight="1">
      <c r="A9033" s="1">
        <v>9854.0</v>
      </c>
      <c r="B9033" s="2" t="s">
        <v>979</v>
      </c>
      <c r="C9033" s="2" t="s">
        <v>7057</v>
      </c>
      <c r="D9033" s="2" t="s">
        <v>6</v>
      </c>
      <c r="E9033" s="2" t="str">
        <f>IFERROR(__xludf.DUMMYFUNCTION("GOOGLETRANSLATE(B9033, ""auto"",""en"")"),"I spend a lot of time online too in that time it was possible to catch a lot of cases in 2020 promise to appear here smaller and more to prepare for your exams p s online can be measured in this app https vk com app7158388")</f>
        <v>I spend a lot of time online too in that time it was possible to catch a lot of cases in 2020 promise to appear here smaller and more to prepare for your exams p s online can be measured in this app https vk com app7158388</v>
      </c>
    </row>
    <row r="9034" ht="15.75" customHeight="1">
      <c r="A9034" s="1">
        <v>9855.0</v>
      </c>
      <c r="B9034" s="2" t="s">
        <v>7058</v>
      </c>
      <c r="C9034" s="2" t="s">
        <v>7057</v>
      </c>
      <c r="D9034" s="2" t="s">
        <v>6</v>
      </c>
      <c r="E9034" s="2" t="str">
        <f>IFERROR(__xludf.DUMMYFUNCTION("GOOGLETRANSLATE(B9034, ""auto"",""en"")")," Mom was your door to the world, and it is your door to heaven take care of it")</f>
        <v> Mom was your door to the world, and it is your door to heaven take care of it</v>
      </c>
    </row>
    <row r="9035" ht="15.75" customHeight="1">
      <c r="A9035" s="1">
        <v>9856.0</v>
      </c>
      <c r="B9035" s="2" t="s">
        <v>7059</v>
      </c>
      <c r="C9035" s="2" t="s">
        <v>7057</v>
      </c>
      <c r="D9035" s="2" t="s">
        <v>6</v>
      </c>
      <c r="E9035" s="2" t="str">
        <f>IFERROR(__xludf.DUMMYFUNCTION("GOOGLETRANSLATE(B9035, ""auto"",""en"")"),"mwltfïlimi the Prophet Muhammad, thank goodness today Friday maşallah such is the history of cartoon shown here is all true about the origin of the religion of Islam Craftiest thank goodness")</f>
        <v>mwltfïlimi the Prophet Muhammad, thank goodness today Friday maşallah such is the history of cartoon shown here is all true about the origin of the religion of Islam Craftiest thank goodness</v>
      </c>
    </row>
    <row r="9036" ht="15.75" customHeight="1">
      <c r="A9036" s="1">
        <v>9857.0</v>
      </c>
      <c r="B9036" s="2" t="s">
        <v>7060</v>
      </c>
      <c r="C9036" s="2" t="s">
        <v>7057</v>
      </c>
      <c r="D9036" s="2" t="s">
        <v>6</v>
      </c>
      <c r="E9036" s="2" t="str">
        <f>IFERROR(__xludf.DUMMYFUNCTION("GOOGLETRANSLATE(B9036, ""auto"",""en"")"),"I never let anyone betrayed you went it was your choice")</f>
        <v>I never let anyone betrayed you went it was your choice</v>
      </c>
    </row>
    <row r="9037" ht="15.75" customHeight="1">
      <c r="A9037" s="1">
        <v>9858.0</v>
      </c>
      <c r="B9037" s="2" t="s">
        <v>7061</v>
      </c>
      <c r="C9037" s="2" t="s">
        <v>7057</v>
      </c>
      <c r="D9037" s="2" t="s">
        <v>6</v>
      </c>
      <c r="E9037" s="2" t="str">
        <f>IFERROR(__xludf.DUMMYFUNCTION("GOOGLETRANSLATE(B9037, ""auto"",""en"")"),"The moral of the story is a crowd extinguish even a lion but the essence of the other friends believe the crowd was quenched only devils")</f>
        <v>The moral of the story is a crowd extinguish even a lion but the essence of the other friends believe the crowd was quenched only devils</v>
      </c>
    </row>
    <row r="9038" ht="15.75" customHeight="1">
      <c r="A9038" s="1">
        <v>9859.0</v>
      </c>
      <c r="B9038" s="2" t="s">
        <v>7062</v>
      </c>
      <c r="C9038" s="2" t="s">
        <v>7057</v>
      </c>
      <c r="D9038" s="2" t="s">
        <v>6</v>
      </c>
      <c r="E9038" s="2" t="str">
        <f>IFERROR(__xludf.DUMMYFUNCTION("GOOGLETRANSLATE(B9038, ""auto"",""en"")"),"Lesson number two calm down, stop shaking and nervous all that happens to us happens at a time when you want to b Werber")</f>
        <v>Lesson number two calm down, stop shaking and nervous all that happens to us happens at a time when you want to b Werber</v>
      </c>
    </row>
    <row r="9039" ht="15.75" customHeight="1">
      <c r="A9039" s="1">
        <v>9860.0</v>
      </c>
      <c r="B9039" s="2" t="s">
        <v>979</v>
      </c>
      <c r="C9039" s="2" t="s">
        <v>7063</v>
      </c>
      <c r="D9039" s="2" t="s">
        <v>6</v>
      </c>
      <c r="E9039" s="2" t="str">
        <f>IFERROR(__xludf.DUMMYFUNCTION("GOOGLETRANSLATE(B9039, ""auto"",""en"")"),"I spend a lot of time online too in that time it was possible to catch a lot of cases in 2020 promise to appear here smaller and more to prepare for your exams p s online can be measured in this app https vk com app7158388")</f>
        <v>I spend a lot of time online too in that time it was possible to catch a lot of cases in 2020 promise to appear here smaller and more to prepare for your exams p s online can be measured in this app https vk com app7158388</v>
      </c>
    </row>
    <row r="9040" ht="15.75" customHeight="1">
      <c r="A9040" s="1">
        <v>9861.0</v>
      </c>
      <c r="B9040" s="2" t="s">
        <v>7058</v>
      </c>
      <c r="C9040" s="2" t="s">
        <v>7063</v>
      </c>
      <c r="D9040" s="2" t="s">
        <v>6</v>
      </c>
      <c r="E9040" s="2" t="str">
        <f>IFERROR(__xludf.DUMMYFUNCTION("GOOGLETRANSLATE(B9040, ""auto"",""en"")")," Mom was your door to the world, and it is your door to heaven take care of it")</f>
        <v> Mom was your door to the world, and it is your door to heaven take care of it</v>
      </c>
    </row>
    <row r="9041" ht="15.75" customHeight="1">
      <c r="A9041" s="1">
        <v>9862.0</v>
      </c>
      <c r="B9041" s="2" t="s">
        <v>7059</v>
      </c>
      <c r="C9041" s="2" t="s">
        <v>7063</v>
      </c>
      <c r="D9041" s="2" t="s">
        <v>6</v>
      </c>
      <c r="E9041" s="2" t="str">
        <f>IFERROR(__xludf.DUMMYFUNCTION("GOOGLETRANSLATE(B9041, ""auto"",""en"")"),"mwltfïlimi the Prophet Muhammad, thank goodness today Friday maşallah such is the history of cartoon shown here is all true about the origin of the religion of Islam Craftiest thank goodness")</f>
        <v>mwltfïlimi the Prophet Muhammad, thank goodness today Friday maşallah such is the history of cartoon shown here is all true about the origin of the religion of Islam Craftiest thank goodness</v>
      </c>
    </row>
    <row r="9042" ht="15.75" customHeight="1">
      <c r="A9042" s="1">
        <v>9863.0</v>
      </c>
      <c r="B9042" s="2" t="s">
        <v>7060</v>
      </c>
      <c r="C9042" s="2" t="s">
        <v>7063</v>
      </c>
      <c r="D9042" s="2" t="s">
        <v>6</v>
      </c>
      <c r="E9042" s="2" t="str">
        <f>IFERROR(__xludf.DUMMYFUNCTION("GOOGLETRANSLATE(B9042, ""auto"",""en"")"),"I never let anyone betrayed you went it was your choice")</f>
        <v>I never let anyone betrayed you went it was your choice</v>
      </c>
    </row>
    <row r="9043" ht="15.75" customHeight="1">
      <c r="A9043" s="1">
        <v>9864.0</v>
      </c>
      <c r="B9043" s="2" t="s">
        <v>7061</v>
      </c>
      <c r="C9043" s="2" t="s">
        <v>7063</v>
      </c>
      <c r="D9043" s="2" t="s">
        <v>6</v>
      </c>
      <c r="E9043" s="2" t="str">
        <f>IFERROR(__xludf.DUMMYFUNCTION("GOOGLETRANSLATE(B9043, ""auto"",""en"")"),"The moral of the story is a crowd extinguish even a lion but the essence of the other friends believe the crowd was quenched only devils")</f>
        <v>The moral of the story is a crowd extinguish even a lion but the essence of the other friends believe the crowd was quenched only devils</v>
      </c>
    </row>
    <row r="9044" ht="15.75" customHeight="1">
      <c r="A9044" s="1">
        <v>9865.0</v>
      </c>
      <c r="B9044" s="2" t="s">
        <v>7062</v>
      </c>
      <c r="C9044" s="2" t="s">
        <v>7063</v>
      </c>
      <c r="D9044" s="2" t="s">
        <v>6</v>
      </c>
      <c r="E9044" s="2" t="str">
        <f>IFERROR(__xludf.DUMMYFUNCTION("GOOGLETRANSLATE(B9044, ""auto"",""en"")"),"Lesson number two calm down, stop shaking and nervous all that happens to us happens at a time when you want to b Werber")</f>
        <v>Lesson number two calm down, stop shaking and nervous all that happens to us happens at a time when you want to b Werber</v>
      </c>
    </row>
    <row r="9045" ht="15.75" customHeight="1">
      <c r="A9045" s="1">
        <v>9866.0</v>
      </c>
      <c r="B9045" s="2" t="s">
        <v>979</v>
      </c>
      <c r="C9045" s="2" t="s">
        <v>7057</v>
      </c>
      <c r="D9045" s="2" t="s">
        <v>6</v>
      </c>
      <c r="E9045" s="2" t="str">
        <f>IFERROR(__xludf.DUMMYFUNCTION("GOOGLETRANSLATE(B9045, ""auto"",""en"")"),"I spend a lot of time online too in that time it was possible to catch a lot of cases in 2020 promise to appear here smaller and more to prepare for your exams p s online can be measured in this app https vk com app7158388")</f>
        <v>I spend a lot of time online too in that time it was possible to catch a lot of cases in 2020 promise to appear here smaller and more to prepare for your exams p s online can be measured in this app https vk com app7158388</v>
      </c>
    </row>
    <row r="9046" ht="15.75" customHeight="1">
      <c r="A9046" s="1">
        <v>9867.0</v>
      </c>
      <c r="B9046" s="2" t="s">
        <v>7058</v>
      </c>
      <c r="C9046" s="2" t="s">
        <v>7057</v>
      </c>
      <c r="D9046" s="2" t="s">
        <v>6</v>
      </c>
      <c r="E9046" s="2" t="str">
        <f>IFERROR(__xludf.DUMMYFUNCTION("GOOGLETRANSLATE(B9046, ""auto"",""en"")")," Mom was your door to the world, and it is your door to heaven take care of it")</f>
        <v> Mom was your door to the world, and it is your door to heaven take care of it</v>
      </c>
    </row>
    <row r="9047" ht="15.75" customHeight="1">
      <c r="A9047" s="1">
        <v>9868.0</v>
      </c>
      <c r="B9047" s="2" t="s">
        <v>7059</v>
      </c>
      <c r="C9047" s="2" t="s">
        <v>7057</v>
      </c>
      <c r="D9047" s="2" t="s">
        <v>6</v>
      </c>
      <c r="E9047" s="2" t="str">
        <f>IFERROR(__xludf.DUMMYFUNCTION("GOOGLETRANSLATE(B9047, ""auto"",""en"")"),"mwltfïlimi the Prophet Muhammad, thank goodness today Friday maşallah such is the history of cartoon shown here is all true about the origin of the religion of Islam Craftiest thank goodness")</f>
        <v>mwltfïlimi the Prophet Muhammad, thank goodness today Friday maşallah such is the history of cartoon shown here is all true about the origin of the religion of Islam Craftiest thank goodness</v>
      </c>
    </row>
    <row r="9048" ht="15.75" customHeight="1">
      <c r="A9048" s="1">
        <v>9869.0</v>
      </c>
      <c r="B9048" s="2" t="s">
        <v>7060</v>
      </c>
      <c r="C9048" s="2" t="s">
        <v>7057</v>
      </c>
      <c r="D9048" s="2" t="s">
        <v>6</v>
      </c>
      <c r="E9048" s="2" t="str">
        <f>IFERROR(__xludf.DUMMYFUNCTION("GOOGLETRANSLATE(B9048, ""auto"",""en"")"),"I never let anyone betrayed you went it was your choice")</f>
        <v>I never let anyone betrayed you went it was your choice</v>
      </c>
    </row>
    <row r="9049" ht="15.75" customHeight="1">
      <c r="A9049" s="1">
        <v>9870.0</v>
      </c>
      <c r="B9049" s="2" t="s">
        <v>7061</v>
      </c>
      <c r="C9049" s="2" t="s">
        <v>7057</v>
      </c>
      <c r="D9049" s="2" t="s">
        <v>6</v>
      </c>
      <c r="E9049" s="2" t="str">
        <f>IFERROR(__xludf.DUMMYFUNCTION("GOOGLETRANSLATE(B9049, ""auto"",""en"")"),"The moral of the story is a crowd extinguish even a lion but the essence of the other friends believe the crowd was quenched only devils")</f>
        <v>The moral of the story is a crowd extinguish even a lion but the essence of the other friends believe the crowd was quenched only devils</v>
      </c>
    </row>
    <row r="9050" ht="15.75" customHeight="1">
      <c r="A9050" s="1">
        <v>9871.0</v>
      </c>
      <c r="B9050" s="2" t="s">
        <v>7062</v>
      </c>
      <c r="C9050" s="2" t="s">
        <v>7057</v>
      </c>
      <c r="D9050" s="2" t="s">
        <v>6</v>
      </c>
      <c r="E9050" s="2" t="str">
        <f>IFERROR(__xludf.DUMMYFUNCTION("GOOGLETRANSLATE(B9050, ""auto"",""en"")"),"Lesson number two calm down, stop shaking and nervous all that happens to us happens at a time when you want to b Werber")</f>
        <v>Lesson number two calm down, stop shaking and nervous all that happens to us happens at a time when you want to b Werber</v>
      </c>
    </row>
    <row r="9051" ht="15.75" customHeight="1">
      <c r="A9051" s="1">
        <v>9872.0</v>
      </c>
      <c r="B9051" s="2" t="s">
        <v>7064</v>
      </c>
      <c r="C9051" s="2" t="s">
        <v>7065</v>
      </c>
      <c r="D9051" s="2" t="s">
        <v>6</v>
      </c>
      <c r="E9051" s="2" t="str">
        <f>IFERROR(__xludf.DUMMYFUNCTION("GOOGLETRANSLATE(B9051, ""auto"",""en"")"),"The Bahamas")</f>
        <v>The Bahamas</v>
      </c>
    </row>
    <row r="9052" ht="15.75" customHeight="1">
      <c r="A9052" s="1">
        <v>9873.0</v>
      </c>
      <c r="B9052" s="2" t="s">
        <v>7066</v>
      </c>
      <c r="C9052" s="2" t="s">
        <v>7065</v>
      </c>
      <c r="D9052" s="2" t="s">
        <v>6</v>
      </c>
      <c r="E9052" s="2" t="str">
        <f>IFERROR(__xludf.DUMMYFUNCTION("GOOGLETRANSLATE(B9052, ""auto"",""en"")"),"Appreciate every moment people do not have today and tomorrow")</f>
        <v>Appreciate every moment people do not have today and tomorrow</v>
      </c>
    </row>
    <row r="9053" ht="15.75" customHeight="1">
      <c r="A9053" s="1">
        <v>9874.0</v>
      </c>
      <c r="B9053" s="2" t="s">
        <v>7067</v>
      </c>
      <c r="C9053" s="2" t="s">
        <v>7065</v>
      </c>
      <c r="D9053" s="2" t="s">
        <v>6</v>
      </c>
      <c r="E9053" s="2" t="str">
        <f>IFERROR(__xludf.DUMMYFUNCTION("GOOGLETRANSLATE(B9053, ""auto"",""en"")"),"kz398aea 12 ")</f>
        <v>kz398aea 12 </v>
      </c>
    </row>
    <row r="9054" ht="15.75" customHeight="1">
      <c r="A9054" s="1">
        <v>9876.0</v>
      </c>
      <c r="B9054" s="2" t="s">
        <v>7068</v>
      </c>
      <c r="C9054" s="2" t="s">
        <v>7065</v>
      </c>
      <c r="D9054" s="2" t="s">
        <v>6</v>
      </c>
      <c r="E9054" s="2" t="str">
        <f>IFERROR(__xludf.DUMMYFUNCTION("GOOGLETRANSLATE(B9054, ""auto"",""en"")"),"Adai Adai shaking If you were the ancestors of the reaction is to fall on your feet vulnerable set Europe have not been given a hero")</f>
        <v>Adai Adai shaking If you were the ancestors of the reaction is to fall on your feet vulnerable set Europe have not been given a hero</v>
      </c>
    </row>
    <row r="9055" ht="15.75" customHeight="1">
      <c r="A9055" s="1">
        <v>9877.0</v>
      </c>
      <c r="B9055" s="2" t="s">
        <v>7064</v>
      </c>
      <c r="C9055" s="2" t="s">
        <v>7065</v>
      </c>
      <c r="D9055" s="2" t="s">
        <v>6</v>
      </c>
      <c r="E9055" s="2" t="str">
        <f>IFERROR(__xludf.DUMMYFUNCTION("GOOGLETRANSLATE(B9055, ""auto"",""en"")"),"The Bahamas")</f>
        <v>The Bahamas</v>
      </c>
    </row>
    <row r="9056" ht="15.75" customHeight="1">
      <c r="A9056" s="1">
        <v>9878.0</v>
      </c>
      <c r="B9056" s="2" t="s">
        <v>7066</v>
      </c>
      <c r="C9056" s="2" t="s">
        <v>7065</v>
      </c>
      <c r="D9056" s="2" t="s">
        <v>6</v>
      </c>
      <c r="E9056" s="2" t="str">
        <f>IFERROR(__xludf.DUMMYFUNCTION("GOOGLETRANSLATE(B9056, ""auto"",""en"")"),"Appreciate every moment people do not have today and tomorrow")</f>
        <v>Appreciate every moment people do not have today and tomorrow</v>
      </c>
    </row>
    <row r="9057" ht="15.75" customHeight="1">
      <c r="A9057" s="1">
        <v>9879.0</v>
      </c>
      <c r="B9057" s="2" t="s">
        <v>7067</v>
      </c>
      <c r="C9057" s="2" t="s">
        <v>7065</v>
      </c>
      <c r="D9057" s="2" t="s">
        <v>6</v>
      </c>
      <c r="E9057" s="2" t="str">
        <f>IFERROR(__xludf.DUMMYFUNCTION("GOOGLETRANSLATE(B9057, ""auto"",""en"")"),"kz398aea 12 ")</f>
        <v>kz398aea 12 </v>
      </c>
    </row>
    <row r="9058" ht="15.75" customHeight="1">
      <c r="A9058" s="1">
        <v>9881.0</v>
      </c>
      <c r="B9058" s="2" t="s">
        <v>7068</v>
      </c>
      <c r="C9058" s="2" t="s">
        <v>7065</v>
      </c>
      <c r="D9058" s="2" t="s">
        <v>6</v>
      </c>
      <c r="E9058" s="2" t="str">
        <f>IFERROR(__xludf.DUMMYFUNCTION("GOOGLETRANSLATE(B9058, ""auto"",""en"")"),"Adai Adai shaking If you were the ancestors of the reaction is to fall on your feet vulnerable set Europe have not been given a hero")</f>
        <v>Adai Adai shaking If you were the ancestors of the reaction is to fall on your feet vulnerable set Europe have not been given a hero</v>
      </c>
    </row>
    <row r="9059" ht="15.75" customHeight="1">
      <c r="A9059" s="1">
        <v>9882.0</v>
      </c>
      <c r="B9059" s="2" t="s">
        <v>7064</v>
      </c>
      <c r="C9059" s="2" t="s">
        <v>7069</v>
      </c>
      <c r="D9059" s="2" t="s">
        <v>6</v>
      </c>
      <c r="E9059" s="2" t="str">
        <f>IFERROR(__xludf.DUMMYFUNCTION("GOOGLETRANSLATE(B9059, ""auto"",""en"")"),"The Bahamas")</f>
        <v>The Bahamas</v>
      </c>
    </row>
    <row r="9060" ht="15.75" customHeight="1">
      <c r="A9060" s="1">
        <v>9883.0</v>
      </c>
      <c r="B9060" s="2" t="s">
        <v>7066</v>
      </c>
      <c r="C9060" s="2" t="s">
        <v>7069</v>
      </c>
      <c r="D9060" s="2" t="s">
        <v>6</v>
      </c>
      <c r="E9060" s="2" t="str">
        <f>IFERROR(__xludf.DUMMYFUNCTION("GOOGLETRANSLATE(B9060, ""auto"",""en"")"),"Appreciate every moment people do not have today and tomorrow")</f>
        <v>Appreciate every moment people do not have today and tomorrow</v>
      </c>
    </row>
    <row r="9061" ht="15.75" customHeight="1">
      <c r="A9061" s="1">
        <v>9884.0</v>
      </c>
      <c r="B9061" s="2" t="s">
        <v>7067</v>
      </c>
      <c r="C9061" s="2" t="s">
        <v>7069</v>
      </c>
      <c r="D9061" s="2" t="s">
        <v>6</v>
      </c>
      <c r="E9061" s="2" t="str">
        <f>IFERROR(__xludf.DUMMYFUNCTION("GOOGLETRANSLATE(B9061, ""auto"",""en"")"),"kz398aea 12 ")</f>
        <v>kz398aea 12 </v>
      </c>
    </row>
    <row r="9062" ht="15.75" customHeight="1">
      <c r="A9062" s="1">
        <v>9886.0</v>
      </c>
      <c r="B9062" s="2" t="s">
        <v>7068</v>
      </c>
      <c r="C9062" s="2" t="s">
        <v>7069</v>
      </c>
      <c r="D9062" s="2" t="s">
        <v>6</v>
      </c>
      <c r="E9062" s="2" t="str">
        <f>IFERROR(__xludf.DUMMYFUNCTION("GOOGLETRANSLATE(B9062, ""auto"",""en"")"),"Adai Adai shaking If you were the ancestors of the reaction is to fall on your feet vulnerable set Europe have not been given a hero")</f>
        <v>Adai Adai shaking If you were the ancestors of the reaction is to fall on your feet vulnerable set Europe have not been given a hero</v>
      </c>
    </row>
    <row r="9063" ht="15.75" customHeight="1">
      <c r="A9063" s="1">
        <v>9887.0</v>
      </c>
      <c r="B9063" s="2" t="s">
        <v>7070</v>
      </c>
      <c r="C9063" s="2" t="s">
        <v>7071</v>
      </c>
      <c r="D9063" s="2" t="s">
        <v>6</v>
      </c>
      <c r="E9063" s="2" t="str">
        <f>IFERROR(__xludf.DUMMYFUNCTION("GOOGLETRANSLATE(B9063, ""auto"",""en"")"),"Ilya Sokorenko fag")</f>
        <v>Ilya Sokorenko fag</v>
      </c>
    </row>
    <row r="9064" ht="15.75" customHeight="1">
      <c r="A9064" s="1">
        <v>9888.0</v>
      </c>
      <c r="B9064" s="2" t="s">
        <v>7070</v>
      </c>
      <c r="C9064" s="2" t="s">
        <v>7072</v>
      </c>
      <c r="D9064" s="2" t="s">
        <v>6</v>
      </c>
      <c r="E9064" s="2" t="str">
        <f>IFERROR(__xludf.DUMMYFUNCTION("GOOGLETRANSLATE(B9064, ""auto"",""en"")"),"Ilya Sokorenko fag")</f>
        <v>Ilya Sokorenko fag</v>
      </c>
    </row>
    <row r="9065" ht="15.75" customHeight="1">
      <c r="A9065" s="1">
        <v>9889.0</v>
      </c>
      <c r="B9065" s="2" t="s">
        <v>7070</v>
      </c>
      <c r="C9065" s="2" t="s">
        <v>7072</v>
      </c>
      <c r="D9065" s="2" t="s">
        <v>6</v>
      </c>
      <c r="E9065" s="2" t="str">
        <f>IFERROR(__xludf.DUMMYFUNCTION("GOOGLETRANSLATE(B9065, ""auto"",""en"")"),"Ilya Sokorenko fag")</f>
        <v>Ilya Sokorenko fag</v>
      </c>
    </row>
    <row r="9066" ht="15.75" customHeight="1">
      <c r="A9066" s="1">
        <v>9890.0</v>
      </c>
      <c r="B9066" s="2" t="s">
        <v>7073</v>
      </c>
      <c r="C9066" s="2" t="s">
        <v>7074</v>
      </c>
      <c r="D9066" s="2" t="s">
        <v>6</v>
      </c>
      <c r="E9066" s="2" t="str">
        <f>IFERROR(__xludf.DUMMYFUNCTION("GOOGLETRANSLATE(B9066, ""auto"",""en"")"),"Ask me a question")</f>
        <v>Ask me a question</v>
      </c>
    </row>
    <row r="9067" ht="15.75" customHeight="1">
      <c r="A9067" s="1">
        <v>9891.0</v>
      </c>
      <c r="B9067" s="2" t="s">
        <v>7075</v>
      </c>
      <c r="C9067" s="2" t="s">
        <v>7074</v>
      </c>
      <c r="D9067" s="2" t="s">
        <v>6</v>
      </c>
      <c r="E9067" s="2" t="str">
        <f>IFERROR(__xludf.DUMMYFUNCTION("GOOGLETRANSLATE(B9067, ""auto"",""en"")"),"check")</f>
        <v>check</v>
      </c>
    </row>
    <row r="9068" ht="15.75" customHeight="1">
      <c r="A9068" s="1">
        <v>9892.0</v>
      </c>
      <c r="B9068" s="2" t="s">
        <v>279</v>
      </c>
      <c r="C9068" s="2" t="s">
        <v>7074</v>
      </c>
      <c r="D9068" s="2" t="s">
        <v>6</v>
      </c>
      <c r="E9068" s="2" t="str">
        <f>IFERROR(__xludf.DUMMYFUNCTION("GOOGLETRANSLATE(B9068, ""auto"",""en"")"),"live")</f>
        <v>live</v>
      </c>
    </row>
    <row r="9069" ht="15.75" customHeight="1">
      <c r="A9069" s="1">
        <v>9893.0</v>
      </c>
      <c r="B9069" s="2" t="s">
        <v>279</v>
      </c>
      <c r="C9069" s="2" t="s">
        <v>7074</v>
      </c>
      <c r="D9069" s="2" t="s">
        <v>6</v>
      </c>
      <c r="E9069" s="2" t="str">
        <f>IFERROR(__xludf.DUMMYFUNCTION("GOOGLETRANSLATE(B9069, ""auto"",""en"")"),"live")</f>
        <v>live</v>
      </c>
    </row>
    <row r="9070" ht="15.75" customHeight="1">
      <c r="A9070" s="1">
        <v>9894.0</v>
      </c>
      <c r="B9070" s="2" t="s">
        <v>279</v>
      </c>
      <c r="C9070" s="2" t="s">
        <v>7074</v>
      </c>
      <c r="D9070" s="2" t="s">
        <v>6</v>
      </c>
      <c r="E9070" s="2" t="str">
        <f>IFERROR(__xludf.DUMMYFUNCTION("GOOGLETRANSLATE(B9070, ""auto"",""en"")"),"live")</f>
        <v>live</v>
      </c>
    </row>
    <row r="9071" ht="15.75" customHeight="1">
      <c r="A9071" s="1">
        <v>9895.0</v>
      </c>
      <c r="B9071" s="2" t="s">
        <v>279</v>
      </c>
      <c r="C9071" s="2" t="s">
        <v>7074</v>
      </c>
      <c r="D9071" s="2" t="s">
        <v>6</v>
      </c>
      <c r="E9071" s="2" t="str">
        <f>IFERROR(__xludf.DUMMYFUNCTION("GOOGLETRANSLATE(B9071, ""auto"",""en"")"),"live")</f>
        <v>live</v>
      </c>
    </row>
    <row r="9072" ht="15.75" customHeight="1">
      <c r="A9072" s="1">
        <v>9896.0</v>
      </c>
      <c r="B9072" s="2" t="s">
        <v>279</v>
      </c>
      <c r="C9072" s="2" t="s">
        <v>7074</v>
      </c>
      <c r="D9072" s="2" t="s">
        <v>6</v>
      </c>
      <c r="E9072" s="2" t="str">
        <f>IFERROR(__xludf.DUMMYFUNCTION("GOOGLETRANSLATE(B9072, ""auto"",""en"")"),"live")</f>
        <v>live</v>
      </c>
    </row>
    <row r="9073" ht="15.75" customHeight="1">
      <c r="A9073" s="1">
        <v>9898.0</v>
      </c>
      <c r="B9073" s="2" t="s">
        <v>7076</v>
      </c>
      <c r="C9073" s="2" t="s">
        <v>7074</v>
      </c>
      <c r="D9073" s="2" t="s">
        <v>6</v>
      </c>
      <c r="E9073" s="2" t="str">
        <f>IFERROR(__xludf.DUMMYFUNCTION("GOOGLETRANSLATE(B9073, ""auto"",""en"")"),"every girl should be able to cheer up her man")</f>
        <v>every girl should be able to cheer up her man</v>
      </c>
    </row>
    <row r="9074" ht="15.75" customHeight="1">
      <c r="A9074" s="1">
        <v>9900.0</v>
      </c>
      <c r="B9074" s="2" t="s">
        <v>7077</v>
      </c>
      <c r="C9074" s="2" t="s">
        <v>7074</v>
      </c>
      <c r="D9074" s="2" t="s">
        <v>6</v>
      </c>
      <c r="E9074" s="2" t="str">
        <f>IFERROR(__xludf.DUMMYFUNCTION("GOOGLETRANSLATE(B9074, ""auto"",""en"")"),"I will destroy all that you have created hell I will avenge avenge beautiful")</f>
        <v>I will destroy all that you have created hell I will avenge avenge beautiful</v>
      </c>
    </row>
    <row r="9075" ht="15.75" customHeight="1">
      <c r="A9075" s="1">
        <v>9901.0</v>
      </c>
      <c r="B9075" s="2" t="s">
        <v>7073</v>
      </c>
      <c r="C9075" s="2" t="s">
        <v>7078</v>
      </c>
      <c r="D9075" s="2" t="s">
        <v>6</v>
      </c>
      <c r="E9075" s="2" t="str">
        <f>IFERROR(__xludf.DUMMYFUNCTION("GOOGLETRANSLATE(B9075, ""auto"",""en"")"),"Ask me a question")</f>
        <v>Ask me a question</v>
      </c>
    </row>
    <row r="9076" ht="15.75" customHeight="1">
      <c r="A9076" s="1">
        <v>9902.0</v>
      </c>
      <c r="B9076" s="2" t="s">
        <v>7075</v>
      </c>
      <c r="C9076" s="2" t="s">
        <v>7078</v>
      </c>
      <c r="D9076" s="2" t="s">
        <v>6</v>
      </c>
      <c r="E9076" s="2" t="str">
        <f>IFERROR(__xludf.DUMMYFUNCTION("GOOGLETRANSLATE(B9076, ""auto"",""en"")"),"check")</f>
        <v>check</v>
      </c>
    </row>
    <row r="9077" ht="15.75" customHeight="1">
      <c r="A9077" s="1">
        <v>9903.0</v>
      </c>
      <c r="B9077" s="2" t="s">
        <v>279</v>
      </c>
      <c r="C9077" s="2" t="s">
        <v>7078</v>
      </c>
      <c r="D9077" s="2" t="s">
        <v>6</v>
      </c>
      <c r="E9077" s="2" t="str">
        <f>IFERROR(__xludf.DUMMYFUNCTION("GOOGLETRANSLATE(B9077, ""auto"",""en"")"),"live")</f>
        <v>live</v>
      </c>
    </row>
    <row r="9078" ht="15.75" customHeight="1">
      <c r="A9078" s="1">
        <v>9904.0</v>
      </c>
      <c r="B9078" s="2" t="s">
        <v>279</v>
      </c>
      <c r="C9078" s="2" t="s">
        <v>7078</v>
      </c>
      <c r="D9078" s="2" t="s">
        <v>6</v>
      </c>
      <c r="E9078" s="2" t="str">
        <f>IFERROR(__xludf.DUMMYFUNCTION("GOOGLETRANSLATE(B9078, ""auto"",""en"")"),"live")</f>
        <v>live</v>
      </c>
    </row>
    <row r="9079" ht="15.75" customHeight="1">
      <c r="A9079" s="1">
        <v>9905.0</v>
      </c>
      <c r="B9079" s="2" t="s">
        <v>279</v>
      </c>
      <c r="C9079" s="2" t="s">
        <v>7078</v>
      </c>
      <c r="D9079" s="2" t="s">
        <v>6</v>
      </c>
      <c r="E9079" s="2" t="str">
        <f>IFERROR(__xludf.DUMMYFUNCTION("GOOGLETRANSLATE(B9079, ""auto"",""en"")"),"live")</f>
        <v>live</v>
      </c>
    </row>
    <row r="9080" ht="15.75" customHeight="1">
      <c r="A9080" s="1">
        <v>9906.0</v>
      </c>
      <c r="B9080" s="2" t="s">
        <v>279</v>
      </c>
      <c r="C9080" s="2" t="s">
        <v>7078</v>
      </c>
      <c r="D9080" s="2" t="s">
        <v>6</v>
      </c>
      <c r="E9080" s="2" t="str">
        <f>IFERROR(__xludf.DUMMYFUNCTION("GOOGLETRANSLATE(B9080, ""auto"",""en"")"),"live")</f>
        <v>live</v>
      </c>
    </row>
    <row r="9081" ht="15.75" customHeight="1">
      <c r="A9081" s="1">
        <v>9907.0</v>
      </c>
      <c r="B9081" s="2" t="s">
        <v>279</v>
      </c>
      <c r="C9081" s="2" t="s">
        <v>7078</v>
      </c>
      <c r="D9081" s="2" t="s">
        <v>6</v>
      </c>
      <c r="E9081" s="2" t="str">
        <f>IFERROR(__xludf.DUMMYFUNCTION("GOOGLETRANSLATE(B9081, ""auto"",""en"")"),"live")</f>
        <v>live</v>
      </c>
    </row>
    <row r="9082" ht="15.75" customHeight="1">
      <c r="A9082" s="1">
        <v>9909.0</v>
      </c>
      <c r="B9082" s="2" t="s">
        <v>7076</v>
      </c>
      <c r="C9082" s="2" t="s">
        <v>7078</v>
      </c>
      <c r="D9082" s="2" t="s">
        <v>6</v>
      </c>
      <c r="E9082" s="2" t="str">
        <f>IFERROR(__xludf.DUMMYFUNCTION("GOOGLETRANSLATE(B9082, ""auto"",""en"")"),"every girl should be able to cheer up her man")</f>
        <v>every girl should be able to cheer up her man</v>
      </c>
    </row>
    <row r="9083" ht="15.75" customHeight="1">
      <c r="A9083" s="1">
        <v>9911.0</v>
      </c>
      <c r="B9083" s="2" t="s">
        <v>7077</v>
      </c>
      <c r="C9083" s="2" t="s">
        <v>7078</v>
      </c>
      <c r="D9083" s="2" t="s">
        <v>6</v>
      </c>
      <c r="E9083" s="2" t="str">
        <f>IFERROR(__xludf.DUMMYFUNCTION("GOOGLETRANSLATE(B9083, ""auto"",""en"")"),"I will destroy all that you have created hell I will avenge avenge beautiful")</f>
        <v>I will destroy all that you have created hell I will avenge avenge beautiful</v>
      </c>
    </row>
    <row r="9084" ht="15.75" customHeight="1">
      <c r="A9084" s="1">
        <v>9912.0</v>
      </c>
      <c r="B9084" s="2" t="s">
        <v>7079</v>
      </c>
      <c r="C9084" s="2" t="s">
        <v>7080</v>
      </c>
      <c r="D9084" s="2" t="s">
        <v>6</v>
      </c>
      <c r="E9084" s="2" t="str">
        <f>IFERROR(__xludf.DUMMYFUNCTION("GOOGLETRANSLATE(B9084, ""auto"",""en"")")," good weekend esteqalarkün 16062019")</f>
        <v> good weekend esteqalarkün 16062019</v>
      </c>
    </row>
    <row r="9085" ht="15.75" customHeight="1">
      <c r="A9085" s="1">
        <v>9913.0</v>
      </c>
      <c r="B9085" s="2" t="s">
        <v>7079</v>
      </c>
      <c r="C9085" s="2" t="s">
        <v>7081</v>
      </c>
      <c r="D9085" s="2" t="s">
        <v>6</v>
      </c>
      <c r="E9085" s="2" t="str">
        <f>IFERROR(__xludf.DUMMYFUNCTION("GOOGLETRANSLATE(B9085, ""auto"",""en"")")," good weekend esteqalarkün 16062019")</f>
        <v> good weekend esteqalarkün 16062019</v>
      </c>
    </row>
    <row r="9086" ht="15.75" customHeight="1">
      <c r="A9086" s="1">
        <v>9914.0</v>
      </c>
      <c r="B9086" s="2" t="s">
        <v>7079</v>
      </c>
      <c r="C9086" s="2" t="s">
        <v>7080</v>
      </c>
      <c r="D9086" s="2" t="s">
        <v>6</v>
      </c>
      <c r="E9086" s="2" t="str">
        <f>IFERROR(__xludf.DUMMYFUNCTION("GOOGLETRANSLATE(B9086, ""auto"",""en"")")," good weekend esteqalarkün 16062019")</f>
        <v> good weekend esteqalarkün 16062019</v>
      </c>
    </row>
    <row r="9087" ht="15.75" customHeight="1">
      <c r="A9087" s="1">
        <v>9915.0</v>
      </c>
      <c r="B9087" s="2" t="s">
        <v>7082</v>
      </c>
      <c r="C9087" s="2" t="s">
        <v>7083</v>
      </c>
      <c r="D9087" s="2" t="s">
        <v>6</v>
      </c>
      <c r="E9087" s="2" t="str">
        <f>IFERROR(__xludf.DUMMYFUNCTION("GOOGLETRANSLATE(B9087, ""auto"",""en"")"),"sometimes we do not even notice that our dreams come true, we always just a little")</f>
        <v>sometimes we do not even notice that our dreams come true, we always just a little</v>
      </c>
    </row>
    <row r="9088" ht="15.75" customHeight="1">
      <c r="A9088" s="1">
        <v>9916.0</v>
      </c>
      <c r="B9088" s="2" t="s">
        <v>7082</v>
      </c>
      <c r="C9088" s="2" t="s">
        <v>7084</v>
      </c>
      <c r="D9088" s="2" t="s">
        <v>6</v>
      </c>
      <c r="E9088" s="2" t="str">
        <f>IFERROR(__xludf.DUMMYFUNCTION("GOOGLETRANSLATE(B9088, ""auto"",""en"")"),"sometimes we do not even notice that our dreams come true, we always just a little")</f>
        <v>sometimes we do not even notice that our dreams come true, we always just a little</v>
      </c>
    </row>
    <row r="9089" ht="15.75" customHeight="1">
      <c r="A9089" s="1">
        <v>9917.0</v>
      </c>
      <c r="B9089" s="2" t="s">
        <v>7085</v>
      </c>
      <c r="C9089" s="2" t="s">
        <v>4455</v>
      </c>
      <c r="D9089" s="2" t="s">
        <v>6</v>
      </c>
      <c r="E9089" s="2" t="str">
        <f>IFERROR(__xludf.DUMMYFUNCTION("GOOGLETRANSLATE(B9089, ""auto"",""en"")"),"I left about you a sharp response in Annex vk com provoker")</f>
        <v>I left about you a sharp response in Annex vk com provoker</v>
      </c>
    </row>
    <row r="9090" ht="15.75" customHeight="1">
      <c r="A9090" s="1">
        <v>9918.0</v>
      </c>
      <c r="B9090" s="2" t="s">
        <v>7086</v>
      </c>
      <c r="C9090" s="2" t="s">
        <v>4455</v>
      </c>
      <c r="D9090" s="2" t="s">
        <v>6</v>
      </c>
      <c r="E9090" s="2" t="str">
        <f>IFERROR(__xludf.DUMMYFUNCTION("GOOGLETRANSLATE(B9090, ""auto"",""en"")"),"Olzhas tөlegenұly minitest what your room will be shown below the result of a lot of other tests here vk com minitest")</f>
        <v>Olzhas tөlegenұly minitest what your room will be shown below the result of a lot of other tests here vk com minitest</v>
      </c>
    </row>
    <row r="9091" ht="15.75" customHeight="1">
      <c r="A9091" s="1">
        <v>9919.0</v>
      </c>
      <c r="B9091" s="2" t="s">
        <v>7087</v>
      </c>
      <c r="C9091" s="2" t="s">
        <v>4455</v>
      </c>
      <c r="D9091" s="2" t="s">
        <v>6</v>
      </c>
      <c r="E9091" s="2" t="str">
        <f>IFERROR(__xludf.DUMMYFUNCTION("GOOGLETRANSLATE(B9091, ""auto"",""en"")"),"friends made you harakterogrammu http vk com app2417356")</f>
        <v>friends made you harakterogrammu http vk com app2417356</v>
      </c>
    </row>
    <row r="9092" ht="15.75" customHeight="1">
      <c r="A9092" s="1">
        <v>9920.0</v>
      </c>
      <c r="B9092" s="2" t="s">
        <v>7088</v>
      </c>
      <c r="C9092" s="2" t="s">
        <v>4455</v>
      </c>
      <c r="D9092" s="2" t="s">
        <v>6</v>
      </c>
      <c r="E9092" s="2" t="str">
        <f>IFERROR(__xludf.DUMMYFUNCTION("GOOGLETRANSLATE(B9092, ""auto"",""en"")"),"megatest who you are from the players here you can find on any of the players you are like test here vk com megatest 54b4afa8e4b0c0072ec15988")</f>
        <v>megatest who you are from the players here you can find on any of the players you are like test here vk com megatest 54b4afa8e4b0c0072ec15988</v>
      </c>
    </row>
    <row r="9093" ht="15.75" customHeight="1">
      <c r="A9093" s="1">
        <v>9921.0</v>
      </c>
      <c r="B9093" s="2" t="s">
        <v>7089</v>
      </c>
      <c r="C9093" s="2" t="s">
        <v>4455</v>
      </c>
      <c r="D9093" s="2" t="s">
        <v>6</v>
      </c>
      <c r="E9093" s="2" t="str">
        <f>IFERROR(__xludf.DUMMYFUNCTION("GOOGLETRANSLATE(B9093, ""auto"",""en"")"),"megatest who you are from the players get tested and find out the test here vk com megatest 54a8e868e4b0c0072ec101e2")</f>
        <v>megatest who you are from the players get tested and find out the test here vk com megatest 54a8e868e4b0c0072ec101e2</v>
      </c>
    </row>
    <row r="9094" ht="15.75" customHeight="1">
      <c r="A9094" s="1">
        <v>9922.0</v>
      </c>
      <c r="B9094" s="2" t="s">
        <v>7090</v>
      </c>
      <c r="C9094" s="2" t="s">
        <v>4455</v>
      </c>
      <c r="D9094" s="2" t="s">
        <v>6</v>
      </c>
      <c r="E9094" s="2" t="str">
        <f>IFERROR(__xludf.DUMMYFUNCTION("GOOGLETRANSLATE(B9094, ""auto"",""en"")"),"ahahahahaha")</f>
        <v>ahahahahaha</v>
      </c>
    </row>
    <row r="9095" ht="15.75" customHeight="1">
      <c r="A9095" s="1">
        <v>9923.0</v>
      </c>
      <c r="B9095" s="2" t="s">
        <v>7085</v>
      </c>
      <c r="C9095" s="2" t="s">
        <v>4455</v>
      </c>
      <c r="D9095" s="2" t="s">
        <v>6</v>
      </c>
      <c r="E9095" s="2" t="str">
        <f>IFERROR(__xludf.DUMMYFUNCTION("GOOGLETRANSLATE(B9095, ""auto"",""en"")"),"I left about you a sharp response in Annex vk com provoker")</f>
        <v>I left about you a sharp response in Annex vk com provoker</v>
      </c>
    </row>
    <row r="9096" ht="15.75" customHeight="1">
      <c r="A9096" s="1">
        <v>9924.0</v>
      </c>
      <c r="B9096" s="2" t="s">
        <v>7086</v>
      </c>
      <c r="C9096" s="2" t="s">
        <v>4455</v>
      </c>
      <c r="D9096" s="2" t="s">
        <v>6</v>
      </c>
      <c r="E9096" s="2" t="str">
        <f>IFERROR(__xludf.DUMMYFUNCTION("GOOGLETRANSLATE(B9096, ""auto"",""en"")"),"Olzhas tөlegenұly minitest what your room will be shown below the result of a lot of other tests here vk com minitest")</f>
        <v>Olzhas tөlegenұly minitest what your room will be shown below the result of a lot of other tests here vk com minitest</v>
      </c>
    </row>
    <row r="9097" ht="15.75" customHeight="1">
      <c r="A9097" s="1">
        <v>9925.0</v>
      </c>
      <c r="B9097" s="2" t="s">
        <v>7087</v>
      </c>
      <c r="C9097" s="2" t="s">
        <v>4455</v>
      </c>
      <c r="D9097" s="2" t="s">
        <v>6</v>
      </c>
      <c r="E9097" s="2" t="str">
        <f>IFERROR(__xludf.DUMMYFUNCTION("GOOGLETRANSLATE(B9097, ""auto"",""en"")"),"friends made you harakterogrammu http vk com app2417356")</f>
        <v>friends made you harakterogrammu http vk com app2417356</v>
      </c>
    </row>
    <row r="9098" ht="15.75" customHeight="1">
      <c r="A9098" s="1">
        <v>9926.0</v>
      </c>
      <c r="B9098" s="2" t="s">
        <v>7088</v>
      </c>
      <c r="C9098" s="2" t="s">
        <v>4455</v>
      </c>
      <c r="D9098" s="2" t="s">
        <v>6</v>
      </c>
      <c r="E9098" s="2" t="str">
        <f>IFERROR(__xludf.DUMMYFUNCTION("GOOGLETRANSLATE(B9098, ""auto"",""en"")"),"megatest who you are from the players here you can find on any of the players you are like test here vk com megatest 54b4afa8e4b0c0072ec15988")</f>
        <v>megatest who you are from the players here you can find on any of the players you are like test here vk com megatest 54b4afa8e4b0c0072ec15988</v>
      </c>
    </row>
    <row r="9099" ht="15.75" customHeight="1">
      <c r="A9099" s="1">
        <v>9927.0</v>
      </c>
      <c r="B9099" s="2" t="s">
        <v>7089</v>
      </c>
      <c r="C9099" s="2" t="s">
        <v>4455</v>
      </c>
      <c r="D9099" s="2" t="s">
        <v>6</v>
      </c>
      <c r="E9099" s="2" t="str">
        <f>IFERROR(__xludf.DUMMYFUNCTION("GOOGLETRANSLATE(B9099, ""auto"",""en"")"),"megatest who you are from the players get tested and find out the test here vk com megatest 54a8e868e4b0c0072ec101e2")</f>
        <v>megatest who you are from the players get tested and find out the test here vk com megatest 54a8e868e4b0c0072ec101e2</v>
      </c>
    </row>
    <row r="9100" ht="15.75" customHeight="1">
      <c r="A9100" s="1">
        <v>9928.0</v>
      </c>
      <c r="B9100" s="2" t="s">
        <v>7090</v>
      </c>
      <c r="C9100" s="2" t="s">
        <v>4455</v>
      </c>
      <c r="D9100" s="2" t="s">
        <v>6</v>
      </c>
      <c r="E9100" s="2" t="str">
        <f>IFERROR(__xludf.DUMMYFUNCTION("GOOGLETRANSLATE(B9100, ""auto"",""en"")"),"ahahahahaha")</f>
        <v>ahahahahaha</v>
      </c>
    </row>
    <row r="9101" ht="15.75" customHeight="1">
      <c r="A9101" s="1">
        <v>9929.0</v>
      </c>
      <c r="B9101" s="2" t="s">
        <v>7091</v>
      </c>
      <c r="C9101" s="2" t="s">
        <v>7092</v>
      </c>
      <c r="D9101" s="2" t="s">
        <v>6</v>
      </c>
      <c r="E9101" s="2" t="str">
        <f>IFERROR(__xludf.DUMMYFUNCTION("GOOGLETRANSLATE(B9101, ""auto"",""en"")"),"I'll play you a nocturne expensive sit down and close your eyes do not express feelings more accurately because now and forever, even in a room full of art show completely")</f>
        <v>I'll play you a nocturne expensive sit down and close your eyes do not express feelings more accurately because now and forever, even in a room full of art show completely</v>
      </c>
    </row>
    <row r="9102" ht="15.75" customHeight="1">
      <c r="A9102" s="1">
        <v>9930.0</v>
      </c>
      <c r="B9102" s="2" t="s">
        <v>7093</v>
      </c>
      <c r="C9102" s="2" t="s">
        <v>7092</v>
      </c>
      <c r="D9102" s="2" t="s">
        <v>6</v>
      </c>
      <c r="E9102" s="2" t="str">
        <f>IFERROR(__xludf.DUMMYFUNCTION("GOOGLETRANSLATE(B9102, ""auto"",""en"")"),"prove that love is stronger break shovel skull")</f>
        <v>prove that love is stronger break shovel skull</v>
      </c>
    </row>
    <row r="9103" ht="15.75" customHeight="1">
      <c r="A9103" s="1">
        <v>9931.0</v>
      </c>
      <c r="B9103" s="2" t="s">
        <v>7094</v>
      </c>
      <c r="C9103" s="2" t="s">
        <v>7092</v>
      </c>
      <c r="D9103" s="2" t="s">
        <v>6</v>
      </c>
      <c r="E9103" s="2" t="str">
        <f>IFERROR(__xludf.DUMMYFUNCTION("GOOGLETRANSLATE(B9103, ""auto"",""en"")"),"read people like a book to share their knowledge with me about me")</f>
        <v>read people like a book to share their knowledge with me about me</v>
      </c>
    </row>
    <row r="9104" ht="15.75" customHeight="1">
      <c r="A9104" s="1">
        <v>9932.0</v>
      </c>
      <c r="B9104" s="2" t="s">
        <v>7095</v>
      </c>
      <c r="C9104" s="2" t="s">
        <v>7092</v>
      </c>
      <c r="D9104" s="2" t="s">
        <v>6</v>
      </c>
      <c r="E9104" s="2" t="str">
        <f>IFERROR(__xludf.DUMMYFUNCTION("GOOGLETRANSLATE(B9104, ""auto"",""en"")"),"I feel like a tea bag in a bowl of soup")</f>
        <v>I feel like a tea bag in a bowl of soup</v>
      </c>
    </row>
    <row r="9105" ht="15.75" customHeight="1">
      <c r="A9105" s="1">
        <v>9933.0</v>
      </c>
      <c r="B9105" s="2" t="s">
        <v>7096</v>
      </c>
      <c r="C9105" s="2" t="s">
        <v>7092</v>
      </c>
      <c r="D9105" s="2" t="s">
        <v>6</v>
      </c>
      <c r="E9105" s="2" t="str">
        <f>IFERROR(__xludf.DUMMYFUNCTION("GOOGLETRANSLATE(B9105, ""auto"",""en"")"),"Make a big breath and run breaking the darkness")</f>
        <v>Make a big breath and run breaking the darkness</v>
      </c>
    </row>
    <row r="9106" ht="15.75" customHeight="1">
      <c r="A9106" s="1">
        <v>9934.0</v>
      </c>
      <c r="B9106" s="2" t="s">
        <v>7091</v>
      </c>
      <c r="C9106" s="2" t="s">
        <v>7092</v>
      </c>
      <c r="D9106" s="2" t="s">
        <v>6</v>
      </c>
      <c r="E9106" s="2" t="str">
        <f>IFERROR(__xludf.DUMMYFUNCTION("GOOGLETRANSLATE(B9106, ""auto"",""en"")"),"I'll play you a nocturne expensive sit down and close your eyes do not express feelings more accurately because now and forever, even in a room full of art show completely")</f>
        <v>I'll play you a nocturne expensive sit down and close your eyes do not express feelings more accurately because now and forever, even in a room full of art show completely</v>
      </c>
    </row>
    <row r="9107" ht="15.75" customHeight="1">
      <c r="A9107" s="1">
        <v>9935.0</v>
      </c>
      <c r="B9107" s="2" t="s">
        <v>7093</v>
      </c>
      <c r="C9107" s="2" t="s">
        <v>7092</v>
      </c>
      <c r="D9107" s="2" t="s">
        <v>6</v>
      </c>
      <c r="E9107" s="2" t="str">
        <f>IFERROR(__xludf.DUMMYFUNCTION("GOOGLETRANSLATE(B9107, ""auto"",""en"")"),"prove that love is stronger break shovel skull")</f>
        <v>prove that love is stronger break shovel skull</v>
      </c>
    </row>
    <row r="9108" ht="15.75" customHeight="1">
      <c r="A9108" s="1">
        <v>9936.0</v>
      </c>
      <c r="B9108" s="2" t="s">
        <v>7094</v>
      </c>
      <c r="C9108" s="2" t="s">
        <v>7092</v>
      </c>
      <c r="D9108" s="2" t="s">
        <v>6</v>
      </c>
      <c r="E9108" s="2" t="str">
        <f>IFERROR(__xludf.DUMMYFUNCTION("GOOGLETRANSLATE(B9108, ""auto"",""en"")"),"read people like a book to share their knowledge with me about me")</f>
        <v>read people like a book to share their knowledge with me about me</v>
      </c>
    </row>
    <row r="9109" ht="15.75" customHeight="1">
      <c r="A9109" s="1">
        <v>9937.0</v>
      </c>
      <c r="B9109" s="2" t="s">
        <v>7095</v>
      </c>
      <c r="C9109" s="2" t="s">
        <v>7092</v>
      </c>
      <c r="D9109" s="2" t="s">
        <v>6</v>
      </c>
      <c r="E9109" s="2" t="str">
        <f>IFERROR(__xludf.DUMMYFUNCTION("GOOGLETRANSLATE(B9109, ""auto"",""en"")"),"I feel like a tea bag in a bowl of soup")</f>
        <v>I feel like a tea bag in a bowl of soup</v>
      </c>
    </row>
    <row r="9110" ht="15.75" customHeight="1">
      <c r="A9110" s="1">
        <v>9938.0</v>
      </c>
      <c r="B9110" s="2" t="s">
        <v>7096</v>
      </c>
      <c r="C9110" s="2" t="s">
        <v>7092</v>
      </c>
      <c r="D9110" s="2" t="s">
        <v>6</v>
      </c>
      <c r="E9110" s="2" t="str">
        <f>IFERROR(__xludf.DUMMYFUNCTION("GOOGLETRANSLATE(B9110, ""auto"",""en"")"),"Make a big breath and run breaking the darkness")</f>
        <v>Make a big breath and run breaking the darkness</v>
      </c>
    </row>
    <row r="9111" ht="15.75" customHeight="1">
      <c r="A9111" s="1">
        <v>9939.0</v>
      </c>
      <c r="B9111" s="2" t="s">
        <v>7091</v>
      </c>
      <c r="C9111" s="2" t="s">
        <v>7097</v>
      </c>
      <c r="D9111" s="2" t="s">
        <v>6</v>
      </c>
      <c r="E9111" s="2" t="str">
        <f>IFERROR(__xludf.DUMMYFUNCTION("GOOGLETRANSLATE(B9111, ""auto"",""en"")"),"I'll play you a nocturne expensive sit down and close your eyes do not express feelings more accurately because now and forever, even in a room full of art show completely")</f>
        <v>I'll play you a nocturne expensive sit down and close your eyes do not express feelings more accurately because now and forever, even in a room full of art show completely</v>
      </c>
    </row>
    <row r="9112" ht="15.75" customHeight="1">
      <c r="A9112" s="1">
        <v>9940.0</v>
      </c>
      <c r="B9112" s="2" t="s">
        <v>7093</v>
      </c>
      <c r="C9112" s="2" t="s">
        <v>7097</v>
      </c>
      <c r="D9112" s="2" t="s">
        <v>6</v>
      </c>
      <c r="E9112" s="2" t="str">
        <f>IFERROR(__xludf.DUMMYFUNCTION("GOOGLETRANSLATE(B9112, ""auto"",""en"")"),"prove that love is stronger break shovel skull")</f>
        <v>prove that love is stronger break shovel skull</v>
      </c>
    </row>
    <row r="9113" ht="15.75" customHeight="1">
      <c r="A9113" s="1">
        <v>9941.0</v>
      </c>
      <c r="B9113" s="2" t="s">
        <v>7094</v>
      </c>
      <c r="C9113" s="2" t="s">
        <v>7097</v>
      </c>
      <c r="D9113" s="2" t="s">
        <v>6</v>
      </c>
      <c r="E9113" s="2" t="str">
        <f>IFERROR(__xludf.DUMMYFUNCTION("GOOGLETRANSLATE(B9113, ""auto"",""en"")"),"read people like a book to share their knowledge with me about me")</f>
        <v>read people like a book to share their knowledge with me about me</v>
      </c>
    </row>
    <row r="9114" ht="15.75" customHeight="1">
      <c r="A9114" s="1">
        <v>9942.0</v>
      </c>
      <c r="B9114" s="2" t="s">
        <v>7095</v>
      </c>
      <c r="C9114" s="2" t="s">
        <v>7097</v>
      </c>
      <c r="D9114" s="2" t="s">
        <v>6</v>
      </c>
      <c r="E9114" s="2" t="str">
        <f>IFERROR(__xludf.DUMMYFUNCTION("GOOGLETRANSLATE(B9114, ""auto"",""en"")"),"I feel like a tea bag in a bowl of soup")</f>
        <v>I feel like a tea bag in a bowl of soup</v>
      </c>
    </row>
    <row r="9115" ht="15.75" customHeight="1">
      <c r="A9115" s="1">
        <v>9943.0</v>
      </c>
      <c r="B9115" s="2" t="s">
        <v>7096</v>
      </c>
      <c r="C9115" s="2" t="s">
        <v>7097</v>
      </c>
      <c r="D9115" s="2" t="s">
        <v>6</v>
      </c>
      <c r="E9115" s="2" t="str">
        <f>IFERROR(__xludf.DUMMYFUNCTION("GOOGLETRANSLATE(B9115, ""auto"",""en"")"),"Make a big breath and run breaking the darkness")</f>
        <v>Make a big breath and run breaking the darkness</v>
      </c>
    </row>
    <row r="9116" ht="15.75" customHeight="1">
      <c r="A9116" s="1">
        <v>9944.0</v>
      </c>
      <c r="B9116" s="2" t="s">
        <v>7098</v>
      </c>
      <c r="C9116" s="2" t="s">
        <v>7099</v>
      </c>
      <c r="D9116" s="2" t="s">
        <v>6</v>
      </c>
      <c r="E9116" s="2" t="str">
        <f>IFERROR(__xludf.DUMMYFUNCTION("GOOGLETRANSLATE(B9116, ""auto"",""en"")"),"if a person is hard-mindedness and moral point of view, want to develop more of its various contradictions in life will also suffer from increased social life of envy ignorance and hypocrisy often found in human life and a life filled with pain and suffer"&amp;"ing panic shortage of new generations do not repeat the mistakes of those who passed again humanity People dance will be used for scientific achievements jolandı deceitful society eziliw suffering bloodshed has increased instead of decreased up to this ti"&amp;"me forever concerns intl and turaqtalınğan people who senbewşiligi life is tied up with one another in a şopegawer thinker thinking back hundreds of years later the life of our society bypasses the sides of the negative thoughts clearly, because today it "&amp;"is not double or likewise")</f>
        <v>if a person is hard-mindedness and moral point of view, want to develop more of its various contradictions in life will also suffer from increased social life of envy ignorance and hypocrisy often found in human life and a life filled with pain and suffering panic shortage of new generations do not repeat the mistakes of those who passed again humanity People dance will be used for scientific achievements jolandı deceitful society eziliw suffering bloodshed has increased instead of decreased up to this time forever concerns intl and turaqtalınğan people who senbewşiligi life is tied up with one another in a şopegawer thinker thinking back hundreds of years later the life of our society bypasses the sides of the negative thoughts clearly, because today it is not double or likewise</v>
      </c>
    </row>
    <row r="9117" ht="15.75" customHeight="1">
      <c r="A9117" s="1">
        <v>9945.0</v>
      </c>
      <c r="B9117" s="2" t="s">
        <v>7100</v>
      </c>
      <c r="C9117" s="2" t="s">
        <v>7099</v>
      </c>
      <c r="D9117" s="2" t="s">
        <v>6</v>
      </c>
      <c r="E9117" s="2" t="str">
        <f>IFERROR(__xludf.DUMMYFUNCTION("GOOGLETRANSLATE(B9117, ""auto"",""en"")"),"How often in life you make mistakes lose those whom we value other people's like trying to run at times from the near lift up those who have no standing and most loyal betray us who likes to offend themselves waiting for an apology Omar Khayyam")</f>
        <v>How often in life you make mistakes lose those whom we value other people's like trying to run at times from the near lift up those who have no standing and most loyal betray us who likes to offend themselves waiting for an apology Omar Khayyam</v>
      </c>
    </row>
    <row r="9118" ht="15.75" customHeight="1">
      <c r="A9118" s="1">
        <v>9946.0</v>
      </c>
      <c r="B9118" s="2" t="s">
        <v>2849</v>
      </c>
      <c r="C9118" s="2" t="s">
        <v>7101</v>
      </c>
      <c r="D9118" s="2" t="s">
        <v>6</v>
      </c>
      <c r="E9118" s="2" t="str">
        <f>IFERROR(__xludf.DUMMYFUNCTION("GOOGLETRANSLATE(B9118, ""auto"",""en"")"),"Deep down, deep water boiler and a mysterious person who invented the Abai Qunanbayuli")</f>
        <v>Deep down, deep water boiler and a mysterious person who invented the Abai Qunanbayuli</v>
      </c>
    </row>
    <row r="9119" ht="15.75" customHeight="1">
      <c r="A9119" s="1">
        <v>9947.0</v>
      </c>
      <c r="B9119" s="2" t="s">
        <v>7102</v>
      </c>
      <c r="C9119" s="2" t="s">
        <v>7101</v>
      </c>
      <c r="D9119" s="2" t="s">
        <v>6</v>
      </c>
      <c r="E9119" s="2" t="str">
        <f>IFERROR(__xludf.DUMMYFUNCTION("GOOGLETRANSLATE(B9119, ""auto"",""en"")"),"let those who have thrown we will find better than us and those who have left us realize that we were the best")</f>
        <v>let those who have thrown we will find better than us and those who have left us realize that we were the best</v>
      </c>
    </row>
    <row r="9120" ht="15.75" customHeight="1">
      <c r="A9120" s="1">
        <v>9948.0</v>
      </c>
      <c r="B9120" s="2" t="s">
        <v>7103</v>
      </c>
      <c r="C9120" s="2" t="s">
        <v>7101</v>
      </c>
      <c r="D9120" s="2" t="s">
        <v>6</v>
      </c>
      <c r="E9120" s="2" t="str">
        <f>IFERROR(__xludf.DUMMYFUNCTION("GOOGLETRANSLATE(B9120, ""auto"",""en"")")," you'll stay forever my unfulfilled dream")</f>
        <v> you'll stay forever my unfulfilled dream</v>
      </c>
    </row>
    <row r="9121" ht="15.75" customHeight="1">
      <c r="A9121" s="1">
        <v>9949.0</v>
      </c>
      <c r="B9121" s="2" t="s">
        <v>7104</v>
      </c>
      <c r="C9121" s="2" t="s">
        <v>7101</v>
      </c>
      <c r="D9121" s="2" t="s">
        <v>6</v>
      </c>
      <c r="E9121" s="2" t="str">
        <f>IFERROR(__xludf.DUMMYFUNCTION("GOOGLETRANSLATE(B9121, ""auto"",""en"")"),"I'm not an angel and a demon, and is not ideal so well, I got so God created me")</f>
        <v>I'm not an angel and a demon, and is not ideal so well, I got so God created me</v>
      </c>
    </row>
    <row r="9122" ht="15.75" customHeight="1">
      <c r="A9122" s="1">
        <v>9950.0</v>
      </c>
      <c r="B9122" s="2" t="s">
        <v>2849</v>
      </c>
      <c r="C9122" s="2" t="s">
        <v>7101</v>
      </c>
      <c r="D9122" s="2" t="s">
        <v>6</v>
      </c>
      <c r="E9122" s="2" t="str">
        <f>IFERROR(__xludf.DUMMYFUNCTION("GOOGLETRANSLATE(B9122, ""auto"",""en"")"),"Deep down, deep water boiler and a mysterious person who invented the Abai Qunanbayuli")</f>
        <v>Deep down, deep water boiler and a mysterious person who invented the Abai Qunanbayuli</v>
      </c>
    </row>
    <row r="9123" ht="15.75" customHeight="1">
      <c r="A9123" s="1">
        <v>9951.0</v>
      </c>
      <c r="B9123" s="2" t="s">
        <v>7102</v>
      </c>
      <c r="C9123" s="2" t="s">
        <v>7101</v>
      </c>
      <c r="D9123" s="2" t="s">
        <v>6</v>
      </c>
      <c r="E9123" s="2" t="str">
        <f>IFERROR(__xludf.DUMMYFUNCTION("GOOGLETRANSLATE(B9123, ""auto"",""en"")"),"let those who have thrown we will find better than us and those who have left us realize that we were the best")</f>
        <v>let those who have thrown we will find better than us and those who have left us realize that we were the best</v>
      </c>
    </row>
    <row r="9124" ht="15.75" customHeight="1">
      <c r="A9124" s="1">
        <v>9952.0</v>
      </c>
      <c r="B9124" s="2" t="s">
        <v>7103</v>
      </c>
      <c r="C9124" s="2" t="s">
        <v>7101</v>
      </c>
      <c r="D9124" s="2" t="s">
        <v>6</v>
      </c>
      <c r="E9124" s="2" t="str">
        <f>IFERROR(__xludf.DUMMYFUNCTION("GOOGLETRANSLATE(B9124, ""auto"",""en"")")," you'll stay forever my unfulfilled dream")</f>
        <v> you'll stay forever my unfulfilled dream</v>
      </c>
    </row>
    <row r="9125" ht="15.75" customHeight="1">
      <c r="A9125" s="1">
        <v>9953.0</v>
      </c>
      <c r="B9125" s="2" t="s">
        <v>7104</v>
      </c>
      <c r="C9125" s="2" t="s">
        <v>7101</v>
      </c>
      <c r="D9125" s="2" t="s">
        <v>6</v>
      </c>
      <c r="E9125" s="2" t="str">
        <f>IFERROR(__xludf.DUMMYFUNCTION("GOOGLETRANSLATE(B9125, ""auto"",""en"")"),"I'm not an angel and a demon, and is not ideal so well, I got so God created me")</f>
        <v>I'm not an angel and a demon, and is not ideal so well, I got so God created me</v>
      </c>
    </row>
    <row r="9126" ht="15.75" customHeight="1">
      <c r="A9126" s="1">
        <v>9954.0</v>
      </c>
      <c r="B9126" s="2" t="s">
        <v>7105</v>
      </c>
      <c r="C9126" s="2" t="s">
        <v>7106</v>
      </c>
      <c r="D9126" s="2" t="s">
        <v>6</v>
      </c>
      <c r="E9126" s="2" t="str">
        <f>IFERROR(__xludf.DUMMYFUNCTION("GOOGLETRANSLATE(B9126, ""auto"",""en"")"),"time to come back in this game ")</f>
        <v>time to come back in this game </v>
      </c>
    </row>
    <row r="9127" ht="15.75" customHeight="1">
      <c r="A9127" s="1">
        <v>9956.0</v>
      </c>
      <c r="B9127" s="2" t="s">
        <v>7107</v>
      </c>
      <c r="C9127" s="2" t="s">
        <v>7106</v>
      </c>
      <c r="D9127" s="2" t="s">
        <v>6</v>
      </c>
      <c r="E9127" s="2" t="str">
        <f>IFERROR(__xludf.DUMMYFUNCTION("GOOGLETRANSLATE(B9127, ""auto"",""en"")"),"the rising of the shield hero")</f>
        <v>the rising of the shield hero</v>
      </c>
    </row>
    <row r="9128" ht="15.75" customHeight="1">
      <c r="A9128" s="1">
        <v>9957.0</v>
      </c>
      <c r="B9128" s="2" t="s">
        <v>7108</v>
      </c>
      <c r="C9128" s="2" t="s">
        <v>7106</v>
      </c>
      <c r="D9128" s="2" t="s">
        <v>6</v>
      </c>
      <c r="E9128" s="2" t="str">
        <f>IFERROR(__xludf.DUMMYFUNCTION("GOOGLETRANSLATE(B9128, ""auto"",""en"")"),"prom 2k19")</f>
        <v>prom 2k19</v>
      </c>
    </row>
    <row r="9129" ht="15.75" customHeight="1">
      <c r="A9129" s="1">
        <v>9958.0</v>
      </c>
      <c r="B9129" s="2" t="s">
        <v>7109</v>
      </c>
      <c r="C9129" s="2" t="s">
        <v>7106</v>
      </c>
      <c r="D9129" s="2" t="s">
        <v>6</v>
      </c>
      <c r="E9129" s="2" t="str">
        <f>IFERROR(__xludf.DUMMYFUNCTION("GOOGLETRANSLATE(B9129, ""auto"",""en"")"),"last call thank you mladshklassniki")</f>
        <v>last call thank you mladshklassniki</v>
      </c>
    </row>
    <row r="9130" ht="15.75" customHeight="1">
      <c r="A9130" s="1">
        <v>9959.0</v>
      </c>
      <c r="B9130" s="2" t="s">
        <v>7110</v>
      </c>
      <c r="C9130" s="2" t="s">
        <v>7106</v>
      </c>
      <c r="D9130" s="2" t="s">
        <v>6</v>
      </c>
      <c r="E9130" s="2" t="str">
        <f>IFERROR(__xludf.DUMMYFUNCTION("GOOGLETRANSLATE(B9130, ""auto"",""en"")"),"last denok")</f>
        <v>last denok</v>
      </c>
    </row>
    <row r="9131" ht="15.75" customHeight="1">
      <c r="A9131" s="1">
        <v>9960.0</v>
      </c>
      <c r="B9131" s="2" t="s">
        <v>7111</v>
      </c>
      <c r="C9131" s="2" t="s">
        <v>7106</v>
      </c>
      <c r="D9131" s="2" t="s">
        <v>6</v>
      </c>
      <c r="E9131" s="2" t="str">
        <f>IFERROR(__xludf.DUMMYFUNCTION("GOOGLETRANSLATE(B9131, ""auto"",""en"")"),"this is my brother but we do not agree like")</f>
        <v>this is my brother but we do not agree like</v>
      </c>
    </row>
    <row r="9132" ht="15.75" customHeight="1">
      <c r="A9132" s="1">
        <v>9961.0</v>
      </c>
      <c r="B9132" s="2" t="s">
        <v>7105</v>
      </c>
      <c r="C9132" s="2" t="s">
        <v>7112</v>
      </c>
      <c r="D9132" s="2" t="s">
        <v>6</v>
      </c>
      <c r="E9132" s="2" t="str">
        <f>IFERROR(__xludf.DUMMYFUNCTION("GOOGLETRANSLATE(B9132, ""auto"",""en"")"),"time to come back in this game ")</f>
        <v>time to come back in this game </v>
      </c>
    </row>
    <row r="9133" ht="15.75" customHeight="1">
      <c r="A9133" s="1">
        <v>9963.0</v>
      </c>
      <c r="B9133" s="2" t="s">
        <v>7107</v>
      </c>
      <c r="C9133" s="2" t="s">
        <v>7112</v>
      </c>
      <c r="D9133" s="2" t="s">
        <v>6</v>
      </c>
      <c r="E9133" s="2" t="str">
        <f>IFERROR(__xludf.DUMMYFUNCTION("GOOGLETRANSLATE(B9133, ""auto"",""en"")"),"the rising of the shield hero")</f>
        <v>the rising of the shield hero</v>
      </c>
    </row>
    <row r="9134" ht="15.75" customHeight="1">
      <c r="A9134" s="1">
        <v>9964.0</v>
      </c>
      <c r="B9134" s="2" t="s">
        <v>7108</v>
      </c>
      <c r="C9134" s="2" t="s">
        <v>7112</v>
      </c>
      <c r="D9134" s="2" t="s">
        <v>6</v>
      </c>
      <c r="E9134" s="2" t="str">
        <f>IFERROR(__xludf.DUMMYFUNCTION("GOOGLETRANSLATE(B9134, ""auto"",""en"")"),"prom 2k19")</f>
        <v>prom 2k19</v>
      </c>
    </row>
    <row r="9135" ht="15.75" customHeight="1">
      <c r="A9135" s="1">
        <v>9965.0</v>
      </c>
      <c r="B9135" s="2" t="s">
        <v>7109</v>
      </c>
      <c r="C9135" s="2" t="s">
        <v>7112</v>
      </c>
      <c r="D9135" s="2" t="s">
        <v>6</v>
      </c>
      <c r="E9135" s="2" t="str">
        <f>IFERROR(__xludf.DUMMYFUNCTION("GOOGLETRANSLATE(B9135, ""auto"",""en"")"),"last call thank you mladshklassniki")</f>
        <v>last call thank you mladshklassniki</v>
      </c>
    </row>
    <row r="9136" ht="15.75" customHeight="1">
      <c r="A9136" s="1">
        <v>9966.0</v>
      </c>
      <c r="B9136" s="2" t="s">
        <v>7110</v>
      </c>
      <c r="C9136" s="2" t="s">
        <v>7112</v>
      </c>
      <c r="D9136" s="2" t="s">
        <v>6</v>
      </c>
      <c r="E9136" s="2" t="str">
        <f>IFERROR(__xludf.DUMMYFUNCTION("GOOGLETRANSLATE(B9136, ""auto"",""en"")"),"last denok")</f>
        <v>last denok</v>
      </c>
    </row>
    <row r="9137" ht="15.75" customHeight="1">
      <c r="A9137" s="1">
        <v>9967.0</v>
      </c>
      <c r="B9137" s="2" t="s">
        <v>7111</v>
      </c>
      <c r="C9137" s="2" t="s">
        <v>7112</v>
      </c>
      <c r="D9137" s="2" t="s">
        <v>6</v>
      </c>
      <c r="E9137" s="2" t="str">
        <f>IFERROR(__xludf.DUMMYFUNCTION("GOOGLETRANSLATE(B9137, ""auto"",""en"")"),"this is my brother but we do not agree like")</f>
        <v>this is my brother but we do not agree like</v>
      </c>
    </row>
    <row r="9138" ht="15.75" customHeight="1">
      <c r="A9138" s="1">
        <v>9968.0</v>
      </c>
      <c r="B9138" s="2" t="s">
        <v>7105</v>
      </c>
      <c r="C9138" s="2" t="s">
        <v>7112</v>
      </c>
      <c r="D9138" s="2" t="s">
        <v>6</v>
      </c>
      <c r="E9138" s="2" t="str">
        <f>IFERROR(__xludf.DUMMYFUNCTION("GOOGLETRANSLATE(B9138, ""auto"",""en"")"),"time to come back in this game ")</f>
        <v>time to come back in this game </v>
      </c>
    </row>
    <row r="9139" ht="15.75" customHeight="1">
      <c r="A9139" s="1">
        <v>9970.0</v>
      </c>
      <c r="B9139" s="2" t="s">
        <v>7107</v>
      </c>
      <c r="C9139" s="2" t="s">
        <v>7112</v>
      </c>
      <c r="D9139" s="2" t="s">
        <v>6</v>
      </c>
      <c r="E9139" s="2" t="str">
        <f>IFERROR(__xludf.DUMMYFUNCTION("GOOGLETRANSLATE(B9139, ""auto"",""en"")"),"the rising of the shield hero")</f>
        <v>the rising of the shield hero</v>
      </c>
    </row>
    <row r="9140" ht="15.75" customHeight="1">
      <c r="A9140" s="1">
        <v>9971.0</v>
      </c>
      <c r="B9140" s="2" t="s">
        <v>7108</v>
      </c>
      <c r="C9140" s="2" t="s">
        <v>7112</v>
      </c>
      <c r="D9140" s="2" t="s">
        <v>6</v>
      </c>
      <c r="E9140" s="2" t="str">
        <f>IFERROR(__xludf.DUMMYFUNCTION("GOOGLETRANSLATE(B9140, ""auto"",""en"")"),"prom 2k19")</f>
        <v>prom 2k19</v>
      </c>
    </row>
    <row r="9141" ht="15.75" customHeight="1">
      <c r="A9141" s="1">
        <v>9972.0</v>
      </c>
      <c r="B9141" s="2" t="s">
        <v>7109</v>
      </c>
      <c r="C9141" s="2" t="s">
        <v>7112</v>
      </c>
      <c r="D9141" s="2" t="s">
        <v>6</v>
      </c>
      <c r="E9141" s="2" t="str">
        <f>IFERROR(__xludf.DUMMYFUNCTION("GOOGLETRANSLATE(B9141, ""auto"",""en"")"),"last call thank you mladshklassniki")</f>
        <v>last call thank you mladshklassniki</v>
      </c>
    </row>
    <row r="9142" ht="15.75" customHeight="1">
      <c r="A9142" s="1">
        <v>9973.0</v>
      </c>
      <c r="B9142" s="2" t="s">
        <v>7110</v>
      </c>
      <c r="C9142" s="2" t="s">
        <v>7112</v>
      </c>
      <c r="D9142" s="2" t="s">
        <v>6</v>
      </c>
      <c r="E9142" s="2" t="str">
        <f>IFERROR(__xludf.DUMMYFUNCTION("GOOGLETRANSLATE(B9142, ""auto"",""en"")"),"last denok")</f>
        <v>last denok</v>
      </c>
    </row>
    <row r="9143" ht="15.75" customHeight="1">
      <c r="A9143" s="1">
        <v>9974.0</v>
      </c>
      <c r="B9143" s="2" t="s">
        <v>7111</v>
      </c>
      <c r="C9143" s="2" t="s">
        <v>7112</v>
      </c>
      <c r="D9143" s="2" t="s">
        <v>6</v>
      </c>
      <c r="E9143" s="2" t="str">
        <f>IFERROR(__xludf.DUMMYFUNCTION("GOOGLETRANSLATE(B9143, ""auto"",""en"")"),"this is my brother but we do not agree like")</f>
        <v>this is my brother but we do not agree like</v>
      </c>
    </row>
    <row r="9144" ht="15.75" customHeight="1">
      <c r="A9144" s="1">
        <v>9975.0</v>
      </c>
      <c r="B9144" s="2" t="s">
        <v>7113</v>
      </c>
      <c r="C9144" s="2" t="s">
        <v>543</v>
      </c>
      <c r="D9144" s="2" t="s">
        <v>6</v>
      </c>
      <c r="E9144" s="2" t="str">
        <f>IFERROR(__xludf.DUMMYFUNCTION("GOOGLETRANSLATE(B9144, ""auto"",""en"")"),"Perizat I know that you lose more often Find out the answers here https vk com love1v a190645341")</f>
        <v>Perizat I know that you lose more often Find out the answers here https vk com love1v a190645341</v>
      </c>
    </row>
    <row r="9145" ht="15.75" customHeight="1">
      <c r="A9145" s="1">
        <v>9976.0</v>
      </c>
      <c r="B9145" s="2" t="s">
        <v>7114</v>
      </c>
      <c r="C9145" s="2" t="s">
        <v>543</v>
      </c>
      <c r="D9145" s="2" t="s">
        <v>6</v>
      </c>
      <c r="E9145" s="2" t="str">
        <f>IFERROR(__xludf.DUMMYFUNCTION("GOOGLETRANSLATE(B9145, ""auto"",""en"")"),"I know that you put forth when a falling star to learn the answers here https vk com love1v a190234339")</f>
        <v>I know that you put forth when a falling star to learn the answers here https vk com love1v a190234339</v>
      </c>
    </row>
    <row r="9146" ht="15.75" customHeight="1">
      <c r="A9146" s="1">
        <v>9977.0</v>
      </c>
      <c r="B9146" s="2" t="s">
        <v>7115</v>
      </c>
      <c r="C9146" s="2" t="s">
        <v>543</v>
      </c>
      <c r="D9146" s="2" t="s">
        <v>6</v>
      </c>
      <c r="E9146" s="2" t="str">
        <f>IFERROR(__xludf.DUMMYFUNCTION("GOOGLETRANSLATE(B9146, ""auto"",""en"")"),"Perizat when you have insomnia, you find out the answers here https vk com love1v a189796031")</f>
        <v>Perizat when you have insomnia, you find out the answers here https vk com love1v a189796031</v>
      </c>
    </row>
    <row r="9147" ht="15.75" customHeight="1">
      <c r="A9147" s="1">
        <v>9978.0</v>
      </c>
      <c r="B9147" s="2" t="s">
        <v>7116</v>
      </c>
      <c r="C9147" s="2" t="s">
        <v>543</v>
      </c>
      <c r="D9147" s="2" t="s">
        <v>6</v>
      </c>
      <c r="E9147" s="2" t="str">
        <f>IFERROR(__xludf.DUMMYFUNCTION("GOOGLETRANSLATE(B9147, ""auto"",""en"")"),"I know how many visits you need to spend the night with him to know the answer here https vk com love1v a189330709")</f>
        <v>I know how many visits you need to spend the night with him to know the answer here https vk com love1v a189330709</v>
      </c>
    </row>
    <row r="9148" ht="15.75" customHeight="1">
      <c r="A9148" s="1">
        <v>9979.0</v>
      </c>
      <c r="B9148" s="2" t="s">
        <v>7117</v>
      </c>
      <c r="C9148" s="2" t="s">
        <v>543</v>
      </c>
      <c r="D9148" s="2" t="s">
        <v>6</v>
      </c>
      <c r="E9148" s="2" t="str">
        <f>IFERROR(__xludf.DUMMYFUNCTION("GOOGLETRANSLATE(B9148, ""auto"",""en"")"),"I know that you will do if your girlfriend will be feeling for your boyfriend find out the answer here https vk com love1v a188908595")</f>
        <v>I know that you will do if your girlfriend will be feeling for your boyfriend find out the answer here https vk com love1v a188908595</v>
      </c>
    </row>
    <row r="9149" ht="15.75" customHeight="1">
      <c r="A9149" s="1">
        <v>9980.0</v>
      </c>
      <c r="B9149" s="2" t="s">
        <v>7113</v>
      </c>
      <c r="C9149" s="2" t="s">
        <v>7118</v>
      </c>
      <c r="D9149" s="2" t="s">
        <v>6</v>
      </c>
      <c r="E9149" s="2" t="str">
        <f>IFERROR(__xludf.DUMMYFUNCTION("GOOGLETRANSLATE(B9149, ""auto"",""en"")"),"Perizat I know that you lose more often Find out the answers here https vk com love1v a190645341")</f>
        <v>Perizat I know that you lose more often Find out the answers here https vk com love1v a190645341</v>
      </c>
    </row>
    <row r="9150" ht="15.75" customHeight="1">
      <c r="A9150" s="1">
        <v>9981.0</v>
      </c>
      <c r="B9150" s="2" t="s">
        <v>7114</v>
      </c>
      <c r="C9150" s="2" t="s">
        <v>7118</v>
      </c>
      <c r="D9150" s="2" t="s">
        <v>6</v>
      </c>
      <c r="E9150" s="2" t="str">
        <f>IFERROR(__xludf.DUMMYFUNCTION("GOOGLETRANSLATE(B9150, ""auto"",""en"")"),"I know that you put forth when a falling star to learn the answers here https vk com love1v a190234339")</f>
        <v>I know that you put forth when a falling star to learn the answers here https vk com love1v a190234339</v>
      </c>
    </row>
    <row r="9151" ht="15.75" customHeight="1">
      <c r="A9151" s="1">
        <v>9982.0</v>
      </c>
      <c r="B9151" s="2" t="s">
        <v>7115</v>
      </c>
      <c r="C9151" s="2" t="s">
        <v>7118</v>
      </c>
      <c r="D9151" s="2" t="s">
        <v>6</v>
      </c>
      <c r="E9151" s="2" t="str">
        <f>IFERROR(__xludf.DUMMYFUNCTION("GOOGLETRANSLATE(B9151, ""auto"",""en"")"),"Perizat when you have insomnia, you find out the answers here https vk com love1v a189796031")</f>
        <v>Perizat when you have insomnia, you find out the answers here https vk com love1v a189796031</v>
      </c>
    </row>
    <row r="9152" ht="15.75" customHeight="1">
      <c r="A9152" s="1">
        <v>9983.0</v>
      </c>
      <c r="B9152" s="2" t="s">
        <v>7116</v>
      </c>
      <c r="C9152" s="2" t="s">
        <v>7118</v>
      </c>
      <c r="D9152" s="2" t="s">
        <v>6</v>
      </c>
      <c r="E9152" s="2" t="str">
        <f>IFERROR(__xludf.DUMMYFUNCTION("GOOGLETRANSLATE(B9152, ""auto"",""en"")"),"I know how many visits you need to spend the night with him to know the answer here https vk com love1v a189330709")</f>
        <v>I know how many visits you need to spend the night with him to know the answer here https vk com love1v a189330709</v>
      </c>
    </row>
    <row r="9153" ht="15.75" customHeight="1">
      <c r="A9153" s="1">
        <v>9984.0</v>
      </c>
      <c r="B9153" s="2" t="s">
        <v>7117</v>
      </c>
      <c r="C9153" s="2" t="s">
        <v>7118</v>
      </c>
      <c r="D9153" s="2" t="s">
        <v>6</v>
      </c>
      <c r="E9153" s="2" t="str">
        <f>IFERROR(__xludf.DUMMYFUNCTION("GOOGLETRANSLATE(B9153, ""auto"",""en"")"),"I know that you will do if your girlfriend will be feeling for your boyfriend find out the answer here https vk com love1v a188908595")</f>
        <v>I know that you will do if your girlfriend will be feeling for your boyfriend find out the answer here https vk com love1v a188908595</v>
      </c>
    </row>
    <row r="9154" ht="15.75" customHeight="1">
      <c r="A9154" s="1">
        <v>9985.0</v>
      </c>
      <c r="B9154" s="2" t="s">
        <v>7113</v>
      </c>
      <c r="C9154" s="2" t="s">
        <v>543</v>
      </c>
      <c r="D9154" s="2" t="s">
        <v>6</v>
      </c>
      <c r="E9154" s="2" t="str">
        <f>IFERROR(__xludf.DUMMYFUNCTION("GOOGLETRANSLATE(B9154, ""auto"",""en"")"),"Perizat I know that you lose more often Find out the answers here https vk com love1v a190645341")</f>
        <v>Perizat I know that you lose more often Find out the answers here https vk com love1v a190645341</v>
      </c>
    </row>
    <row r="9155" ht="15.75" customHeight="1">
      <c r="A9155" s="1">
        <v>9986.0</v>
      </c>
      <c r="B9155" s="2" t="s">
        <v>7114</v>
      </c>
      <c r="C9155" s="2" t="s">
        <v>543</v>
      </c>
      <c r="D9155" s="2" t="s">
        <v>6</v>
      </c>
      <c r="E9155" s="2" t="str">
        <f>IFERROR(__xludf.DUMMYFUNCTION("GOOGLETRANSLATE(B9155, ""auto"",""en"")"),"I know that you put forth when a falling star to learn the answers here https vk com love1v a190234339")</f>
        <v>I know that you put forth when a falling star to learn the answers here https vk com love1v a190234339</v>
      </c>
    </row>
    <row r="9156" ht="15.75" customHeight="1">
      <c r="A9156" s="1">
        <v>9987.0</v>
      </c>
      <c r="B9156" s="2" t="s">
        <v>7115</v>
      </c>
      <c r="C9156" s="2" t="s">
        <v>543</v>
      </c>
      <c r="D9156" s="2" t="s">
        <v>6</v>
      </c>
      <c r="E9156" s="2" t="str">
        <f>IFERROR(__xludf.DUMMYFUNCTION("GOOGLETRANSLATE(B9156, ""auto"",""en"")"),"Perizat when you have insomnia, you find out the answers here https vk com love1v a189796031")</f>
        <v>Perizat when you have insomnia, you find out the answers here https vk com love1v a189796031</v>
      </c>
    </row>
    <row r="9157" ht="15.75" customHeight="1">
      <c r="A9157" s="1">
        <v>9988.0</v>
      </c>
      <c r="B9157" s="2" t="s">
        <v>7116</v>
      </c>
      <c r="C9157" s="2" t="s">
        <v>543</v>
      </c>
      <c r="D9157" s="2" t="s">
        <v>6</v>
      </c>
      <c r="E9157" s="2" t="str">
        <f>IFERROR(__xludf.DUMMYFUNCTION("GOOGLETRANSLATE(B9157, ""auto"",""en"")"),"I know how many visits you need to spend the night with him to know the answer here https vk com love1v a189330709")</f>
        <v>I know how many visits you need to spend the night with him to know the answer here https vk com love1v a189330709</v>
      </c>
    </row>
    <row r="9158" ht="15.75" customHeight="1">
      <c r="A9158" s="1">
        <v>9989.0</v>
      </c>
      <c r="B9158" s="2" t="s">
        <v>7117</v>
      </c>
      <c r="C9158" s="2" t="s">
        <v>543</v>
      </c>
      <c r="D9158" s="2" t="s">
        <v>6</v>
      </c>
      <c r="E9158" s="2" t="str">
        <f>IFERROR(__xludf.DUMMYFUNCTION("GOOGLETRANSLATE(B9158, ""auto"",""en"")"),"I know that you will do if your girlfriend will be feeling for your boyfriend find out the answer here https vk com love1v a188908595")</f>
        <v>I know that you will do if your girlfriend will be feeling for your boyfriend find out the answer here https vk com love1v a188908595</v>
      </c>
    </row>
    <row r="9159" ht="15.75" customHeight="1">
      <c r="A9159" s="1">
        <v>9990.0</v>
      </c>
      <c r="B9159" s="2" t="s">
        <v>7119</v>
      </c>
      <c r="C9159" s="2" t="s">
        <v>6007</v>
      </c>
      <c r="D9159" s="2" t="s">
        <v>6</v>
      </c>
      <c r="E9159" s="2" t="str">
        <f>IFERROR(__xludf.DUMMYFUNCTION("GOOGLETRANSLATE(B9159, ""auto"",""en"")"),"hello please login to the game 3 in a row interns and help me pass the level the way all newcomers chief doctor gives 100 coins play in the VC link http vk com app5043886 w400702645")</f>
        <v>hello please login to the game 3 in a row interns and help me pass the level the way all newcomers chief doctor gives 100 coins play in the VC link http vk com app5043886 w400702645</v>
      </c>
    </row>
    <row r="9160" ht="15.75" customHeight="1">
      <c r="A9160" s="1">
        <v>9991.0</v>
      </c>
      <c r="B9160" s="2" t="s">
        <v>7120</v>
      </c>
      <c r="C9160" s="2" t="s">
        <v>6007</v>
      </c>
      <c r="D9160" s="2" t="s">
        <v>6</v>
      </c>
      <c r="E9160" s="2" t="str">
        <f>IFERROR(__xludf.DUMMYFUNCTION("GOOGLETRANSLATE(B9160, ""auto"",""en"")"),"Hi I urgently need 5 moves to take the exam please login to the game and help me to intern all the way newcomers chief doctor gives 100 coins play in the VC link http vk com app5043886 w407305730")</f>
        <v>Hi I urgently need 5 moves to take the exam please login to the game and help me to intern all the way newcomers chief doctor gives 100 coins play in the VC link http vk com app5043886 w407305730</v>
      </c>
    </row>
    <row r="9161" ht="15.75" customHeight="1">
      <c r="A9161" s="1">
        <v>9992.0</v>
      </c>
      <c r="B9161" s="2" t="s">
        <v>7120</v>
      </c>
      <c r="C9161" s="2" t="s">
        <v>6007</v>
      </c>
      <c r="D9161" s="2" t="s">
        <v>6</v>
      </c>
      <c r="E9161" s="2" t="str">
        <f>IFERROR(__xludf.DUMMYFUNCTION("GOOGLETRANSLATE(B9161, ""auto"",""en"")"),"Hi I urgently need 5 moves to take the exam please login to the game and help me to intern all the way newcomers chief doctor gives 100 coins play in the VC link http vk com app5043886 w407305730")</f>
        <v>Hi I urgently need 5 moves to take the exam please login to the game and help me to intern all the way newcomers chief doctor gives 100 coins play in the VC link http vk com app5043886 w407305730</v>
      </c>
    </row>
    <row r="9162" ht="15.75" customHeight="1">
      <c r="A9162" s="1">
        <v>9993.0</v>
      </c>
      <c r="B9162" s="2" t="s">
        <v>7121</v>
      </c>
      <c r="C9162" s="2" t="s">
        <v>6007</v>
      </c>
      <c r="D9162" s="2" t="s">
        <v>6</v>
      </c>
      <c r="E9162" s="2" t="str">
        <f>IFERROR(__xludf.DUMMYFUNCTION("GOOGLETRANSLATE(B9162, ""auto"",""en"")"),"your friends are already in the game")</f>
        <v>your friends are already in the game</v>
      </c>
    </row>
    <row r="9163" ht="15.75" customHeight="1">
      <c r="A9163" s="1">
        <v>9994.0</v>
      </c>
      <c r="B9163" s="2" t="s">
        <v>7122</v>
      </c>
      <c r="C9163" s="2" t="s">
        <v>6007</v>
      </c>
      <c r="D9163" s="2" t="s">
        <v>6</v>
      </c>
      <c r="E9163" s="2" t="str">
        <f>IFERROR(__xludf.DUMMYFUNCTION("GOOGLETRANSLATE(B9163, ""auto"",""en"")"),"happy birthday to you brother")</f>
        <v>happy birthday to you brother</v>
      </c>
    </row>
    <row r="9164" ht="15.75" customHeight="1">
      <c r="A9164" s="1">
        <v>9995.0</v>
      </c>
      <c r="B9164" s="2" t="s">
        <v>7120</v>
      </c>
      <c r="C9164" s="2" t="s">
        <v>6007</v>
      </c>
      <c r="D9164" s="2" t="s">
        <v>6</v>
      </c>
      <c r="E9164" s="2" t="str">
        <f>IFERROR(__xludf.DUMMYFUNCTION("GOOGLETRANSLATE(B9164, ""auto"",""en"")"),"Hi I urgently need 5 moves to take the exam please login to the game and help me to intern all the way newcomers chief doctor gives 100 coins play in the VC link http vk com app5043886 w407305730")</f>
        <v>Hi I urgently need 5 moves to take the exam please login to the game and help me to intern all the way newcomers chief doctor gives 100 coins play in the VC link http vk com app5043886 w407305730</v>
      </c>
    </row>
    <row r="9165" ht="15.75" customHeight="1">
      <c r="A9165" s="1">
        <v>9996.0</v>
      </c>
      <c r="B9165" s="2" t="s">
        <v>7123</v>
      </c>
      <c r="C9165" s="2" t="s">
        <v>6007</v>
      </c>
      <c r="D9165" s="2" t="s">
        <v>6</v>
      </c>
      <c r="E9165" s="2" t="str">
        <f>IFERROR(__xludf.DUMMYFUNCTION("GOOGLETRANSLATE(B9165, ""auto"",""en"")"),"we found out that Oleg n Almaty Stanislaw and Kamran köln to Almaty and another 11 user comes to your page details in Annex vk com app1924073")</f>
        <v>we found out that Oleg n Almaty Stanislaw and Kamran köln to Almaty and another 11 user comes to your page details in Annex vk com app1924073</v>
      </c>
    </row>
    <row r="9166" ht="15.75" customHeight="1">
      <c r="A9166" s="1">
        <v>9997.0</v>
      </c>
      <c r="B9166" s="2" t="s">
        <v>7124</v>
      </c>
      <c r="C9166" s="2" t="s">
        <v>6007</v>
      </c>
      <c r="D9166" s="2" t="s">
        <v>6</v>
      </c>
      <c r="E9166" s="2" t="str">
        <f>IFERROR(__xludf.DUMMYFUNCTION("GOOGLETRANSLATE(B9166, ""auto"",""en"")"),"we found that the cristiano r Aziz Mr. Aziz Almaty I am and 7 user comes to your page details in Annex vk com app1924073")</f>
        <v>we found that the cristiano r Aziz Mr. Aziz Almaty I am and 7 user comes to your page details in Annex vk com app1924073</v>
      </c>
    </row>
    <row r="9167" ht="15.75" customHeight="1">
      <c r="A9167" s="1">
        <v>9998.0</v>
      </c>
      <c r="B9167" s="2" t="s">
        <v>7125</v>
      </c>
      <c r="C9167" s="2" t="s">
        <v>6007</v>
      </c>
      <c r="D9167" s="2" t="s">
        <v>6</v>
      </c>
      <c r="E9167" s="2" t="str">
        <f>IFERROR(__xludf.DUMMYFUNCTION("GOOGLETRANSLATE(B9167, ""auto"",""en"")"),"find out its second, I need advice me your details here http vk com app1902891")</f>
        <v>find out its second, I need advice me your details here http vk com app1902891</v>
      </c>
    </row>
    <row r="9168" ht="15.75" customHeight="1">
      <c r="A9168" s="1">
        <v>9999.0</v>
      </c>
      <c r="B9168" s="2" t="s">
        <v>7126</v>
      </c>
      <c r="C9168" s="2" t="s">
        <v>6007</v>
      </c>
      <c r="D9168" s="2" t="s">
        <v>6</v>
      </c>
      <c r="E9168" s="2" t="str">
        <f>IFERROR(__xludf.DUMMYFUNCTION("GOOGLETRANSLATE(B9168, ""auto"",""en"")"),"find out their second self can you details here http vk com app1902891")</f>
        <v>find out their second self can you details here http vk com app1902891</v>
      </c>
    </row>
    <row r="9169" ht="15.75" customHeight="1">
      <c r="A9169" s="1">
        <v>10000.0</v>
      </c>
      <c r="B9169" s="2" t="s">
        <v>7127</v>
      </c>
      <c r="C9169" s="2" t="s">
        <v>6007</v>
      </c>
      <c r="D9169" s="2" t="s">
        <v>6</v>
      </c>
      <c r="E9169" s="2" t="str">
        <f>IFERROR(__xludf.DUMMYFUNCTION("GOOGLETRANSLATE(B9169, ""auto"",""en"")")," you love him no you miss it there nicely lying to try")</f>
        <v> you love him no you miss it there nicely lying to try</v>
      </c>
    </row>
    <row r="9170" ht="15.75" customHeight="1">
      <c r="A9170" s="1">
        <v>10001.0</v>
      </c>
      <c r="B9170" s="2" t="s">
        <v>7128</v>
      </c>
      <c r="C9170" s="2" t="s">
        <v>6007</v>
      </c>
      <c r="D9170" s="2" t="s">
        <v>6</v>
      </c>
      <c r="E9170" s="2" t="str">
        <f>IFERROR(__xludf.DUMMYFUNCTION("GOOGLETRANSLATE(B9170, ""auto"",""en"")")," I'm no use to anyone if only one or whether you will be embraced whining rape I'm so lonely d")</f>
        <v> I'm no use to anyone if only one or whether you will be embraced whining rape I'm so lonely d</v>
      </c>
    </row>
    <row r="9171" ht="15.75" customHeight="1">
      <c r="A9171" s="1">
        <v>10002.0</v>
      </c>
      <c r="B9171" s="2" t="s">
        <v>7129</v>
      </c>
      <c r="C9171" s="2" t="s">
        <v>6007</v>
      </c>
      <c r="D9171" s="2" t="s">
        <v>6</v>
      </c>
      <c r="E9171" s="2" t="str">
        <f>IFERROR(__xludf.DUMMYFUNCTION("GOOGLETRANSLATE(B9171, ""auto"",""en"")"),"who is late always and everywhere who are on study in the full pussy who sits at home today again, yes it is d I fucking")</f>
        <v>who is late always and everywhere who are on study in the full pussy who sits at home today again, yes it is d I fucking</v>
      </c>
    </row>
    <row r="9172" ht="15.75" customHeight="1">
      <c r="A9172" s="1">
        <v>10003.0</v>
      </c>
      <c r="B9172" s="2" t="s">
        <v>7130</v>
      </c>
      <c r="C9172" s="2" t="s">
        <v>6007</v>
      </c>
      <c r="D9172" s="2" t="s">
        <v>6</v>
      </c>
      <c r="E9172" s="2" t="str">
        <f>IFERROR(__xludf.DUMMYFUNCTION("GOOGLETRANSLATE(B9172, ""auto"",""en"")"),"I have the right to call themselves fat but someone else just Die scum Do not you dare touch my weight is fat and meat storage in the event of disasters")</f>
        <v>I have the right to call themselves fat but someone else just Die scum Do not you dare touch my weight is fat and meat storage in the event of disasters</v>
      </c>
    </row>
    <row r="9173" ht="15.75" customHeight="1">
      <c r="A9173" s="1">
        <v>10004.0</v>
      </c>
      <c r="B9173" s="2" t="s">
        <v>7131</v>
      </c>
      <c r="C9173" s="2" t="s">
        <v>6007</v>
      </c>
      <c r="D9173" s="2" t="s">
        <v>6</v>
      </c>
      <c r="E9173" s="2" t="str">
        <f>IFERROR(__xludf.DUMMYFUNCTION("GOOGLETRANSLATE(B9173, ""auto"",""en"")")," a dish of your Crown Well good, I put the kettle")</f>
        <v> a dish of your Crown Well good, I put the kettle</v>
      </c>
    </row>
    <row r="9174" ht="15.75" customHeight="1">
      <c r="A9174" s="1">
        <v>10005.0</v>
      </c>
      <c r="B9174" s="2" t="s">
        <v>7132</v>
      </c>
      <c r="C9174" s="2" t="s">
        <v>6007</v>
      </c>
      <c r="D9174" s="2" t="s">
        <v>6</v>
      </c>
      <c r="E9174" s="2" t="str">
        <f>IFERROR(__xludf.DUMMYFUNCTION("GOOGLETRANSLATE(B9174, ""auto"",""en"")"),"Mom says that you have to clean your room to shine, I hear that stuff all sorted out there in Narnia")</f>
        <v>Mom says that you have to clean your room to shine, I hear that stuff all sorted out there in Narnia</v>
      </c>
    </row>
    <row r="9175" ht="15.75" customHeight="1">
      <c r="A9175" s="1">
        <v>10006.0</v>
      </c>
      <c r="B9175" s="2" t="s">
        <v>7133</v>
      </c>
      <c r="C9175" s="2" t="s">
        <v>6007</v>
      </c>
      <c r="D9175" s="2" t="s">
        <v>6</v>
      </c>
      <c r="E9175" s="2" t="str">
        <f>IFERROR(__xludf.DUMMYFUNCTION("GOOGLETRANSLATE(B9175, ""auto"",""en"")")," bought pesticide chalk and how helped yes there sitting in the corner draw")</f>
        <v> bought pesticide chalk and how helped yes there sitting in the corner draw</v>
      </c>
    </row>
    <row r="9176" ht="15.75" customHeight="1">
      <c r="A9176" s="1">
        <v>10007.0</v>
      </c>
      <c r="B9176" s="2" t="s">
        <v>7134</v>
      </c>
      <c r="C9176" s="2" t="s">
        <v>6007</v>
      </c>
      <c r="D9176" s="2" t="s">
        <v>6</v>
      </c>
      <c r="E9176" s="2" t="str">
        <f>IFERROR(__xludf.DUMMYFUNCTION("GOOGLETRANSLATE(B9176, ""auto"",""en"")"),"accidentally hit another pretended that you too hurt")</f>
        <v>accidentally hit another pretended that you too hurt</v>
      </c>
    </row>
    <row r="9177" ht="15.75" customHeight="1">
      <c r="A9177" s="1">
        <v>10008.0</v>
      </c>
      <c r="B9177" s="2" t="s">
        <v>7135</v>
      </c>
      <c r="C9177" s="2" t="s">
        <v>6007</v>
      </c>
      <c r="D9177" s="2" t="s">
        <v>6</v>
      </c>
      <c r="E9177" s="2" t="str">
        <f>IFERROR(__xludf.DUMMYFUNCTION("GOOGLETRANSLATE(B9177, ""auto"",""en"")"),"normal people in the bathroom and soaped cpolaskivayutsya vyhodyatya rehearsing presentation Oscar pretend that I'm doing shampoo commercials think about the problems of life sing on stage to read Shakespeare feed unicorn")</f>
        <v>normal people in the bathroom and soaped cpolaskivayutsya vyhodyatya rehearsing presentation Oscar pretend that I'm doing shampoo commercials think about the problems of life sing on stage to read Shakespeare feed unicorn</v>
      </c>
    </row>
    <row r="9178" ht="15.75" customHeight="1">
      <c r="A9178" s="1">
        <v>10009.0</v>
      </c>
      <c r="B9178" s="2" t="s">
        <v>7136</v>
      </c>
      <c r="C9178" s="2" t="s">
        <v>6007</v>
      </c>
      <c r="D9178" s="2" t="s">
        <v>6</v>
      </c>
      <c r="E9178" s="2" t="str">
        <f>IFERROR(__xludf.DUMMYFUNCTION("GOOGLETRANSLATE(B9178, ""auto"",""en"")")," come to skype my column broken microphone ate my goldfish Webcam blown away and yet my mother needed a computer and grandmother forbade me to sit at the computer because I did not eat porridge and my dad told me to go and read more my mosquito ill he sho"&amp;"uld call an ambulance")</f>
        <v> come to skype my column broken microphone ate my goldfish Webcam blown away and yet my mother needed a computer and grandmother forbade me to sit at the computer because I did not eat porridge and my dad told me to go and read more my mosquito ill he should call an ambulance</v>
      </c>
    </row>
    <row r="9179" ht="15.75" customHeight="1">
      <c r="A9179" s="1">
        <v>10010.0</v>
      </c>
      <c r="B9179" s="2" t="s">
        <v>7119</v>
      </c>
      <c r="C9179" s="2" t="s">
        <v>6007</v>
      </c>
      <c r="D9179" s="2" t="s">
        <v>6</v>
      </c>
      <c r="E9179" s="2" t="str">
        <f>IFERROR(__xludf.DUMMYFUNCTION("GOOGLETRANSLATE(B9179, ""auto"",""en"")"),"hello please login to the game 3 in a row interns and help me pass the level the way all newcomers chief doctor gives 100 coins play in the VC link http vk com app5043886 w400702645")</f>
        <v>hello please login to the game 3 in a row interns and help me pass the level the way all newcomers chief doctor gives 100 coins play in the VC link http vk com app5043886 w400702645</v>
      </c>
    </row>
    <row r="9180" ht="15.75" customHeight="1">
      <c r="A9180" s="1">
        <v>10011.0</v>
      </c>
      <c r="B9180" s="2" t="s">
        <v>7120</v>
      </c>
      <c r="C9180" s="2" t="s">
        <v>6007</v>
      </c>
      <c r="D9180" s="2" t="s">
        <v>6</v>
      </c>
      <c r="E9180" s="2" t="str">
        <f>IFERROR(__xludf.DUMMYFUNCTION("GOOGLETRANSLATE(B9180, ""auto"",""en"")"),"Hi I urgently need 5 moves to take the exam please login to the game and help me to intern all the way newcomers chief doctor gives 100 coins play in the VC link http vk com app5043886 w407305730")</f>
        <v>Hi I urgently need 5 moves to take the exam please login to the game and help me to intern all the way newcomers chief doctor gives 100 coins play in the VC link http vk com app5043886 w407305730</v>
      </c>
    </row>
    <row r="9181" ht="15.75" customHeight="1">
      <c r="A9181" s="1">
        <v>10012.0</v>
      </c>
      <c r="B9181" s="2" t="s">
        <v>7120</v>
      </c>
      <c r="C9181" s="2" t="s">
        <v>6007</v>
      </c>
      <c r="D9181" s="2" t="s">
        <v>6</v>
      </c>
      <c r="E9181" s="2" t="str">
        <f>IFERROR(__xludf.DUMMYFUNCTION("GOOGLETRANSLATE(B9181, ""auto"",""en"")"),"Hi I urgently need 5 moves to take the exam please login to the game and help me to intern all the way newcomers chief doctor gives 100 coins play in the VC link http vk com app5043886 w407305730")</f>
        <v>Hi I urgently need 5 moves to take the exam please login to the game and help me to intern all the way newcomers chief doctor gives 100 coins play in the VC link http vk com app5043886 w407305730</v>
      </c>
    </row>
    <row r="9182" ht="15.75" customHeight="1">
      <c r="A9182" s="1">
        <v>10013.0</v>
      </c>
      <c r="B9182" s="2" t="s">
        <v>7121</v>
      </c>
      <c r="C9182" s="2" t="s">
        <v>6007</v>
      </c>
      <c r="D9182" s="2" t="s">
        <v>6</v>
      </c>
      <c r="E9182" s="2" t="str">
        <f>IFERROR(__xludf.DUMMYFUNCTION("GOOGLETRANSLATE(B9182, ""auto"",""en"")"),"your friends are already in the game")</f>
        <v>your friends are already in the game</v>
      </c>
    </row>
    <row r="9183" ht="15.75" customHeight="1">
      <c r="A9183" s="1">
        <v>10014.0</v>
      </c>
      <c r="B9183" s="2" t="s">
        <v>7122</v>
      </c>
      <c r="C9183" s="2" t="s">
        <v>6007</v>
      </c>
      <c r="D9183" s="2" t="s">
        <v>6</v>
      </c>
      <c r="E9183" s="2" t="str">
        <f>IFERROR(__xludf.DUMMYFUNCTION("GOOGLETRANSLATE(B9183, ""auto"",""en"")"),"happy birthday to you brother")</f>
        <v>happy birthday to you brother</v>
      </c>
    </row>
    <row r="9184" ht="15.75" customHeight="1">
      <c r="A9184" s="1">
        <v>10015.0</v>
      </c>
      <c r="B9184" s="2" t="s">
        <v>7120</v>
      </c>
      <c r="C9184" s="2" t="s">
        <v>6007</v>
      </c>
      <c r="D9184" s="2" t="s">
        <v>6</v>
      </c>
      <c r="E9184" s="2" t="str">
        <f>IFERROR(__xludf.DUMMYFUNCTION("GOOGLETRANSLATE(B9184, ""auto"",""en"")"),"Hi I urgently need 5 moves to take the exam please login to the game and help me to intern all the way newcomers chief doctor gives 100 coins play in the VC link http vk com app5043886 w407305730")</f>
        <v>Hi I urgently need 5 moves to take the exam please login to the game and help me to intern all the way newcomers chief doctor gives 100 coins play in the VC link http vk com app5043886 w407305730</v>
      </c>
    </row>
    <row r="9185" ht="15.75" customHeight="1">
      <c r="A9185" s="1">
        <v>10016.0</v>
      </c>
      <c r="B9185" s="2" t="s">
        <v>7123</v>
      </c>
      <c r="C9185" s="2" t="s">
        <v>6007</v>
      </c>
      <c r="D9185" s="2" t="s">
        <v>6</v>
      </c>
      <c r="E9185" s="2" t="str">
        <f>IFERROR(__xludf.DUMMYFUNCTION("GOOGLETRANSLATE(B9185, ""auto"",""en"")"),"we found out that Oleg n Almaty Stanislaw and Kamran köln to Almaty and another 11 user comes to your page details in Annex vk com app1924073")</f>
        <v>we found out that Oleg n Almaty Stanislaw and Kamran köln to Almaty and another 11 user comes to your page details in Annex vk com app1924073</v>
      </c>
    </row>
    <row r="9186" ht="15.75" customHeight="1">
      <c r="A9186" s="1">
        <v>10017.0</v>
      </c>
      <c r="B9186" s="2" t="s">
        <v>7124</v>
      </c>
      <c r="C9186" s="2" t="s">
        <v>6007</v>
      </c>
      <c r="D9186" s="2" t="s">
        <v>6</v>
      </c>
      <c r="E9186" s="2" t="str">
        <f>IFERROR(__xludf.DUMMYFUNCTION("GOOGLETRANSLATE(B9186, ""auto"",""en"")"),"we found that the cristiano r Aziz Mr. Aziz Almaty I am and 7 user comes to your page details in Annex vk com app1924073")</f>
        <v>we found that the cristiano r Aziz Mr. Aziz Almaty I am and 7 user comes to your page details in Annex vk com app1924073</v>
      </c>
    </row>
    <row r="9187" ht="15.75" customHeight="1">
      <c r="A9187" s="1">
        <v>10018.0</v>
      </c>
      <c r="B9187" s="2" t="s">
        <v>7125</v>
      </c>
      <c r="C9187" s="2" t="s">
        <v>6007</v>
      </c>
      <c r="D9187" s="2" t="s">
        <v>6</v>
      </c>
      <c r="E9187" s="2" t="str">
        <f>IFERROR(__xludf.DUMMYFUNCTION("GOOGLETRANSLATE(B9187, ""auto"",""en"")"),"find out its second, I need advice me your details here http vk com app1902891")</f>
        <v>find out its second, I need advice me your details here http vk com app1902891</v>
      </c>
    </row>
    <row r="9188" ht="15.75" customHeight="1">
      <c r="A9188" s="1">
        <v>10019.0</v>
      </c>
      <c r="B9188" s="2" t="s">
        <v>7126</v>
      </c>
      <c r="C9188" s="2" t="s">
        <v>6007</v>
      </c>
      <c r="D9188" s="2" t="s">
        <v>6</v>
      </c>
      <c r="E9188" s="2" t="str">
        <f>IFERROR(__xludf.DUMMYFUNCTION("GOOGLETRANSLATE(B9188, ""auto"",""en"")"),"find out their second self can you details here http vk com app1902891")</f>
        <v>find out their second self can you details here http vk com app1902891</v>
      </c>
    </row>
    <row r="9189" ht="15.75" customHeight="1">
      <c r="A9189" s="1">
        <v>10020.0</v>
      </c>
      <c r="B9189" s="2" t="s">
        <v>7127</v>
      </c>
      <c r="C9189" s="2" t="s">
        <v>6007</v>
      </c>
      <c r="D9189" s="2" t="s">
        <v>6</v>
      </c>
      <c r="E9189" s="2" t="str">
        <f>IFERROR(__xludf.DUMMYFUNCTION("GOOGLETRANSLATE(B9189, ""auto"",""en"")")," you love him no you miss it there nicely lying to try")</f>
        <v> you love him no you miss it there nicely lying to try</v>
      </c>
    </row>
    <row r="9190" ht="15.75" customHeight="1">
      <c r="A9190" s="1">
        <v>10021.0</v>
      </c>
      <c r="B9190" s="2" t="s">
        <v>7128</v>
      </c>
      <c r="C9190" s="2" t="s">
        <v>6007</v>
      </c>
      <c r="D9190" s="2" t="s">
        <v>6</v>
      </c>
      <c r="E9190" s="2" t="str">
        <f>IFERROR(__xludf.DUMMYFUNCTION("GOOGLETRANSLATE(B9190, ""auto"",""en"")")," I'm no use to anyone if only one or whether you will be embraced whining rape I'm so lonely d")</f>
        <v> I'm no use to anyone if only one or whether you will be embraced whining rape I'm so lonely d</v>
      </c>
    </row>
    <row r="9191" ht="15.75" customHeight="1">
      <c r="A9191" s="1">
        <v>10022.0</v>
      </c>
      <c r="B9191" s="2" t="s">
        <v>7129</v>
      </c>
      <c r="C9191" s="2" t="s">
        <v>6007</v>
      </c>
      <c r="D9191" s="2" t="s">
        <v>6</v>
      </c>
      <c r="E9191" s="2" t="str">
        <f>IFERROR(__xludf.DUMMYFUNCTION("GOOGLETRANSLATE(B9191, ""auto"",""en"")"),"who is late always and everywhere who are on study in the full pussy who sits at home today again, yes it is d I fucking")</f>
        <v>who is late always and everywhere who are on study in the full pussy who sits at home today again, yes it is d I fucking</v>
      </c>
    </row>
    <row r="9192" ht="15.75" customHeight="1">
      <c r="A9192" s="1">
        <v>10023.0</v>
      </c>
      <c r="B9192" s="2" t="s">
        <v>7130</v>
      </c>
      <c r="C9192" s="2" t="s">
        <v>6007</v>
      </c>
      <c r="D9192" s="2" t="s">
        <v>6</v>
      </c>
      <c r="E9192" s="2" t="str">
        <f>IFERROR(__xludf.DUMMYFUNCTION("GOOGLETRANSLATE(B9192, ""auto"",""en"")"),"I have the right to call themselves fat but someone else just Die scum Do not you dare touch my weight is fat and meat storage in the event of disasters")</f>
        <v>I have the right to call themselves fat but someone else just Die scum Do not you dare touch my weight is fat and meat storage in the event of disasters</v>
      </c>
    </row>
    <row r="9193" ht="15.75" customHeight="1">
      <c r="A9193" s="1">
        <v>10024.0</v>
      </c>
      <c r="B9193" s="2" t="s">
        <v>7131</v>
      </c>
      <c r="C9193" s="2" t="s">
        <v>6007</v>
      </c>
      <c r="D9193" s="2" t="s">
        <v>6</v>
      </c>
      <c r="E9193" s="2" t="str">
        <f>IFERROR(__xludf.DUMMYFUNCTION("GOOGLETRANSLATE(B9193, ""auto"",""en"")")," a dish of your Crown Well good, I put the kettle")</f>
        <v> a dish of your Crown Well good, I put the kettle</v>
      </c>
    </row>
    <row r="9194" ht="15.75" customHeight="1">
      <c r="A9194" s="1">
        <v>10025.0</v>
      </c>
      <c r="B9194" s="2" t="s">
        <v>7132</v>
      </c>
      <c r="C9194" s="2" t="s">
        <v>6007</v>
      </c>
      <c r="D9194" s="2" t="s">
        <v>6</v>
      </c>
      <c r="E9194" s="2" t="str">
        <f>IFERROR(__xludf.DUMMYFUNCTION("GOOGLETRANSLATE(B9194, ""auto"",""en"")"),"Mom says that you have to clean your room to shine, I hear that stuff all sorted out there in Narnia")</f>
        <v>Mom says that you have to clean your room to shine, I hear that stuff all sorted out there in Narnia</v>
      </c>
    </row>
    <row r="9195" ht="15.75" customHeight="1">
      <c r="A9195" s="1">
        <v>10026.0</v>
      </c>
      <c r="B9195" s="2" t="s">
        <v>7133</v>
      </c>
      <c r="C9195" s="2" t="s">
        <v>6007</v>
      </c>
      <c r="D9195" s="2" t="s">
        <v>6</v>
      </c>
      <c r="E9195" s="2" t="str">
        <f>IFERROR(__xludf.DUMMYFUNCTION("GOOGLETRANSLATE(B9195, ""auto"",""en"")")," bought pesticide chalk and how helped yes there sitting in the corner draw")</f>
        <v> bought pesticide chalk and how helped yes there sitting in the corner draw</v>
      </c>
    </row>
    <row r="9196" ht="15.75" customHeight="1">
      <c r="A9196" s="1">
        <v>10027.0</v>
      </c>
      <c r="B9196" s="2" t="s">
        <v>7134</v>
      </c>
      <c r="C9196" s="2" t="s">
        <v>6007</v>
      </c>
      <c r="D9196" s="2" t="s">
        <v>6</v>
      </c>
      <c r="E9196" s="2" t="str">
        <f>IFERROR(__xludf.DUMMYFUNCTION("GOOGLETRANSLATE(B9196, ""auto"",""en"")"),"accidentally hit another pretended that you too hurt")</f>
        <v>accidentally hit another pretended that you too hurt</v>
      </c>
    </row>
    <row r="9197" ht="15.75" customHeight="1">
      <c r="A9197" s="1">
        <v>10028.0</v>
      </c>
      <c r="B9197" s="2" t="s">
        <v>7135</v>
      </c>
      <c r="C9197" s="2" t="s">
        <v>6007</v>
      </c>
      <c r="D9197" s="2" t="s">
        <v>6</v>
      </c>
      <c r="E9197" s="2" t="str">
        <f>IFERROR(__xludf.DUMMYFUNCTION("GOOGLETRANSLATE(B9197, ""auto"",""en"")"),"normal people in the bathroom and soaped cpolaskivayutsya vyhodyatya rehearsing presentation Oscar pretend that I'm doing shampoo commercials think about the problems of life sing on stage to read Shakespeare feed unicorn")</f>
        <v>normal people in the bathroom and soaped cpolaskivayutsya vyhodyatya rehearsing presentation Oscar pretend that I'm doing shampoo commercials think about the problems of life sing on stage to read Shakespeare feed unicorn</v>
      </c>
    </row>
    <row r="9198" ht="15.75" customHeight="1">
      <c r="A9198" s="1">
        <v>10029.0</v>
      </c>
      <c r="B9198" s="2" t="s">
        <v>7136</v>
      </c>
      <c r="C9198" s="2" t="s">
        <v>6007</v>
      </c>
      <c r="D9198" s="2" t="s">
        <v>6</v>
      </c>
      <c r="E9198" s="2" t="str">
        <f>IFERROR(__xludf.DUMMYFUNCTION("GOOGLETRANSLATE(B9198, ""auto"",""en"")")," come to skype my column broken microphone ate my goldfish Webcam blown away and yet my mother needed a computer and grandmother forbade me to sit at the computer because I did not eat porridge and my dad told me to go and read more my mosquito ill he sho"&amp;"uld call an ambulance")</f>
        <v> come to skype my column broken microphone ate my goldfish Webcam blown away and yet my mother needed a computer and grandmother forbade me to sit at the computer because I did not eat porridge and my dad told me to go and read more my mosquito ill he should call an ambulance</v>
      </c>
    </row>
    <row r="9199" ht="15.75" customHeight="1">
      <c r="A9199" s="1">
        <v>10030.0</v>
      </c>
      <c r="B9199" s="2" t="s">
        <v>7137</v>
      </c>
      <c r="C9199" s="2" t="s">
        <v>7138</v>
      </c>
      <c r="D9199" s="2" t="s">
        <v>6</v>
      </c>
      <c r="E9199" s="2" t="str">
        <f>IFERROR(__xludf.DUMMYFUNCTION("GOOGLETRANSLATE(B9199, ""auto"",""en"")"),"Premier bays x deamine in the dark is available on all digital platforms production ted dillan beat store free beats show completely")</f>
        <v>Premier bays x deamine in the dark is available on all digital platforms production ted dillan beat store free beats show completely</v>
      </c>
    </row>
    <row r="9200" ht="15.75" customHeight="1">
      <c r="A9200" s="1">
        <v>10031.0</v>
      </c>
      <c r="B9200" s="2" t="s">
        <v>7139</v>
      </c>
      <c r="C9200" s="2" t="s">
        <v>7138</v>
      </c>
      <c r="D9200" s="2" t="s">
        <v>6</v>
      </c>
      <c r="E9200" s="2" t="str">
        <f>IFERROR(__xludf.DUMMYFUNCTION("GOOGLETRANSLATE(B9200, ""auto"",""en"")"),"in the evening the couple quarreled said many harsh words temper did not understand each other completely forgotten about love show completely")</f>
        <v>in the evening the couple quarreled said many harsh words temper did not understand each other completely forgotten about love show completely</v>
      </c>
    </row>
    <row r="9201" ht="15.75" customHeight="1">
      <c r="A9201" s="1">
        <v>10033.0</v>
      </c>
      <c r="B9201" s="2" t="s">
        <v>7140</v>
      </c>
      <c r="C9201" s="2" t="s">
        <v>7138</v>
      </c>
      <c r="D9201" s="2" t="s">
        <v>6</v>
      </c>
      <c r="E9201" s="2" t="str">
        <f>IFERROR(__xludf.DUMMYFUNCTION("GOOGLETRANSLATE(B9201, ""auto"",""en"")")," If a woman opens a half of his body that she is asking for is to be treated without respect for Floyd Mayweather")</f>
        <v> If a woman opens a half of his body that she is asking for is to be treated without respect for Floyd Mayweather</v>
      </c>
    </row>
    <row r="9202" ht="15.75" customHeight="1">
      <c r="A9202" s="1">
        <v>10034.0</v>
      </c>
      <c r="B9202" s="2" t="s">
        <v>7141</v>
      </c>
      <c r="C9202" s="2" t="s">
        <v>7138</v>
      </c>
      <c r="D9202" s="2" t="s">
        <v>6</v>
      </c>
      <c r="E9202" s="2" t="str">
        <f>IFERROR(__xludf.DUMMYFUNCTION("GOOGLETRANSLATE(B9202, ""auto"",""en"")"),"any hasloy")</f>
        <v>any hasloy</v>
      </c>
    </row>
    <row r="9203" ht="15.75" customHeight="1">
      <c r="A9203" s="1">
        <v>10035.0</v>
      </c>
      <c r="B9203" s="2" t="s">
        <v>7142</v>
      </c>
      <c r="C9203" s="2" t="s">
        <v>7138</v>
      </c>
      <c r="D9203" s="2" t="s">
        <v>6</v>
      </c>
      <c r="E9203" s="2" t="str">
        <f>IFERROR(__xludf.DUMMYFUNCTION("GOOGLETRANSLATE(B9203, ""auto"",""en"")"),"Happy angel 3 miss you if I remember the girl who on the train with you and we obschalas fotkalis 3")</f>
        <v>Happy angel 3 miss you if I remember the girl who on the train with you and we obschalas fotkalis 3</v>
      </c>
    </row>
    <row r="9204" ht="15.75" customHeight="1">
      <c r="A9204" s="1">
        <v>10036.0</v>
      </c>
      <c r="B9204" s="2" t="s">
        <v>7143</v>
      </c>
      <c r="C9204" s="2" t="s">
        <v>7138</v>
      </c>
      <c r="D9204" s="2" t="s">
        <v>6</v>
      </c>
      <c r="E9204" s="2" t="str">
        <f>IFERROR(__xludf.DUMMYFUNCTION("GOOGLETRANSLATE(B9204, ""auto"",""en"")"),"with others it krch")</f>
        <v>with others it krch</v>
      </c>
    </row>
    <row r="9205" ht="15.75" customHeight="1">
      <c r="A9205" s="1">
        <v>10037.0</v>
      </c>
      <c r="B9205" s="2" t="s">
        <v>7144</v>
      </c>
      <c r="C9205" s="2" t="s">
        <v>7138</v>
      </c>
      <c r="D9205" s="2" t="s">
        <v>6</v>
      </c>
      <c r="E9205" s="2" t="str">
        <f>IFERROR(__xludf.DUMMYFUNCTION("GOOGLETRANSLATE(B9205, ""auto"",""en"")"),"Happy B-day")</f>
        <v>Happy B-day</v>
      </c>
    </row>
    <row r="9206" ht="15.75" customHeight="1">
      <c r="A9206" s="1">
        <v>10038.0</v>
      </c>
      <c r="B9206" s="2" t="s">
        <v>7145</v>
      </c>
      <c r="C9206" s="2" t="s">
        <v>7138</v>
      </c>
      <c r="D9206" s="2" t="s">
        <v>6</v>
      </c>
      <c r="E9206" s="2" t="str">
        <f>IFERROR(__xludf.DUMMYFUNCTION("GOOGLETRANSLATE(B9206, ""auto"",""en"")"),"you are angry because the weak kind always be difficult Yevgeny Leonov")</f>
        <v>you are angry because the weak kind always be difficult Yevgeny Leonov</v>
      </c>
    </row>
    <row r="9207" ht="15.75" customHeight="1">
      <c r="A9207" s="1">
        <v>10039.0</v>
      </c>
      <c r="B9207" s="2" t="s">
        <v>7146</v>
      </c>
      <c r="C9207" s="2" t="s">
        <v>7138</v>
      </c>
      <c r="D9207" s="2" t="s">
        <v>6</v>
      </c>
      <c r="E9207" s="2" t="str">
        <f>IFERROR(__xludf.DUMMYFUNCTION("GOOGLETRANSLATE(B9207, ""auto"",""en"")"),"when I become a great call")</f>
        <v>when I become a great call</v>
      </c>
    </row>
    <row r="9208" ht="15.75" customHeight="1">
      <c r="A9208" s="1">
        <v>10040.0</v>
      </c>
      <c r="B9208" s="2" t="s">
        <v>7137</v>
      </c>
      <c r="C9208" s="2" t="s">
        <v>7138</v>
      </c>
      <c r="D9208" s="2" t="s">
        <v>6</v>
      </c>
      <c r="E9208" s="2" t="str">
        <f>IFERROR(__xludf.DUMMYFUNCTION("GOOGLETRANSLATE(B9208, ""auto"",""en"")"),"Premier bays x deamine in the dark is available on all digital platforms production ted dillan beat store free beats show completely")</f>
        <v>Premier bays x deamine in the dark is available on all digital platforms production ted dillan beat store free beats show completely</v>
      </c>
    </row>
    <row r="9209" ht="15.75" customHeight="1">
      <c r="A9209" s="1">
        <v>10041.0</v>
      </c>
      <c r="B9209" s="2" t="s">
        <v>7139</v>
      </c>
      <c r="C9209" s="2" t="s">
        <v>7138</v>
      </c>
      <c r="D9209" s="2" t="s">
        <v>6</v>
      </c>
      <c r="E9209" s="2" t="str">
        <f>IFERROR(__xludf.DUMMYFUNCTION("GOOGLETRANSLATE(B9209, ""auto"",""en"")"),"in the evening the couple quarreled said many harsh words temper did not understand each other completely forgotten about love show completely")</f>
        <v>in the evening the couple quarreled said many harsh words temper did not understand each other completely forgotten about love show completely</v>
      </c>
    </row>
    <row r="9210" ht="15.75" customHeight="1">
      <c r="A9210" s="1">
        <v>10043.0</v>
      </c>
      <c r="B9210" s="2" t="s">
        <v>7140</v>
      </c>
      <c r="C9210" s="2" t="s">
        <v>7138</v>
      </c>
      <c r="D9210" s="2" t="s">
        <v>6</v>
      </c>
      <c r="E9210" s="2" t="str">
        <f>IFERROR(__xludf.DUMMYFUNCTION("GOOGLETRANSLATE(B9210, ""auto"",""en"")")," If a woman opens a half of his body that she is asking for is to be treated without respect for Floyd Mayweather")</f>
        <v> If a woman opens a half of his body that she is asking for is to be treated without respect for Floyd Mayweather</v>
      </c>
    </row>
    <row r="9211" ht="15.75" customHeight="1">
      <c r="A9211" s="1">
        <v>10044.0</v>
      </c>
      <c r="B9211" s="2" t="s">
        <v>7141</v>
      </c>
      <c r="C9211" s="2" t="s">
        <v>7138</v>
      </c>
      <c r="D9211" s="2" t="s">
        <v>6</v>
      </c>
      <c r="E9211" s="2" t="str">
        <f>IFERROR(__xludf.DUMMYFUNCTION("GOOGLETRANSLATE(B9211, ""auto"",""en"")"),"any hasloy")</f>
        <v>any hasloy</v>
      </c>
    </row>
    <row r="9212" ht="15.75" customHeight="1">
      <c r="A9212" s="1">
        <v>10045.0</v>
      </c>
      <c r="B9212" s="2" t="s">
        <v>7142</v>
      </c>
      <c r="C9212" s="2" t="s">
        <v>7138</v>
      </c>
      <c r="D9212" s="2" t="s">
        <v>6</v>
      </c>
      <c r="E9212" s="2" t="str">
        <f>IFERROR(__xludf.DUMMYFUNCTION("GOOGLETRANSLATE(B9212, ""auto"",""en"")"),"Happy angel 3 miss you if I remember the girl who on the train with you and we obschalas fotkalis 3")</f>
        <v>Happy angel 3 miss you if I remember the girl who on the train with you and we obschalas fotkalis 3</v>
      </c>
    </row>
    <row r="9213" ht="15.75" customHeight="1">
      <c r="A9213" s="1">
        <v>10046.0</v>
      </c>
      <c r="B9213" s="2" t="s">
        <v>7143</v>
      </c>
      <c r="C9213" s="2" t="s">
        <v>7138</v>
      </c>
      <c r="D9213" s="2" t="s">
        <v>6</v>
      </c>
      <c r="E9213" s="2" t="str">
        <f>IFERROR(__xludf.DUMMYFUNCTION("GOOGLETRANSLATE(B9213, ""auto"",""en"")"),"with others it krch")</f>
        <v>with others it krch</v>
      </c>
    </row>
    <row r="9214" ht="15.75" customHeight="1">
      <c r="A9214" s="1">
        <v>10047.0</v>
      </c>
      <c r="B9214" s="2" t="s">
        <v>7144</v>
      </c>
      <c r="C9214" s="2" t="s">
        <v>7138</v>
      </c>
      <c r="D9214" s="2" t="s">
        <v>6</v>
      </c>
      <c r="E9214" s="2" t="str">
        <f>IFERROR(__xludf.DUMMYFUNCTION("GOOGLETRANSLATE(B9214, ""auto"",""en"")"),"Happy B-day")</f>
        <v>Happy B-day</v>
      </c>
    </row>
    <row r="9215" ht="15.75" customHeight="1">
      <c r="A9215" s="1">
        <v>10048.0</v>
      </c>
      <c r="B9215" s="2" t="s">
        <v>7145</v>
      </c>
      <c r="C9215" s="2" t="s">
        <v>7138</v>
      </c>
      <c r="D9215" s="2" t="s">
        <v>6</v>
      </c>
      <c r="E9215" s="2" t="str">
        <f>IFERROR(__xludf.DUMMYFUNCTION("GOOGLETRANSLATE(B9215, ""auto"",""en"")"),"you are angry because the weak kind always be difficult Yevgeny Leonov")</f>
        <v>you are angry because the weak kind always be difficult Yevgeny Leonov</v>
      </c>
    </row>
    <row r="9216" ht="15.75" customHeight="1">
      <c r="A9216" s="1">
        <v>10049.0</v>
      </c>
      <c r="B9216" s="2" t="s">
        <v>7146</v>
      </c>
      <c r="C9216" s="2" t="s">
        <v>7138</v>
      </c>
      <c r="D9216" s="2" t="s">
        <v>6</v>
      </c>
      <c r="E9216" s="2" t="str">
        <f>IFERROR(__xludf.DUMMYFUNCTION("GOOGLETRANSLATE(B9216, ""auto"",""en"")"),"when I become a great call")</f>
        <v>when I become a great call</v>
      </c>
    </row>
    <row r="9217" ht="15.75" customHeight="1">
      <c r="A9217" s="1">
        <v>10050.0</v>
      </c>
      <c r="B9217" s="2" t="s">
        <v>7137</v>
      </c>
      <c r="C9217" s="2" t="s">
        <v>7147</v>
      </c>
      <c r="D9217" s="2" t="s">
        <v>6</v>
      </c>
      <c r="E9217" s="2" t="str">
        <f>IFERROR(__xludf.DUMMYFUNCTION("GOOGLETRANSLATE(B9217, ""auto"",""en"")"),"Premier bays x deamine in the dark is available on all digital platforms production ted dillan beat store free beats show completely")</f>
        <v>Premier bays x deamine in the dark is available on all digital platforms production ted dillan beat store free beats show completely</v>
      </c>
    </row>
    <row r="9218" ht="15.75" customHeight="1">
      <c r="A9218" s="1">
        <v>10051.0</v>
      </c>
      <c r="B9218" s="2" t="s">
        <v>7139</v>
      </c>
      <c r="C9218" s="2" t="s">
        <v>7147</v>
      </c>
      <c r="D9218" s="2" t="s">
        <v>6</v>
      </c>
      <c r="E9218" s="2" t="str">
        <f>IFERROR(__xludf.DUMMYFUNCTION("GOOGLETRANSLATE(B9218, ""auto"",""en"")"),"in the evening the couple quarreled said many harsh words temper did not understand each other completely forgotten about love show completely")</f>
        <v>in the evening the couple quarreled said many harsh words temper did not understand each other completely forgotten about love show completely</v>
      </c>
    </row>
    <row r="9219" ht="15.75" customHeight="1">
      <c r="A9219" s="1">
        <v>10053.0</v>
      </c>
      <c r="B9219" s="2" t="s">
        <v>7140</v>
      </c>
      <c r="C9219" s="2" t="s">
        <v>7147</v>
      </c>
      <c r="D9219" s="2" t="s">
        <v>6</v>
      </c>
      <c r="E9219" s="2" t="str">
        <f>IFERROR(__xludf.DUMMYFUNCTION("GOOGLETRANSLATE(B9219, ""auto"",""en"")")," If a woman opens a half of his body that she is asking for is to be treated without respect for Floyd Mayweather")</f>
        <v> If a woman opens a half of his body that she is asking for is to be treated without respect for Floyd Mayweather</v>
      </c>
    </row>
    <row r="9220" ht="15.75" customHeight="1">
      <c r="A9220" s="1">
        <v>10054.0</v>
      </c>
      <c r="B9220" s="2" t="s">
        <v>7141</v>
      </c>
      <c r="C9220" s="2" t="s">
        <v>7147</v>
      </c>
      <c r="D9220" s="2" t="s">
        <v>6</v>
      </c>
      <c r="E9220" s="2" t="str">
        <f>IFERROR(__xludf.DUMMYFUNCTION("GOOGLETRANSLATE(B9220, ""auto"",""en"")"),"any hasloy")</f>
        <v>any hasloy</v>
      </c>
    </row>
    <row r="9221" ht="15.75" customHeight="1">
      <c r="A9221" s="1">
        <v>10055.0</v>
      </c>
      <c r="B9221" s="2" t="s">
        <v>7142</v>
      </c>
      <c r="C9221" s="2" t="s">
        <v>7147</v>
      </c>
      <c r="D9221" s="2" t="s">
        <v>6</v>
      </c>
      <c r="E9221" s="2" t="str">
        <f>IFERROR(__xludf.DUMMYFUNCTION("GOOGLETRANSLATE(B9221, ""auto"",""en"")"),"Happy angel 3 miss you if I remember the girl who on the train with you and we obschalas fotkalis 3")</f>
        <v>Happy angel 3 miss you if I remember the girl who on the train with you and we obschalas fotkalis 3</v>
      </c>
    </row>
    <row r="9222" ht="15.75" customHeight="1">
      <c r="A9222" s="1">
        <v>10056.0</v>
      </c>
      <c r="B9222" s="2" t="s">
        <v>7143</v>
      </c>
      <c r="C9222" s="2" t="s">
        <v>7147</v>
      </c>
      <c r="D9222" s="2" t="s">
        <v>6</v>
      </c>
      <c r="E9222" s="2" t="str">
        <f>IFERROR(__xludf.DUMMYFUNCTION("GOOGLETRANSLATE(B9222, ""auto"",""en"")"),"with others it krch")</f>
        <v>with others it krch</v>
      </c>
    </row>
    <row r="9223" ht="15.75" customHeight="1">
      <c r="A9223" s="1">
        <v>10057.0</v>
      </c>
      <c r="B9223" s="2" t="s">
        <v>7144</v>
      </c>
      <c r="C9223" s="2" t="s">
        <v>7147</v>
      </c>
      <c r="D9223" s="2" t="s">
        <v>6</v>
      </c>
      <c r="E9223" s="2" t="str">
        <f>IFERROR(__xludf.DUMMYFUNCTION("GOOGLETRANSLATE(B9223, ""auto"",""en"")"),"Happy B-day")</f>
        <v>Happy B-day</v>
      </c>
    </row>
    <row r="9224" ht="15.75" customHeight="1">
      <c r="A9224" s="1">
        <v>10058.0</v>
      </c>
      <c r="B9224" s="2" t="s">
        <v>7145</v>
      </c>
      <c r="C9224" s="2" t="s">
        <v>7147</v>
      </c>
      <c r="D9224" s="2" t="s">
        <v>6</v>
      </c>
      <c r="E9224" s="2" t="str">
        <f>IFERROR(__xludf.DUMMYFUNCTION("GOOGLETRANSLATE(B9224, ""auto"",""en"")"),"you are angry because the weak kind always be difficult Yevgeny Leonov")</f>
        <v>you are angry because the weak kind always be difficult Yevgeny Leonov</v>
      </c>
    </row>
    <row r="9225" ht="15.75" customHeight="1">
      <c r="A9225" s="1">
        <v>10059.0</v>
      </c>
      <c r="B9225" s="2" t="s">
        <v>7146</v>
      </c>
      <c r="C9225" s="2" t="s">
        <v>7147</v>
      </c>
      <c r="D9225" s="2" t="s">
        <v>6</v>
      </c>
      <c r="E9225" s="2" t="str">
        <f>IFERROR(__xludf.DUMMYFUNCTION("GOOGLETRANSLATE(B9225, ""auto"",""en"")"),"when I become a great call")</f>
        <v>when I become a great call</v>
      </c>
    </row>
    <row r="9226" ht="15.75" customHeight="1">
      <c r="A9226" s="1">
        <v>10060.0</v>
      </c>
      <c r="B9226" s="2" t="s">
        <v>7148</v>
      </c>
      <c r="C9226" s="2" t="s">
        <v>7149</v>
      </c>
      <c r="D9226" s="2" t="s">
        <v>6</v>
      </c>
      <c r="E9226" s="2" t="str">
        <f>IFERROR(__xludf.DUMMYFUNCTION("GOOGLETRANSLATE(B9226, ""auto"",""en"")"),"something that was in the city will be in the city in the same where it will be cold out there where people other wonderful show full")</f>
        <v>something that was in the city will be in the city in the same where it will be cold out there where people other wonderful show full</v>
      </c>
    </row>
    <row r="9227" ht="15.75" customHeight="1">
      <c r="A9227" s="1">
        <v>10061.0</v>
      </c>
      <c r="B9227" s="2" t="s">
        <v>7150</v>
      </c>
      <c r="C9227" s="2" t="s">
        <v>7149</v>
      </c>
      <c r="D9227" s="2" t="s">
        <v>6</v>
      </c>
      <c r="E9227" s="2" t="str">
        <f>IFERROR(__xludf.DUMMYFUNCTION("GOOGLETRANSLATE(B9227, ""auto"",""en"")"),"and this is not the limit")</f>
        <v>and this is not the limit</v>
      </c>
    </row>
    <row r="9228" ht="15.75" customHeight="1">
      <c r="A9228" s="1">
        <v>10062.0</v>
      </c>
      <c r="B9228" s="2" t="s">
        <v>7151</v>
      </c>
      <c r="C9228" s="2" t="s">
        <v>7152</v>
      </c>
      <c r="D9228" s="2" t="s">
        <v>6</v>
      </c>
      <c r="E9228" s="2" t="str">
        <f>IFERROR(__xludf.DUMMYFUNCTION("GOOGLETRANSLATE(B9228, ""auto"",""en"")"),"first glance can be deceptive fears may play a dirty trick on us having prevented decide to change to change the path to dare to go further but usually fears to hide from us the possibility to help find something new we can expect a change of life or the "&amp;"fate of the family in love because the ability to come to us every day, so we have to be brave to go on to grasp the risk of the possibility of flash season 2 Episode 4")</f>
        <v>first glance can be deceptive fears may play a dirty trick on us having prevented decide to change to change the path to dare to go further but usually fears to hide from us the possibility to help find something new we can expect a change of life or the fate of the family in love because the ability to come to us every day, so we have to be brave to go on to grasp the risk of the possibility of flash season 2 Episode 4</v>
      </c>
    </row>
    <row r="9229" ht="15.75" customHeight="1">
      <c r="A9229" s="1">
        <v>10063.0</v>
      </c>
      <c r="B9229" s="2" t="s">
        <v>7153</v>
      </c>
      <c r="C9229" s="2" t="s">
        <v>7152</v>
      </c>
      <c r="D9229" s="2" t="s">
        <v>6</v>
      </c>
      <c r="E9229" s="2" t="str">
        <f>IFERROR(__xludf.DUMMYFUNCTION("GOOGLETRANSLATE(B9229, ""auto"",""en"")"),"20 zhectkix ictin kotopye pomogyt ppiyti in cebya byctpee chem ceanc pcixotepapii")</f>
        <v>20 zhectkix ictin kotopye pomogyt ppiyti in cebya byctpee chem ceanc pcixotepapii</v>
      </c>
    </row>
    <row r="9230" ht="15.75" customHeight="1">
      <c r="A9230" s="1">
        <v>10064.0</v>
      </c>
      <c r="B9230" s="2" t="s">
        <v>7154</v>
      </c>
      <c r="C9230" s="2" t="s">
        <v>7152</v>
      </c>
      <c r="D9230" s="2" t="s">
        <v>6</v>
      </c>
      <c r="E9230" s="2" t="str">
        <f>IFERROR(__xludf.DUMMYFUNCTION("GOOGLETRANSLATE(B9230, ""auto"",""en"")"),"The bitter truth about the modern world")</f>
        <v>The bitter truth about the modern world</v>
      </c>
    </row>
    <row r="9231" ht="15.75" customHeight="1">
      <c r="A9231" s="1">
        <v>10065.0</v>
      </c>
      <c r="B9231" s="2" t="s">
        <v>7155</v>
      </c>
      <c r="C9231" s="2" t="s">
        <v>7152</v>
      </c>
      <c r="D9231" s="2" t="s">
        <v>6</v>
      </c>
      <c r="E9231" s="2" t="str">
        <f>IFERROR(__xludf.DUMMYFUNCTION("GOOGLETRANSLATE(B9231, ""auto"",""en"")")," okay all the same as the source instagram com aiqapnews")</f>
        <v> okay all the same as the source instagram com aiqapnews</v>
      </c>
    </row>
    <row r="9232" ht="15.75" customHeight="1">
      <c r="A9232" s="1">
        <v>10066.0</v>
      </c>
      <c r="B9232" s="2" t="s">
        <v>7156</v>
      </c>
      <c r="C9232" s="2" t="s">
        <v>7152</v>
      </c>
      <c r="D9232" s="2" t="s">
        <v>6</v>
      </c>
      <c r="E9232" s="2" t="str">
        <f>IFERROR(__xludf.DUMMYFUNCTION("GOOGLETRANSLATE(B9232, ""auto"",""en"")"),"10 epic quotes to inspire our freshmen")</f>
        <v>10 epic quotes to inspire our freshmen</v>
      </c>
    </row>
    <row r="9233" ht="15.75" customHeight="1">
      <c r="A9233" s="1">
        <v>10067.0</v>
      </c>
      <c r="B9233" s="2" t="s">
        <v>7157</v>
      </c>
      <c r="C9233" s="2" t="s">
        <v>7152</v>
      </c>
      <c r="D9233" s="2" t="s">
        <v>6</v>
      </c>
      <c r="E9233" s="2" t="str">
        <f>IFERROR(__xludf.DUMMYFUNCTION("GOOGLETRANSLATE(B9233, ""auto"",""en"")"),"n p o s t a s t r a t a s a t i e a y w o o d c and d")</f>
        <v>n p o s t a s t r a t a s a t i e a y w o o d c and d</v>
      </c>
    </row>
    <row r="9234" ht="15.75" customHeight="1">
      <c r="A9234" s="1">
        <v>10068.0</v>
      </c>
      <c r="B9234" s="2" t="s">
        <v>7158</v>
      </c>
      <c r="C9234" s="2" t="s">
        <v>7152</v>
      </c>
      <c r="D9234" s="2" t="s">
        <v>6</v>
      </c>
      <c r="E9234" s="2" t="str">
        <f>IFERROR(__xludf.DUMMYFUNCTION("GOOGLETRANSLATE(B9234, ""auto"",""en"")"),"asd")</f>
        <v>asd</v>
      </c>
    </row>
    <row r="9235" ht="15.75" customHeight="1">
      <c r="A9235" s="1">
        <v>10069.0</v>
      </c>
      <c r="B9235" s="2" t="s">
        <v>7151</v>
      </c>
      <c r="C9235" s="2" t="s">
        <v>7152</v>
      </c>
      <c r="D9235" s="2" t="s">
        <v>6</v>
      </c>
      <c r="E9235" s="2" t="str">
        <f>IFERROR(__xludf.DUMMYFUNCTION("GOOGLETRANSLATE(B9235, ""auto"",""en"")"),"first glance can be deceptive fears may play a dirty trick on us having prevented decide to change to change the path to dare to go further but usually fears to hide from us the possibility to help find something new we can expect a change of life or the "&amp;"fate of the family in love because the ability to come to us every day, so we have to be brave to go on to grasp the risk of the possibility of flash season 2 Episode 4")</f>
        <v>first glance can be deceptive fears may play a dirty trick on us having prevented decide to change to change the path to dare to go further but usually fears to hide from us the possibility to help find something new we can expect a change of life or the fate of the family in love because the ability to come to us every day, so we have to be brave to go on to grasp the risk of the possibility of flash season 2 Episode 4</v>
      </c>
    </row>
    <row r="9236" ht="15.75" customHeight="1">
      <c r="A9236" s="1">
        <v>10070.0</v>
      </c>
      <c r="B9236" s="2" t="s">
        <v>7153</v>
      </c>
      <c r="C9236" s="2" t="s">
        <v>7152</v>
      </c>
      <c r="D9236" s="2" t="s">
        <v>6</v>
      </c>
      <c r="E9236" s="2" t="str">
        <f>IFERROR(__xludf.DUMMYFUNCTION("GOOGLETRANSLATE(B9236, ""auto"",""en"")"),"20 zhectkix ictin kotopye pomogyt ppiyti in cebya byctpee chem ceanc pcixotepapii")</f>
        <v>20 zhectkix ictin kotopye pomogyt ppiyti in cebya byctpee chem ceanc pcixotepapii</v>
      </c>
    </row>
    <row r="9237" ht="15.75" customHeight="1">
      <c r="A9237" s="1">
        <v>10071.0</v>
      </c>
      <c r="B9237" s="2" t="s">
        <v>7154</v>
      </c>
      <c r="C9237" s="2" t="s">
        <v>7152</v>
      </c>
      <c r="D9237" s="2" t="s">
        <v>6</v>
      </c>
      <c r="E9237" s="2" t="str">
        <f>IFERROR(__xludf.DUMMYFUNCTION("GOOGLETRANSLATE(B9237, ""auto"",""en"")"),"The bitter truth about the modern world")</f>
        <v>The bitter truth about the modern world</v>
      </c>
    </row>
    <row r="9238" ht="15.75" customHeight="1">
      <c r="A9238" s="1">
        <v>10072.0</v>
      </c>
      <c r="B9238" s="2" t="s">
        <v>7155</v>
      </c>
      <c r="C9238" s="2" t="s">
        <v>7152</v>
      </c>
      <c r="D9238" s="2" t="s">
        <v>6</v>
      </c>
      <c r="E9238" s="2" t="str">
        <f>IFERROR(__xludf.DUMMYFUNCTION("GOOGLETRANSLATE(B9238, ""auto"",""en"")")," okay all the same as the source instagram com aiqapnews")</f>
        <v> okay all the same as the source instagram com aiqapnews</v>
      </c>
    </row>
    <row r="9239" ht="15.75" customHeight="1">
      <c r="A9239" s="1">
        <v>10073.0</v>
      </c>
      <c r="B9239" s="2" t="s">
        <v>7156</v>
      </c>
      <c r="C9239" s="2" t="s">
        <v>7152</v>
      </c>
      <c r="D9239" s="2" t="s">
        <v>6</v>
      </c>
      <c r="E9239" s="2" t="str">
        <f>IFERROR(__xludf.DUMMYFUNCTION("GOOGLETRANSLATE(B9239, ""auto"",""en"")"),"10 epic quotes to inspire our freshmen")</f>
        <v>10 epic quotes to inspire our freshmen</v>
      </c>
    </row>
    <row r="9240" ht="15.75" customHeight="1">
      <c r="A9240" s="1">
        <v>10074.0</v>
      </c>
      <c r="B9240" s="2" t="s">
        <v>7157</v>
      </c>
      <c r="C9240" s="2" t="s">
        <v>7152</v>
      </c>
      <c r="D9240" s="2" t="s">
        <v>6</v>
      </c>
      <c r="E9240" s="2" t="str">
        <f>IFERROR(__xludf.DUMMYFUNCTION("GOOGLETRANSLATE(B9240, ""auto"",""en"")"),"n p o s t a s t r a t a s a t i e a y w o o d c and d")</f>
        <v>n p o s t a s t r a t a s a t i e a y w o o d c and d</v>
      </c>
    </row>
    <row r="9241" ht="15.75" customHeight="1">
      <c r="A9241" s="1">
        <v>10075.0</v>
      </c>
      <c r="B9241" s="2" t="s">
        <v>7158</v>
      </c>
      <c r="C9241" s="2" t="s">
        <v>7152</v>
      </c>
      <c r="D9241" s="2" t="s">
        <v>6</v>
      </c>
      <c r="E9241" s="2" t="str">
        <f>IFERROR(__xludf.DUMMYFUNCTION("GOOGLETRANSLATE(B9241, ""auto"",""en"")"),"asd")</f>
        <v>asd</v>
      </c>
    </row>
    <row r="9242" ht="15.75" customHeight="1">
      <c r="A9242" s="1">
        <v>10076.0</v>
      </c>
      <c r="B9242" s="2" t="s">
        <v>7151</v>
      </c>
      <c r="C9242" s="2" t="s">
        <v>7152</v>
      </c>
      <c r="D9242" s="2" t="s">
        <v>6</v>
      </c>
      <c r="E9242" s="2" t="str">
        <f>IFERROR(__xludf.DUMMYFUNCTION("GOOGLETRANSLATE(B9242, ""auto"",""en"")"),"first glance can be deceptive fears may play a dirty trick on us having prevented decide to change to change the path to dare to go further but usually fears to hide from us the possibility to help find something new we can expect a change of life or the "&amp;"fate of the family in love because the ability to come to us every day, so we have to be brave to go on to grasp the risk of the possibility of flash season 2 Episode 4")</f>
        <v>first glance can be deceptive fears may play a dirty trick on us having prevented decide to change to change the path to dare to go further but usually fears to hide from us the possibility to help find something new we can expect a change of life or the fate of the family in love because the ability to come to us every day, so we have to be brave to go on to grasp the risk of the possibility of flash season 2 Episode 4</v>
      </c>
    </row>
    <row r="9243" ht="15.75" customHeight="1">
      <c r="A9243" s="1">
        <v>10077.0</v>
      </c>
      <c r="B9243" s="2" t="s">
        <v>7153</v>
      </c>
      <c r="C9243" s="2" t="s">
        <v>7152</v>
      </c>
      <c r="D9243" s="2" t="s">
        <v>6</v>
      </c>
      <c r="E9243" s="2" t="str">
        <f>IFERROR(__xludf.DUMMYFUNCTION("GOOGLETRANSLATE(B9243, ""auto"",""en"")"),"20 zhectkix ictin kotopye pomogyt ppiyti in cebya byctpee chem ceanc pcixotepapii")</f>
        <v>20 zhectkix ictin kotopye pomogyt ppiyti in cebya byctpee chem ceanc pcixotepapii</v>
      </c>
    </row>
    <row r="9244" ht="15.75" customHeight="1">
      <c r="A9244" s="1">
        <v>10078.0</v>
      </c>
      <c r="B9244" s="2" t="s">
        <v>7154</v>
      </c>
      <c r="C9244" s="2" t="s">
        <v>7152</v>
      </c>
      <c r="D9244" s="2" t="s">
        <v>6</v>
      </c>
      <c r="E9244" s="2" t="str">
        <f>IFERROR(__xludf.DUMMYFUNCTION("GOOGLETRANSLATE(B9244, ""auto"",""en"")"),"The bitter truth about the modern world")</f>
        <v>The bitter truth about the modern world</v>
      </c>
    </row>
    <row r="9245" ht="15.75" customHeight="1">
      <c r="A9245" s="1">
        <v>10079.0</v>
      </c>
      <c r="B9245" s="2" t="s">
        <v>7155</v>
      </c>
      <c r="C9245" s="2" t="s">
        <v>7152</v>
      </c>
      <c r="D9245" s="2" t="s">
        <v>6</v>
      </c>
      <c r="E9245" s="2" t="str">
        <f>IFERROR(__xludf.DUMMYFUNCTION("GOOGLETRANSLATE(B9245, ""auto"",""en"")")," okay all the same as the source instagram com aiqapnews")</f>
        <v> okay all the same as the source instagram com aiqapnews</v>
      </c>
    </row>
    <row r="9246" ht="15.75" customHeight="1">
      <c r="A9246" s="1">
        <v>10080.0</v>
      </c>
      <c r="B9246" s="2" t="s">
        <v>7156</v>
      </c>
      <c r="C9246" s="2" t="s">
        <v>7152</v>
      </c>
      <c r="D9246" s="2" t="s">
        <v>6</v>
      </c>
      <c r="E9246" s="2" t="str">
        <f>IFERROR(__xludf.DUMMYFUNCTION("GOOGLETRANSLATE(B9246, ""auto"",""en"")"),"10 epic quotes to inspire our freshmen")</f>
        <v>10 epic quotes to inspire our freshmen</v>
      </c>
    </row>
    <row r="9247" ht="15.75" customHeight="1">
      <c r="A9247" s="1">
        <v>10081.0</v>
      </c>
      <c r="B9247" s="2" t="s">
        <v>7157</v>
      </c>
      <c r="C9247" s="2" t="s">
        <v>7152</v>
      </c>
      <c r="D9247" s="2" t="s">
        <v>6</v>
      </c>
      <c r="E9247" s="2" t="str">
        <f>IFERROR(__xludf.DUMMYFUNCTION("GOOGLETRANSLATE(B9247, ""auto"",""en"")"),"n p o s t a s t r a t a s a t i e a y w o o d c and d")</f>
        <v>n p o s t a s t r a t a s a t i e a y w o o d c and d</v>
      </c>
    </row>
    <row r="9248" ht="15.75" customHeight="1">
      <c r="A9248" s="1">
        <v>10082.0</v>
      </c>
      <c r="B9248" s="2" t="s">
        <v>7158</v>
      </c>
      <c r="C9248" s="2" t="s">
        <v>7152</v>
      </c>
      <c r="D9248" s="2" t="s">
        <v>6</v>
      </c>
      <c r="E9248" s="2" t="str">
        <f>IFERROR(__xludf.DUMMYFUNCTION("GOOGLETRANSLATE(B9248, ""auto"",""en"")"),"asd")</f>
        <v>asd</v>
      </c>
    </row>
    <row r="9249" ht="15.75" customHeight="1">
      <c r="A9249" s="1">
        <v>10083.0</v>
      </c>
      <c r="B9249" s="2" t="s">
        <v>1063</v>
      </c>
      <c r="C9249" s="2" t="s">
        <v>7159</v>
      </c>
      <c r="D9249" s="2" t="s">
        <v>6</v>
      </c>
      <c r="E9249" s="2" t="str">
        <f>IFERROR(__xludf.DUMMYFUNCTION("GOOGLETRANSLATE(B9249, ""auto"",""en"")"),"find out how much you're popular today, the full information in Annex https vk com app7068769")</f>
        <v>find out how much you're popular today, the full information in Annex https vk com app7068769</v>
      </c>
    </row>
    <row r="9250" ht="15.75" customHeight="1">
      <c r="A9250" s="1">
        <v>10084.0</v>
      </c>
      <c r="B9250" s="2" t="s">
        <v>7160</v>
      </c>
      <c r="C9250" s="2" t="s">
        <v>7159</v>
      </c>
      <c r="D9250" s="2" t="s">
        <v>6</v>
      </c>
      <c r="E9250" s="2" t="str">
        <f>IFERROR(__xludf.DUMMYFUNCTION("GOOGLETRANSLATE(B9250, ""auto"",""en"")"),"know find their man, he will let no one and no one look at it look at who he was who he wants to be and where he is now as you know gold diamond they are the most expensive and inaccessible")</f>
        <v>know find their man, he will let no one and no one look at it look at who he was who he wants to be and where he is now as you know gold diamond they are the most expensive and inaccessible</v>
      </c>
    </row>
    <row r="9251" ht="15.75" customHeight="1">
      <c r="A9251" s="1">
        <v>10085.0</v>
      </c>
      <c r="B9251" s="2" t="s">
        <v>7161</v>
      </c>
      <c r="C9251" s="2" t="s">
        <v>7159</v>
      </c>
      <c r="D9251" s="2" t="s">
        <v>6</v>
      </c>
      <c r="E9251" s="2" t="str">
        <f>IFERROR(__xludf.DUMMYFUNCTION("GOOGLETRANSLATE(B9251, ""auto"",""en"")"),"apostle")</f>
        <v>apostle</v>
      </c>
    </row>
    <row r="9252" ht="15.75" customHeight="1">
      <c r="A9252" s="1">
        <v>10086.0</v>
      </c>
      <c r="B9252" s="2" t="s">
        <v>7162</v>
      </c>
      <c r="C9252" s="2" t="s">
        <v>7159</v>
      </c>
      <c r="D9252" s="2" t="s">
        <v>6</v>
      </c>
      <c r="E9252" s="2" t="str">
        <f>IFERROR(__xludf.DUMMYFUNCTION("GOOGLETRANSLATE(B9252, ""auto"",""en"")"),"When cancers are telling you about their problems, they do not complain and do not whine, they just trust you")</f>
        <v>When cancers are telling you about their problems, they do not complain and do not whine, they just trust you</v>
      </c>
    </row>
    <row r="9253" ht="15.75" customHeight="1">
      <c r="A9253" s="1">
        <v>10087.0</v>
      </c>
      <c r="B9253" s="2" t="s">
        <v>7163</v>
      </c>
      <c r="C9253" s="2" t="s">
        <v>7159</v>
      </c>
      <c r="D9253" s="2" t="s">
        <v>6</v>
      </c>
      <c r="E9253" s="2" t="str">
        <f>IFERROR(__xludf.DUMMYFUNCTION("GOOGLETRANSLATE(B9253, ""auto"",""en"")"),"Learn to wait wait gets the best")</f>
        <v>Learn to wait wait gets the best</v>
      </c>
    </row>
    <row r="9254" ht="15.75" customHeight="1">
      <c r="A9254" s="1">
        <v>10088.0</v>
      </c>
      <c r="B9254" s="2" t="s">
        <v>7164</v>
      </c>
      <c r="C9254" s="2" t="s">
        <v>7159</v>
      </c>
      <c r="D9254" s="2" t="s">
        <v>6</v>
      </c>
      <c r="E9254" s="2" t="str">
        <f>IFERROR(__xludf.DUMMYFUNCTION("GOOGLETRANSLATE(B9254, ""auto"",""en"")"),"Look ahead into the distance")</f>
        <v>Look ahead into the distance</v>
      </c>
    </row>
    <row r="9255" ht="15.75" customHeight="1">
      <c r="A9255" s="1">
        <v>10089.0</v>
      </c>
      <c r="B9255" s="2" t="s">
        <v>7165</v>
      </c>
      <c r="C9255" s="2" t="s">
        <v>7159</v>
      </c>
      <c r="D9255" s="2" t="s">
        <v>6</v>
      </c>
      <c r="E9255" s="2" t="str">
        <f>IFERROR(__xludf.DUMMYFUNCTION("GOOGLETRANSLATE(B9255, ""auto"",""en"")"),"I do not like much for only one reason I have my own opinion and I'm doing everything on your I do not live like pawns")</f>
        <v>I do not like much for only one reason I have my own opinion and I'm doing everything on your I do not live like pawns</v>
      </c>
    </row>
    <row r="9256" ht="15.75" customHeight="1">
      <c r="A9256" s="1">
        <v>10090.0</v>
      </c>
      <c r="B9256" s="2" t="s">
        <v>7166</v>
      </c>
      <c r="C9256" s="2" t="s">
        <v>7159</v>
      </c>
      <c r="D9256" s="2" t="s">
        <v>6</v>
      </c>
      <c r="E9256" s="2" t="str">
        <f>IFERROR(__xludf.DUMMYFUNCTION("GOOGLETRANSLATE(B9256, ""auto"",""en"")"),"spoils people not poverty or wealth and envy and greed")</f>
        <v>spoils people not poverty or wealth and envy and greed</v>
      </c>
    </row>
    <row r="9257" ht="15.75" customHeight="1">
      <c r="A9257" s="1">
        <v>10091.0</v>
      </c>
      <c r="B9257" s="2" t="s">
        <v>1063</v>
      </c>
      <c r="C9257" s="2" t="s">
        <v>7167</v>
      </c>
      <c r="D9257" s="2" t="s">
        <v>6</v>
      </c>
      <c r="E9257" s="2" t="str">
        <f>IFERROR(__xludf.DUMMYFUNCTION("GOOGLETRANSLATE(B9257, ""auto"",""en"")"),"find out how much you're popular today, the full information in Annex https vk com app7068769")</f>
        <v>find out how much you're popular today, the full information in Annex https vk com app7068769</v>
      </c>
    </row>
    <row r="9258" ht="15.75" customHeight="1">
      <c r="A9258" s="1">
        <v>10092.0</v>
      </c>
      <c r="B9258" s="2" t="s">
        <v>7160</v>
      </c>
      <c r="C9258" s="2" t="s">
        <v>7167</v>
      </c>
      <c r="D9258" s="2" t="s">
        <v>6</v>
      </c>
      <c r="E9258" s="2" t="str">
        <f>IFERROR(__xludf.DUMMYFUNCTION("GOOGLETRANSLATE(B9258, ""auto"",""en"")"),"know find their man, he will let no one and no one look at it look at who he was who he wants to be and where he is now as you know gold diamond they are the most expensive and inaccessible")</f>
        <v>know find their man, he will let no one and no one look at it look at who he was who he wants to be and where he is now as you know gold diamond they are the most expensive and inaccessible</v>
      </c>
    </row>
    <row r="9259" ht="15.75" customHeight="1">
      <c r="A9259" s="1">
        <v>10093.0</v>
      </c>
      <c r="B9259" s="2" t="s">
        <v>7161</v>
      </c>
      <c r="C9259" s="2" t="s">
        <v>7167</v>
      </c>
      <c r="D9259" s="2" t="s">
        <v>6</v>
      </c>
      <c r="E9259" s="2" t="str">
        <f>IFERROR(__xludf.DUMMYFUNCTION("GOOGLETRANSLATE(B9259, ""auto"",""en"")"),"apostle")</f>
        <v>apostle</v>
      </c>
    </row>
    <row r="9260" ht="15.75" customHeight="1">
      <c r="A9260" s="1">
        <v>10094.0</v>
      </c>
      <c r="B9260" s="2" t="s">
        <v>7162</v>
      </c>
      <c r="C9260" s="2" t="s">
        <v>7167</v>
      </c>
      <c r="D9260" s="2" t="s">
        <v>6</v>
      </c>
      <c r="E9260" s="2" t="str">
        <f>IFERROR(__xludf.DUMMYFUNCTION("GOOGLETRANSLATE(B9260, ""auto"",""en"")"),"When cancers are telling you about their problems, they do not complain and do not whine, they just trust you")</f>
        <v>When cancers are telling you about their problems, they do not complain and do not whine, they just trust you</v>
      </c>
    </row>
    <row r="9261" ht="15.75" customHeight="1">
      <c r="A9261" s="1">
        <v>10095.0</v>
      </c>
      <c r="B9261" s="2" t="s">
        <v>7163</v>
      </c>
      <c r="C9261" s="2" t="s">
        <v>7167</v>
      </c>
      <c r="D9261" s="2" t="s">
        <v>6</v>
      </c>
      <c r="E9261" s="2" t="str">
        <f>IFERROR(__xludf.DUMMYFUNCTION("GOOGLETRANSLATE(B9261, ""auto"",""en"")"),"Learn to wait wait gets the best")</f>
        <v>Learn to wait wait gets the best</v>
      </c>
    </row>
    <row r="9262" ht="15.75" customHeight="1">
      <c r="A9262" s="1">
        <v>10096.0</v>
      </c>
      <c r="B9262" s="2" t="s">
        <v>7164</v>
      </c>
      <c r="C9262" s="2" t="s">
        <v>7167</v>
      </c>
      <c r="D9262" s="2" t="s">
        <v>6</v>
      </c>
      <c r="E9262" s="2" t="str">
        <f>IFERROR(__xludf.DUMMYFUNCTION("GOOGLETRANSLATE(B9262, ""auto"",""en"")"),"Look ahead into the distance")</f>
        <v>Look ahead into the distance</v>
      </c>
    </row>
    <row r="9263" ht="15.75" customHeight="1">
      <c r="A9263" s="1">
        <v>10097.0</v>
      </c>
      <c r="B9263" s="2" t="s">
        <v>7165</v>
      </c>
      <c r="C9263" s="2" t="s">
        <v>7167</v>
      </c>
      <c r="D9263" s="2" t="s">
        <v>6</v>
      </c>
      <c r="E9263" s="2" t="str">
        <f>IFERROR(__xludf.DUMMYFUNCTION("GOOGLETRANSLATE(B9263, ""auto"",""en"")"),"I do not like much for only one reason I have my own opinion and I'm doing everything on your I do not live like pawns")</f>
        <v>I do not like much for only one reason I have my own opinion and I'm doing everything on your I do not live like pawns</v>
      </c>
    </row>
    <row r="9264" ht="15.75" customHeight="1">
      <c r="A9264" s="1">
        <v>10098.0</v>
      </c>
      <c r="B9264" s="2" t="s">
        <v>7166</v>
      </c>
      <c r="C9264" s="2" t="s">
        <v>7167</v>
      </c>
      <c r="D9264" s="2" t="s">
        <v>6</v>
      </c>
      <c r="E9264" s="2" t="str">
        <f>IFERROR(__xludf.DUMMYFUNCTION("GOOGLETRANSLATE(B9264, ""auto"",""en"")"),"spoils people not poverty or wealth and envy and greed")</f>
        <v>spoils people not poverty or wealth and envy and greed</v>
      </c>
    </row>
    <row r="9265" ht="15.75" customHeight="1">
      <c r="A9265" s="1">
        <v>10099.0</v>
      </c>
      <c r="B9265" s="2" t="s">
        <v>1063</v>
      </c>
      <c r="C9265" s="2" t="s">
        <v>7167</v>
      </c>
      <c r="D9265" s="2" t="s">
        <v>6</v>
      </c>
      <c r="E9265" s="2" t="str">
        <f>IFERROR(__xludf.DUMMYFUNCTION("GOOGLETRANSLATE(B9265, ""auto"",""en"")"),"find out how much you're popular today, the full information in Annex https vk com app7068769")</f>
        <v>find out how much you're popular today, the full information in Annex https vk com app7068769</v>
      </c>
    </row>
    <row r="9266" ht="15.75" customHeight="1">
      <c r="A9266" s="1">
        <v>10100.0</v>
      </c>
      <c r="B9266" s="2" t="s">
        <v>7160</v>
      </c>
      <c r="C9266" s="2" t="s">
        <v>7167</v>
      </c>
      <c r="D9266" s="2" t="s">
        <v>6</v>
      </c>
      <c r="E9266" s="2" t="str">
        <f>IFERROR(__xludf.DUMMYFUNCTION("GOOGLETRANSLATE(B9266, ""auto"",""en"")"),"know find their man, he will let no one and no one look at it look at who he was who he wants to be and where he is now as you know gold diamond they are the most expensive and inaccessible")</f>
        <v>know find their man, he will let no one and no one look at it look at who he was who he wants to be and where he is now as you know gold diamond they are the most expensive and inaccessible</v>
      </c>
    </row>
    <row r="9267" ht="15.75" customHeight="1">
      <c r="A9267" s="1">
        <v>10101.0</v>
      </c>
      <c r="B9267" s="2" t="s">
        <v>7161</v>
      </c>
      <c r="C9267" s="2" t="s">
        <v>7167</v>
      </c>
      <c r="D9267" s="2" t="s">
        <v>6</v>
      </c>
      <c r="E9267" s="2" t="str">
        <f>IFERROR(__xludf.DUMMYFUNCTION("GOOGLETRANSLATE(B9267, ""auto"",""en"")"),"apostle")</f>
        <v>apostle</v>
      </c>
    </row>
    <row r="9268" ht="15.75" customHeight="1">
      <c r="A9268" s="1">
        <v>10102.0</v>
      </c>
      <c r="B9268" s="2" t="s">
        <v>7162</v>
      </c>
      <c r="C9268" s="2" t="s">
        <v>7167</v>
      </c>
      <c r="D9268" s="2" t="s">
        <v>6</v>
      </c>
      <c r="E9268" s="2" t="str">
        <f>IFERROR(__xludf.DUMMYFUNCTION("GOOGLETRANSLATE(B9268, ""auto"",""en"")"),"When cancers are telling you about their problems, they do not complain and do not whine, they just trust you")</f>
        <v>When cancers are telling you about their problems, they do not complain and do not whine, they just trust you</v>
      </c>
    </row>
    <row r="9269" ht="15.75" customHeight="1">
      <c r="A9269" s="1">
        <v>10103.0</v>
      </c>
      <c r="B9269" s="2" t="s">
        <v>7163</v>
      </c>
      <c r="C9269" s="2" t="s">
        <v>7167</v>
      </c>
      <c r="D9269" s="2" t="s">
        <v>6</v>
      </c>
      <c r="E9269" s="2" t="str">
        <f>IFERROR(__xludf.DUMMYFUNCTION("GOOGLETRANSLATE(B9269, ""auto"",""en"")"),"Learn to wait wait gets the best")</f>
        <v>Learn to wait wait gets the best</v>
      </c>
    </row>
    <row r="9270" ht="15.75" customHeight="1">
      <c r="A9270" s="1">
        <v>10104.0</v>
      </c>
      <c r="B9270" s="2" t="s">
        <v>7164</v>
      </c>
      <c r="C9270" s="2" t="s">
        <v>7167</v>
      </c>
      <c r="D9270" s="2" t="s">
        <v>6</v>
      </c>
      <c r="E9270" s="2" t="str">
        <f>IFERROR(__xludf.DUMMYFUNCTION("GOOGLETRANSLATE(B9270, ""auto"",""en"")"),"Look ahead into the distance")</f>
        <v>Look ahead into the distance</v>
      </c>
    </row>
    <row r="9271" ht="15.75" customHeight="1">
      <c r="A9271" s="1">
        <v>10105.0</v>
      </c>
      <c r="B9271" s="2" t="s">
        <v>7165</v>
      </c>
      <c r="C9271" s="2" t="s">
        <v>7167</v>
      </c>
      <c r="D9271" s="2" t="s">
        <v>6</v>
      </c>
      <c r="E9271" s="2" t="str">
        <f>IFERROR(__xludf.DUMMYFUNCTION("GOOGLETRANSLATE(B9271, ""auto"",""en"")"),"I do not like much for only one reason I have my own opinion and I'm doing everything on your I do not live like pawns")</f>
        <v>I do not like much for only one reason I have my own opinion and I'm doing everything on your I do not live like pawns</v>
      </c>
    </row>
    <row r="9272" ht="15.75" customHeight="1">
      <c r="A9272" s="1">
        <v>10106.0</v>
      </c>
      <c r="B9272" s="2" t="s">
        <v>7166</v>
      </c>
      <c r="C9272" s="2" t="s">
        <v>7167</v>
      </c>
      <c r="D9272" s="2" t="s">
        <v>6</v>
      </c>
      <c r="E9272" s="2" t="str">
        <f>IFERROR(__xludf.DUMMYFUNCTION("GOOGLETRANSLATE(B9272, ""auto"",""en"")"),"spoils people not poverty or wealth and envy and greed")</f>
        <v>spoils people not poverty or wealth and envy and greed</v>
      </c>
    </row>
    <row r="9273" ht="15.75" customHeight="1">
      <c r="A9273" s="1">
        <v>10107.0</v>
      </c>
      <c r="B9273" s="2" t="s">
        <v>7168</v>
      </c>
      <c r="C9273" s="2" t="s">
        <v>7169</v>
      </c>
      <c r="D9273" s="2" t="s">
        <v>6</v>
      </c>
      <c r="E9273" s="2" t="str">
        <f>IFERROR(__xludf.DUMMYFUNCTION("GOOGLETRANSLATE(B9273, ""auto"",""en"")"),"Why you to the parents do not take the same way as, for example those to whom sympathizes gently patiently restrained without rudeness why you are afraid to hurt a loved one but are not afraid to hurt the mother or father's why you can look at them askanc"&amp;"e with anger but with the favorite you are applying because you frantically save up money for your sweetheart a gift but about the birthdays of your parents sometimes forget is sad but it is true of course every now ponder over the words but ten minutes l"&amp;"ater forget them think about it because the parents should be and the first place and they are the only people who do not wish you bad that do not look at you with envy and just be happy with your success, we think that they will live a hundred years, and"&amp;" then once per minute begins terrible fear just ask yourself a million questions why here then I did not like this and why that's when it hurt her and had to stay with him it is still at least a couple of minutes and have everything and I am glad there wa"&amp;"s all back and it is all to give at least one eye just to see take care of parents is the most expensive in our life")</f>
        <v>Why you to the parents do not take the same way as, for example those to whom sympathizes gently patiently restrained without rudeness why you are afraid to hurt a loved one but are not afraid to hurt the mother or father's why you can look at them askance with anger but with the favorite you are applying because you frantically save up money for your sweetheart a gift but about the birthdays of your parents sometimes forget is sad but it is true of course every now ponder over the words but ten minutes later forget them think about it because the parents should be and the first place and they are the only people who do not wish you bad that do not look at you with envy and just be happy with your success, we think that they will live a hundred years, and then once per minute begins terrible fear just ask yourself a million questions why here then I did not like this and why that's when it hurt her and had to stay with him it is still at least a couple of minutes and have everything and I am glad there was all back and it is all to give at least one eye just to see take care of parents is the most expensive in our life</v>
      </c>
    </row>
    <row r="9274" ht="15.75" customHeight="1">
      <c r="A9274" s="1">
        <v>10108.0</v>
      </c>
      <c r="B9274" s="2" t="s">
        <v>7170</v>
      </c>
      <c r="C9274" s="2" t="s">
        <v>7169</v>
      </c>
      <c r="D9274" s="2" t="s">
        <v>6</v>
      </c>
      <c r="E9274" s="2" t="str">
        <f>IFERROR(__xludf.DUMMYFUNCTION("GOOGLETRANSLATE(B9274, ""auto"",""en"")"),"Ministry of Health says that smoking is harmful to health is a feeling that these idiots have not heard anything about professional MMA nate diaz")</f>
        <v>Ministry of Health says that smoking is harmful to health is a feeling that these idiots have not heard anything about professional MMA nate diaz</v>
      </c>
    </row>
    <row r="9275" ht="15.75" customHeight="1">
      <c r="A9275" s="1">
        <v>10109.0</v>
      </c>
      <c r="B9275" s="2" t="s">
        <v>7171</v>
      </c>
      <c r="C9275" s="2" t="s">
        <v>7169</v>
      </c>
      <c r="D9275" s="2" t="s">
        <v>6</v>
      </c>
      <c r="E9275" s="2" t="str">
        <f>IFERROR(__xludf.DUMMYFUNCTION("GOOGLETRANSLATE(B9275, ""auto"",""en"")")," Kazakhtelecom owns tele2 altel and kcell 75 and 51 Kazakhtelecom owns Samruk Kazyna and Samruk Kazyna owned by the government of Kazakhstan almost all owned by the government of Kazakhstan internet so at any time may not work")</f>
        <v> Kazakhtelecom owns tele2 altel and kcell 75 and 51 Kazakhtelecom owns Samruk Kazyna and Samruk Kazyna owned by the government of Kazakhstan almost all owned by the government of Kazakhstan internet so at any time may not work</v>
      </c>
    </row>
    <row r="9276" ht="15.75" customHeight="1">
      <c r="A9276" s="1">
        <v>10110.0</v>
      </c>
      <c r="B9276" s="2" t="s">
        <v>7172</v>
      </c>
      <c r="C9276" s="2" t="s">
        <v>7169</v>
      </c>
      <c r="D9276" s="2" t="s">
        <v>6</v>
      </c>
      <c r="E9276" s="2" t="str">
        <f>IFERROR(__xludf.DUMMYFUNCTION("GOOGLETRANSLATE(B9276, ""auto"",""en"")")," music moment music and movie serials hip hip 90 s vibe")</f>
        <v> music moment music and movie serials hip hip 90 s vibe</v>
      </c>
    </row>
    <row r="9277" ht="15.75" customHeight="1">
      <c r="A9277" s="1">
        <v>10111.0</v>
      </c>
      <c r="B9277" s="2" t="s">
        <v>7173</v>
      </c>
      <c r="C9277" s="2" t="s">
        <v>7169</v>
      </c>
      <c r="D9277" s="2" t="s">
        <v>6</v>
      </c>
      <c r="E9277" s="2" t="str">
        <f>IFERROR(__xludf.DUMMYFUNCTION("GOOGLETRANSLATE(B9277, ""auto"",""en"")")," music moment music and movie serials party in the style of the '70s")</f>
        <v> music moment music and movie serials party in the style of the '70s</v>
      </c>
    </row>
    <row r="9278" ht="15.75" customHeight="1">
      <c r="A9278" s="1">
        <v>10112.0</v>
      </c>
      <c r="B9278" s="2" t="s">
        <v>7174</v>
      </c>
      <c r="C9278" s="2" t="s">
        <v>7169</v>
      </c>
      <c r="D9278" s="2" t="s">
        <v>6</v>
      </c>
      <c r="E9278" s="2" t="str">
        <f>IFERROR(__xludf.DUMMYFUNCTION("GOOGLETRANSLATE(B9278, ""auto"",""en"")")," musiclife in karaoke")</f>
        <v> musiclife in karaoke</v>
      </c>
    </row>
    <row r="9279" ht="15.75" customHeight="1">
      <c r="A9279" s="1">
        <v>10113.0</v>
      </c>
      <c r="B9279" s="2" t="s">
        <v>7175</v>
      </c>
      <c r="C9279" s="2" t="s">
        <v>7169</v>
      </c>
      <c r="D9279" s="2" t="s">
        <v>6</v>
      </c>
      <c r="E9279" s="2" t="str">
        <f>IFERROR(__xludf.DUMMYFUNCTION("GOOGLETRANSLATE(B9279, ""auto"",""en"")")," Yes I may be lost but hundreds of vagrants from Dagestan and Chechnya but today updated their avatars nate diaz")</f>
        <v> Yes I may be lost but hundreds of vagrants from Dagestan and Chechnya but today updated their avatars nate diaz</v>
      </c>
    </row>
    <row r="9280" ht="15.75" customHeight="1">
      <c r="A9280" s="1">
        <v>10115.0</v>
      </c>
      <c r="B9280" s="2" t="s">
        <v>7176</v>
      </c>
      <c r="C9280" s="2" t="s">
        <v>7169</v>
      </c>
      <c r="D9280" s="2" t="s">
        <v>6</v>
      </c>
      <c r="E9280" s="2" t="str">
        <f>IFERROR(__xludf.DUMMYFUNCTION("GOOGLETRANSLATE(B9280, ""auto"",""en"")"),"half hour gameplay diablo iv pack and screenshots")</f>
        <v>half hour gameplay diablo iv pack and screenshots</v>
      </c>
    </row>
    <row r="9281" ht="15.75" customHeight="1">
      <c r="A9281" s="1">
        <v>10116.0</v>
      </c>
      <c r="B9281" s="2" t="s">
        <v>7177</v>
      </c>
      <c r="C9281" s="2" t="s">
        <v>7178</v>
      </c>
      <c r="D9281" s="2" t="s">
        <v>6</v>
      </c>
      <c r="E9281" s="2" t="str">
        <f>IFERROR(__xludf.DUMMYFUNCTION("GOOGLETRANSLATE(B9281, ""auto"",""en"")"),"Hurray, I finished the task first successes in the game avatar and get a decent reward")</f>
        <v>Hurray, I finished the task first successes in the game avatar and get a decent reward</v>
      </c>
    </row>
    <row r="9282" ht="15.75" customHeight="1">
      <c r="A9282" s="1">
        <v>10117.0</v>
      </c>
      <c r="B9282" s="2" t="s">
        <v>7179</v>
      </c>
      <c r="C9282" s="2" t="s">
        <v>7178</v>
      </c>
      <c r="D9282" s="2" t="s">
        <v>6</v>
      </c>
      <c r="E9282" s="2" t="str">
        <f>IFERROR(__xludf.DUMMYFUNCTION("GOOGLETRANSLATE(B9282, ""auto"",""en"")"),"I won an amateur purchases in-game avatars come and get the same")</f>
        <v>I won an amateur purchases in-game avatars come and get the same</v>
      </c>
    </row>
    <row r="9283" ht="15.75" customHeight="1">
      <c r="A9283" s="1">
        <v>10118.0</v>
      </c>
      <c r="B9283" s="2" t="s">
        <v>7180</v>
      </c>
      <c r="C9283" s="2" t="s">
        <v>7178</v>
      </c>
      <c r="D9283" s="2" t="s">
        <v>6</v>
      </c>
      <c r="E9283" s="2" t="str">
        <f>IFERROR(__xludf.DUMMYFUNCTION("GOOGLETRANSLATE(B9283, ""auto"",""en"")"),"Hurray, I fulfilled the task on the wings of love in the game avatar and get a decent reward")</f>
        <v>Hurray, I fulfilled the task on the wings of love in the game avatar and get a decent reward</v>
      </c>
    </row>
    <row r="9284" ht="15.75" customHeight="1">
      <c r="A9284" s="1">
        <v>10119.0</v>
      </c>
      <c r="B9284" s="2" t="s">
        <v>7181</v>
      </c>
      <c r="C9284" s="2" t="s">
        <v>7178</v>
      </c>
      <c r="D9284" s="2" t="s">
        <v>6</v>
      </c>
      <c r="E9284" s="2" t="str">
        <f>IFERROR(__xludf.DUMMYFUNCTION("GOOGLETRANSLATE(B9284, ""auto"",""en"")"),"I reached level 3 in-game avatars if you want I can help you achieve the same level of")</f>
        <v>I reached level 3 in-game avatars if you want I can help you achieve the same level of</v>
      </c>
    </row>
    <row r="9285" ht="15.75" customHeight="1">
      <c r="A9285" s="1">
        <v>10120.0</v>
      </c>
      <c r="B9285" s="2" t="s">
        <v>7182</v>
      </c>
      <c r="C9285" s="2" t="s">
        <v>7178</v>
      </c>
      <c r="D9285" s="2" t="s">
        <v>6</v>
      </c>
      <c r="E9285" s="2" t="str">
        <f>IFERROR(__xludf.DUMMYFUNCTION("GOOGLETRANSLATE(B9285, ""auto"",""en"")"),"Hurray, I fulfilled the task of helping a neighbor in the game avatar and get a decent reward")</f>
        <v>Hurray, I fulfilled the task of helping a neighbor in the game avatar and get a decent reward</v>
      </c>
    </row>
    <row r="9286" ht="15.75" customHeight="1">
      <c r="A9286" s="1">
        <v>10121.0</v>
      </c>
      <c r="B9286" s="2" t="s">
        <v>7183</v>
      </c>
      <c r="C9286" s="2" t="s">
        <v>7178</v>
      </c>
      <c r="D9286" s="2" t="s">
        <v>6</v>
      </c>
      <c r="E9286" s="2" t="str">
        <f>IFERROR(__xludf.DUMMYFUNCTION("GOOGLETRANSLATE(B9286, ""auto"",""en"")"),"I now Vlad friends, we are developing our relations to gain access to new opportunities")</f>
        <v>I now Vlad friends, we are developing our relations to gain access to new opportunities</v>
      </c>
    </row>
    <row r="9287" ht="15.75" customHeight="1">
      <c r="A9287" s="1">
        <v>10122.0</v>
      </c>
      <c r="B9287" s="2" t="s">
        <v>7177</v>
      </c>
      <c r="C9287" s="2" t="s">
        <v>7178</v>
      </c>
      <c r="D9287" s="2" t="s">
        <v>6</v>
      </c>
      <c r="E9287" s="2" t="str">
        <f>IFERROR(__xludf.DUMMYFUNCTION("GOOGLETRANSLATE(B9287, ""auto"",""en"")"),"Hurray, I finished the task first successes in the game avatar and get a decent reward")</f>
        <v>Hurray, I finished the task first successes in the game avatar and get a decent reward</v>
      </c>
    </row>
    <row r="9288" ht="15.75" customHeight="1">
      <c r="A9288" s="1">
        <v>10123.0</v>
      </c>
      <c r="B9288" s="2" t="s">
        <v>7179</v>
      </c>
      <c r="C9288" s="2" t="s">
        <v>7178</v>
      </c>
      <c r="D9288" s="2" t="s">
        <v>6</v>
      </c>
      <c r="E9288" s="2" t="str">
        <f>IFERROR(__xludf.DUMMYFUNCTION("GOOGLETRANSLATE(B9288, ""auto"",""en"")"),"I won an amateur purchases in-game avatars come and get the same")</f>
        <v>I won an amateur purchases in-game avatars come and get the same</v>
      </c>
    </row>
    <row r="9289" ht="15.75" customHeight="1">
      <c r="A9289" s="1">
        <v>10124.0</v>
      </c>
      <c r="B9289" s="2" t="s">
        <v>7180</v>
      </c>
      <c r="C9289" s="2" t="s">
        <v>7178</v>
      </c>
      <c r="D9289" s="2" t="s">
        <v>6</v>
      </c>
      <c r="E9289" s="2" t="str">
        <f>IFERROR(__xludf.DUMMYFUNCTION("GOOGLETRANSLATE(B9289, ""auto"",""en"")"),"Hurray, I fulfilled the task on the wings of love in the game avatar and get a decent reward")</f>
        <v>Hurray, I fulfilled the task on the wings of love in the game avatar and get a decent reward</v>
      </c>
    </row>
    <row r="9290" ht="15.75" customHeight="1">
      <c r="A9290" s="1">
        <v>10125.0</v>
      </c>
      <c r="B9290" s="2" t="s">
        <v>7181</v>
      </c>
      <c r="C9290" s="2" t="s">
        <v>7178</v>
      </c>
      <c r="D9290" s="2" t="s">
        <v>6</v>
      </c>
      <c r="E9290" s="2" t="str">
        <f>IFERROR(__xludf.DUMMYFUNCTION("GOOGLETRANSLATE(B9290, ""auto"",""en"")"),"I reached level 3 in-game avatars if you want I can help you achieve the same level of")</f>
        <v>I reached level 3 in-game avatars if you want I can help you achieve the same level of</v>
      </c>
    </row>
    <row r="9291" ht="15.75" customHeight="1">
      <c r="A9291" s="1">
        <v>10126.0</v>
      </c>
      <c r="B9291" s="2" t="s">
        <v>7182</v>
      </c>
      <c r="C9291" s="2" t="s">
        <v>7178</v>
      </c>
      <c r="D9291" s="2" t="s">
        <v>6</v>
      </c>
      <c r="E9291" s="2" t="str">
        <f>IFERROR(__xludf.DUMMYFUNCTION("GOOGLETRANSLATE(B9291, ""auto"",""en"")"),"Hurray, I fulfilled the task of helping a neighbor in the game avatar and get a decent reward")</f>
        <v>Hurray, I fulfilled the task of helping a neighbor in the game avatar and get a decent reward</v>
      </c>
    </row>
    <row r="9292" ht="15.75" customHeight="1">
      <c r="A9292" s="1">
        <v>10127.0</v>
      </c>
      <c r="B9292" s="2" t="s">
        <v>7183</v>
      </c>
      <c r="C9292" s="2" t="s">
        <v>7178</v>
      </c>
      <c r="D9292" s="2" t="s">
        <v>6</v>
      </c>
      <c r="E9292" s="2" t="str">
        <f>IFERROR(__xludf.DUMMYFUNCTION("GOOGLETRANSLATE(B9292, ""auto"",""en"")"),"I now Vlad friends, we are developing our relations to gain access to new opportunities")</f>
        <v>I now Vlad friends, we are developing our relations to gain access to new opportunities</v>
      </c>
    </row>
    <row r="9293" ht="15.75" customHeight="1">
      <c r="A9293" s="1">
        <v>10128.0</v>
      </c>
      <c r="B9293" s="2" t="s">
        <v>7184</v>
      </c>
      <c r="C9293" s="2" t="s">
        <v>7185</v>
      </c>
      <c r="D9293" s="2" t="s">
        <v>6</v>
      </c>
      <c r="E9293" s="2" t="str">
        <f>IFERROR(__xludf.DUMMYFUNCTION("GOOGLETRANSLATE(B9293, ""auto"",""en"")"),"because of my character, I'm losing all the people who are dear to me")</f>
        <v>because of my character, I'm losing all the people who are dear to me</v>
      </c>
    </row>
    <row r="9294" ht="15.75" customHeight="1">
      <c r="A9294" s="1">
        <v>10129.0</v>
      </c>
      <c r="B9294" s="2" t="s">
        <v>7186</v>
      </c>
      <c r="C9294" s="2" t="s">
        <v>7185</v>
      </c>
      <c r="D9294" s="2" t="s">
        <v>6</v>
      </c>
      <c r="E9294" s="2" t="str">
        <f>IFERROR(__xludf.DUMMYFUNCTION("GOOGLETRANSLATE(B9294, ""auto"",""en"")"),"do not talk about plans to show its result")</f>
        <v>do not talk about plans to show its result</v>
      </c>
    </row>
    <row r="9295" ht="15.75" customHeight="1">
      <c r="A9295" s="1">
        <v>10130.0</v>
      </c>
      <c r="B9295" s="2" t="s">
        <v>7187</v>
      </c>
      <c r="C9295" s="2" t="s">
        <v>7185</v>
      </c>
      <c r="D9295" s="2" t="s">
        <v>6</v>
      </c>
      <c r="E9295" s="2" t="str">
        <f>IFERROR(__xludf.DUMMYFUNCTION("GOOGLETRANSLATE(B9295, ""auto"",""en"")"),"I am saying I can not think not to live any longer just about how quickly finish your way think how to change it and continue")</f>
        <v>I am saying I can not think not to live any longer just about how quickly finish your way think how to change it and continue</v>
      </c>
    </row>
    <row r="9296" ht="15.75" customHeight="1">
      <c r="A9296" s="1">
        <v>10132.0</v>
      </c>
      <c r="B9296" s="2" t="s">
        <v>7188</v>
      </c>
      <c r="C9296" s="2" t="s">
        <v>7185</v>
      </c>
      <c r="D9296" s="2" t="s">
        <v>6</v>
      </c>
      <c r="E9296" s="2" t="str">
        <f>IFERROR(__xludf.DUMMYFUNCTION("GOOGLETRANSLATE(B9296, ""auto"",""en"")")," a lot of friends talking and when you feel bad how much help")</f>
        <v> a lot of friends talking and when you feel bad how much help</v>
      </c>
    </row>
    <row r="9297" ht="15.75" customHeight="1">
      <c r="A9297" s="1">
        <v>10133.0</v>
      </c>
      <c r="B9297" s="2" t="s">
        <v>7189</v>
      </c>
      <c r="C9297" s="2" t="s">
        <v>7185</v>
      </c>
      <c r="D9297" s="2" t="s">
        <v>6</v>
      </c>
      <c r="E9297" s="2" t="str">
        <f>IFERROR(__xludf.DUMMYFUNCTION("GOOGLETRANSLATE(B9297, ""auto"",""en"")"),"I do horror vzaimny chelovek kak verily I unto you otnoshuc to nappyamuyu zavicit From VAC")</f>
        <v>I do horror vzaimny chelovek kak verily I unto you otnoshuc to nappyamuyu zavicit From VAC</v>
      </c>
    </row>
    <row r="9298" ht="15.75" customHeight="1">
      <c r="A9298" s="1">
        <v>10134.0</v>
      </c>
      <c r="B9298" s="2" t="s">
        <v>7190</v>
      </c>
      <c r="C9298" s="2" t="s">
        <v>7185</v>
      </c>
      <c r="D9298" s="2" t="s">
        <v>6</v>
      </c>
      <c r="E9298" s="2" t="str">
        <f>IFERROR(__xludf.DUMMYFUNCTION("GOOGLETRANSLATE(B9298, ""auto"",""en"")"),"you can watch endlessly")</f>
        <v>you can watch endlessly</v>
      </c>
    </row>
    <row r="9299" ht="15.75" customHeight="1">
      <c r="A9299" s="1">
        <v>10135.0</v>
      </c>
      <c r="B9299" s="2" t="s">
        <v>7191</v>
      </c>
      <c r="C9299" s="2" t="s">
        <v>7185</v>
      </c>
      <c r="D9299" s="2" t="s">
        <v>6</v>
      </c>
      <c r="E9299" s="2" t="str">
        <f>IFERROR(__xludf.DUMMYFUNCTION("GOOGLETRANSLATE(B9299, ""auto"",""en"")"),"do not dream a dream whether 1923")</f>
        <v>do not dream a dream whether 1923</v>
      </c>
    </row>
    <row r="9300" ht="15.75" customHeight="1">
      <c r="A9300" s="1">
        <v>10136.0</v>
      </c>
      <c r="B9300" s="2" t="s">
        <v>7184</v>
      </c>
      <c r="C9300" s="2" t="s">
        <v>7192</v>
      </c>
      <c r="D9300" s="2" t="s">
        <v>6</v>
      </c>
      <c r="E9300" s="2" t="str">
        <f>IFERROR(__xludf.DUMMYFUNCTION("GOOGLETRANSLATE(B9300, ""auto"",""en"")"),"because of my character, I'm losing all the people who are dear to me")</f>
        <v>because of my character, I'm losing all the people who are dear to me</v>
      </c>
    </row>
    <row r="9301" ht="15.75" customHeight="1">
      <c r="A9301" s="1">
        <v>10137.0</v>
      </c>
      <c r="B9301" s="2" t="s">
        <v>7186</v>
      </c>
      <c r="C9301" s="2" t="s">
        <v>7192</v>
      </c>
      <c r="D9301" s="2" t="s">
        <v>6</v>
      </c>
      <c r="E9301" s="2" t="str">
        <f>IFERROR(__xludf.DUMMYFUNCTION("GOOGLETRANSLATE(B9301, ""auto"",""en"")"),"do not talk about plans to show its result")</f>
        <v>do not talk about plans to show its result</v>
      </c>
    </row>
    <row r="9302" ht="15.75" customHeight="1">
      <c r="A9302" s="1">
        <v>10138.0</v>
      </c>
      <c r="B9302" s="2" t="s">
        <v>7187</v>
      </c>
      <c r="C9302" s="2" t="s">
        <v>7192</v>
      </c>
      <c r="D9302" s="2" t="s">
        <v>6</v>
      </c>
      <c r="E9302" s="2" t="str">
        <f>IFERROR(__xludf.DUMMYFUNCTION("GOOGLETRANSLATE(B9302, ""auto"",""en"")"),"I am saying I can not think not to live any longer just about how quickly finish your way think how to change it and continue")</f>
        <v>I am saying I can not think not to live any longer just about how quickly finish your way think how to change it and continue</v>
      </c>
    </row>
    <row r="9303" ht="15.75" customHeight="1">
      <c r="A9303" s="1">
        <v>10140.0</v>
      </c>
      <c r="B9303" s="2" t="s">
        <v>7188</v>
      </c>
      <c r="C9303" s="2" t="s">
        <v>7192</v>
      </c>
      <c r="D9303" s="2" t="s">
        <v>6</v>
      </c>
      <c r="E9303" s="2" t="str">
        <f>IFERROR(__xludf.DUMMYFUNCTION("GOOGLETRANSLATE(B9303, ""auto"",""en"")")," a lot of friends talking and when you feel bad how much help")</f>
        <v> a lot of friends talking and when you feel bad how much help</v>
      </c>
    </row>
    <row r="9304" ht="15.75" customHeight="1">
      <c r="A9304" s="1">
        <v>10141.0</v>
      </c>
      <c r="B9304" s="2" t="s">
        <v>7189</v>
      </c>
      <c r="C9304" s="2" t="s">
        <v>7192</v>
      </c>
      <c r="D9304" s="2" t="s">
        <v>6</v>
      </c>
      <c r="E9304" s="2" t="str">
        <f>IFERROR(__xludf.DUMMYFUNCTION("GOOGLETRANSLATE(B9304, ""auto"",""en"")"),"I do horror vzaimny chelovek kak verily I unto you otnoshuc to nappyamuyu zavicit From VAC")</f>
        <v>I do horror vzaimny chelovek kak verily I unto you otnoshuc to nappyamuyu zavicit From VAC</v>
      </c>
    </row>
    <row r="9305" ht="15.75" customHeight="1">
      <c r="A9305" s="1">
        <v>10142.0</v>
      </c>
      <c r="B9305" s="2" t="s">
        <v>7190</v>
      </c>
      <c r="C9305" s="2" t="s">
        <v>7192</v>
      </c>
      <c r="D9305" s="2" t="s">
        <v>6</v>
      </c>
      <c r="E9305" s="2" t="str">
        <f>IFERROR(__xludf.DUMMYFUNCTION("GOOGLETRANSLATE(B9305, ""auto"",""en"")"),"you can watch endlessly")</f>
        <v>you can watch endlessly</v>
      </c>
    </row>
    <row r="9306" ht="15.75" customHeight="1">
      <c r="A9306" s="1">
        <v>10143.0</v>
      </c>
      <c r="B9306" s="2" t="s">
        <v>7191</v>
      </c>
      <c r="C9306" s="2" t="s">
        <v>7192</v>
      </c>
      <c r="D9306" s="2" t="s">
        <v>6</v>
      </c>
      <c r="E9306" s="2" t="str">
        <f>IFERROR(__xludf.DUMMYFUNCTION("GOOGLETRANSLATE(B9306, ""auto"",""en"")"),"do not dream a dream whether 1923")</f>
        <v>do not dream a dream whether 1923</v>
      </c>
    </row>
    <row r="9307" ht="15.75" customHeight="1">
      <c r="A9307" s="1">
        <v>10144.0</v>
      </c>
      <c r="B9307" s="2" t="s">
        <v>7184</v>
      </c>
      <c r="C9307" s="2" t="s">
        <v>7185</v>
      </c>
      <c r="D9307" s="2" t="s">
        <v>6</v>
      </c>
      <c r="E9307" s="2" t="str">
        <f>IFERROR(__xludf.DUMMYFUNCTION("GOOGLETRANSLATE(B9307, ""auto"",""en"")"),"because of my character, I'm losing all the people who are dear to me")</f>
        <v>because of my character, I'm losing all the people who are dear to me</v>
      </c>
    </row>
    <row r="9308" ht="15.75" customHeight="1">
      <c r="A9308" s="1">
        <v>10145.0</v>
      </c>
      <c r="B9308" s="2" t="s">
        <v>7186</v>
      </c>
      <c r="C9308" s="2" t="s">
        <v>7185</v>
      </c>
      <c r="D9308" s="2" t="s">
        <v>6</v>
      </c>
      <c r="E9308" s="2" t="str">
        <f>IFERROR(__xludf.DUMMYFUNCTION("GOOGLETRANSLATE(B9308, ""auto"",""en"")"),"do not talk about plans to show its result")</f>
        <v>do not talk about plans to show its result</v>
      </c>
    </row>
    <row r="9309" ht="15.75" customHeight="1">
      <c r="A9309" s="1">
        <v>10146.0</v>
      </c>
      <c r="B9309" s="2" t="s">
        <v>7187</v>
      </c>
      <c r="C9309" s="2" t="s">
        <v>7185</v>
      </c>
      <c r="D9309" s="2" t="s">
        <v>6</v>
      </c>
      <c r="E9309" s="2" t="str">
        <f>IFERROR(__xludf.DUMMYFUNCTION("GOOGLETRANSLATE(B9309, ""auto"",""en"")"),"I am saying I can not think not to live any longer just about how quickly finish your way think how to change it and continue")</f>
        <v>I am saying I can not think not to live any longer just about how quickly finish your way think how to change it and continue</v>
      </c>
    </row>
    <row r="9310" ht="15.75" customHeight="1">
      <c r="A9310" s="1">
        <v>10148.0</v>
      </c>
      <c r="B9310" s="2" t="s">
        <v>7188</v>
      </c>
      <c r="C9310" s="2" t="s">
        <v>7185</v>
      </c>
      <c r="D9310" s="2" t="s">
        <v>6</v>
      </c>
      <c r="E9310" s="2" t="str">
        <f>IFERROR(__xludf.DUMMYFUNCTION("GOOGLETRANSLATE(B9310, ""auto"",""en"")")," a lot of friends talking and when you feel bad how much help")</f>
        <v> a lot of friends talking and when you feel bad how much help</v>
      </c>
    </row>
    <row r="9311" ht="15.75" customHeight="1">
      <c r="A9311" s="1">
        <v>10149.0</v>
      </c>
      <c r="B9311" s="2" t="s">
        <v>7189</v>
      </c>
      <c r="C9311" s="2" t="s">
        <v>7185</v>
      </c>
      <c r="D9311" s="2" t="s">
        <v>6</v>
      </c>
      <c r="E9311" s="2" t="str">
        <f>IFERROR(__xludf.DUMMYFUNCTION("GOOGLETRANSLATE(B9311, ""auto"",""en"")"),"I do horror vzaimny chelovek kak verily I unto you otnoshuc to nappyamuyu zavicit From VAC")</f>
        <v>I do horror vzaimny chelovek kak verily I unto you otnoshuc to nappyamuyu zavicit From VAC</v>
      </c>
    </row>
    <row r="9312" ht="15.75" customHeight="1">
      <c r="A9312" s="1">
        <v>10150.0</v>
      </c>
      <c r="B9312" s="2" t="s">
        <v>7190</v>
      </c>
      <c r="C9312" s="2" t="s">
        <v>7185</v>
      </c>
      <c r="D9312" s="2" t="s">
        <v>6</v>
      </c>
      <c r="E9312" s="2" t="str">
        <f>IFERROR(__xludf.DUMMYFUNCTION("GOOGLETRANSLATE(B9312, ""auto"",""en"")"),"you can watch endlessly")</f>
        <v>you can watch endlessly</v>
      </c>
    </row>
    <row r="9313" ht="15.75" customHeight="1">
      <c r="A9313" s="1">
        <v>10151.0</v>
      </c>
      <c r="B9313" s="2" t="s">
        <v>7191</v>
      </c>
      <c r="C9313" s="2" t="s">
        <v>7185</v>
      </c>
      <c r="D9313" s="2" t="s">
        <v>6</v>
      </c>
      <c r="E9313" s="2" t="str">
        <f>IFERROR(__xludf.DUMMYFUNCTION("GOOGLETRANSLATE(B9313, ""auto"",""en"")"),"do not dream a dream whether 1923")</f>
        <v>do not dream a dream whether 1923</v>
      </c>
    </row>
    <row r="9314" ht="15.75" customHeight="1">
      <c r="A9314" s="1">
        <v>10152.0</v>
      </c>
      <c r="B9314" s="2" t="s">
        <v>7193</v>
      </c>
      <c r="C9314" s="2" t="s">
        <v>7194</v>
      </c>
      <c r="D9314" s="2" t="s">
        <v>6</v>
      </c>
      <c r="E9314" s="2" t="str">
        <f>IFERROR(__xludf.DUMMYFUNCTION("GOOGLETRANSLATE(B9314, ""auto"",""en"")")," I miss the days when we were all friends")</f>
        <v> I miss the days when we were all friends</v>
      </c>
    </row>
    <row r="9315" ht="15.75" customHeight="1">
      <c r="A9315" s="1">
        <v>10153.0</v>
      </c>
      <c r="B9315" s="2" t="s">
        <v>7195</v>
      </c>
      <c r="C9315" s="2" t="s">
        <v>7194</v>
      </c>
      <c r="D9315" s="2" t="s">
        <v>6</v>
      </c>
      <c r="E9315" s="2" t="str">
        <f>IFERROR(__xludf.DUMMYFUNCTION("GOOGLETRANSLATE(B9315, ""auto"",""en"")"),"Time flies at a breakneck pace")</f>
        <v>Time flies at a breakneck pace</v>
      </c>
    </row>
    <row r="9316" ht="15.75" customHeight="1">
      <c r="A9316" s="1">
        <v>10155.0</v>
      </c>
      <c r="B9316" s="2" t="s">
        <v>2974</v>
      </c>
      <c r="C9316" s="2" t="s">
        <v>7196</v>
      </c>
      <c r="D9316" s="2" t="s">
        <v>6</v>
      </c>
      <c r="E9316" s="2" t="str">
        <f>IFERROR(__xludf.DUMMYFUNCTION("GOOGLETRANSLATE(B9316, ""auto"",""en"")"),"we do not understand znachimost momenta until he ctanet vospominaniem")</f>
        <v>we do not understand znachimost momenta until he ctanet vospominaniem</v>
      </c>
    </row>
    <row r="9317" ht="15.75" customHeight="1">
      <c r="A9317" s="1">
        <v>10156.0</v>
      </c>
      <c r="B9317" s="2" t="s">
        <v>2976</v>
      </c>
      <c r="C9317" s="2" t="s">
        <v>7196</v>
      </c>
      <c r="D9317" s="2" t="s">
        <v>6</v>
      </c>
      <c r="E9317" s="2" t="str">
        <f>IFERROR(__xludf.DUMMYFUNCTION("GOOGLETRANSLATE(B9317, ""auto"",""en"")"),"she thought I was the best, even when I dropped Mom")</f>
        <v>she thought I was the best, even when I dropped Mom</v>
      </c>
    </row>
    <row r="9318" ht="15.75" customHeight="1">
      <c r="A9318" s="1">
        <v>10158.0</v>
      </c>
      <c r="B9318" s="2" t="s">
        <v>2974</v>
      </c>
      <c r="C9318" s="2" t="s">
        <v>7197</v>
      </c>
      <c r="D9318" s="2" t="s">
        <v>6</v>
      </c>
      <c r="E9318" s="2" t="str">
        <f>IFERROR(__xludf.DUMMYFUNCTION("GOOGLETRANSLATE(B9318, ""auto"",""en"")"),"we do not understand znachimost momenta until he ctanet vospominaniem")</f>
        <v>we do not understand znachimost momenta until he ctanet vospominaniem</v>
      </c>
    </row>
    <row r="9319" ht="15.75" customHeight="1">
      <c r="A9319" s="1">
        <v>10159.0</v>
      </c>
      <c r="B9319" s="2" t="s">
        <v>2976</v>
      </c>
      <c r="C9319" s="2" t="s">
        <v>7197</v>
      </c>
      <c r="D9319" s="2" t="s">
        <v>6</v>
      </c>
      <c r="E9319" s="2" t="str">
        <f>IFERROR(__xludf.DUMMYFUNCTION("GOOGLETRANSLATE(B9319, ""auto"",""en"")"),"she thought I was the best, even when I dropped Mom")</f>
        <v>she thought I was the best, even when I dropped Mom</v>
      </c>
    </row>
    <row r="9320" ht="15.75" customHeight="1">
      <c r="A9320" s="1">
        <v>10160.0</v>
      </c>
      <c r="B9320" s="2" t="s">
        <v>7198</v>
      </c>
      <c r="C9320" s="2" t="s">
        <v>7199</v>
      </c>
      <c r="D9320" s="2" t="s">
        <v>6</v>
      </c>
      <c r="E9320" s="2" t="str">
        <f>IFERROR(__xludf.DUMMYFUNCTION("GOOGLETRANSLATE(B9320, ""auto"",""en"")"),"we smoke")</f>
        <v>we smoke</v>
      </c>
    </row>
    <row r="9321" ht="15.75" customHeight="1">
      <c r="A9321" s="1">
        <v>10161.0</v>
      </c>
      <c r="B9321" s="2" t="s">
        <v>7200</v>
      </c>
      <c r="C9321" s="2" t="s">
        <v>7199</v>
      </c>
      <c r="D9321" s="2" t="s">
        <v>6</v>
      </c>
      <c r="E9321" s="2" t="str">
        <f>IFERROR(__xludf.DUMMYFUNCTION("GOOGLETRANSLATE(B9321, ""auto"",""en"")")," hello INTO deloish currently experiencing an unrelenting desire to fill your mug spelling dictionary of Russian language")</f>
        <v> hello INTO deloish currently experiencing an unrelenting desire to fill your mug spelling dictionary of Russian language</v>
      </c>
    </row>
    <row r="9322" ht="15.75" customHeight="1">
      <c r="A9322" s="1">
        <v>10162.0</v>
      </c>
      <c r="B9322" s="2" t="s">
        <v>7198</v>
      </c>
      <c r="C9322" s="2" t="s">
        <v>7199</v>
      </c>
      <c r="D9322" s="2" t="s">
        <v>6</v>
      </c>
      <c r="E9322" s="2" t="str">
        <f>IFERROR(__xludf.DUMMYFUNCTION("GOOGLETRANSLATE(B9322, ""auto"",""en"")"),"we smoke")</f>
        <v>we smoke</v>
      </c>
    </row>
    <row r="9323" ht="15.75" customHeight="1">
      <c r="A9323" s="1">
        <v>10163.0</v>
      </c>
      <c r="B9323" s="2" t="s">
        <v>7200</v>
      </c>
      <c r="C9323" s="2" t="s">
        <v>7199</v>
      </c>
      <c r="D9323" s="2" t="s">
        <v>6</v>
      </c>
      <c r="E9323" s="2" t="str">
        <f>IFERROR(__xludf.DUMMYFUNCTION("GOOGLETRANSLATE(B9323, ""auto"",""en"")")," hello INTO deloish currently experiencing an unrelenting desire to fill your mug spelling dictionary of Russian language")</f>
        <v> hello INTO deloish currently experiencing an unrelenting desire to fill your mug spelling dictionary of Russian language</v>
      </c>
    </row>
    <row r="9324" ht="15.75" customHeight="1">
      <c r="A9324" s="1">
        <v>10164.0</v>
      </c>
      <c r="B9324" s="2" t="s">
        <v>7198</v>
      </c>
      <c r="C9324" s="2" t="s">
        <v>7199</v>
      </c>
      <c r="D9324" s="2" t="s">
        <v>6</v>
      </c>
      <c r="E9324" s="2" t="str">
        <f>IFERROR(__xludf.DUMMYFUNCTION("GOOGLETRANSLATE(B9324, ""auto"",""en"")"),"we smoke")</f>
        <v>we smoke</v>
      </c>
    </row>
    <row r="9325" ht="15.75" customHeight="1">
      <c r="A9325" s="1">
        <v>10165.0</v>
      </c>
      <c r="B9325" s="2" t="s">
        <v>7200</v>
      </c>
      <c r="C9325" s="2" t="s">
        <v>7199</v>
      </c>
      <c r="D9325" s="2" t="s">
        <v>6</v>
      </c>
      <c r="E9325" s="2" t="str">
        <f>IFERROR(__xludf.DUMMYFUNCTION("GOOGLETRANSLATE(B9325, ""auto"",""en"")")," hello INTO deloish currently experiencing an unrelenting desire to fill your mug spelling dictionary of Russian language")</f>
        <v> hello INTO deloish currently experiencing an unrelenting desire to fill your mug spelling dictionary of Russian language</v>
      </c>
    </row>
    <row r="9326" ht="15.75" customHeight="1">
      <c r="A9326" s="1">
        <v>10166.0</v>
      </c>
      <c r="B9326" s="2" t="s">
        <v>7201</v>
      </c>
      <c r="C9326" s="2" t="s">
        <v>7202</v>
      </c>
      <c r="D9326" s="2" t="s">
        <v>6</v>
      </c>
      <c r="E9326" s="2" t="str">
        <f>IFERROR(__xludf.DUMMYFUNCTION("GOOGLETRANSLATE(B9326, ""auto"",""en"")"),"King and his servant")</f>
        <v>King and his servant</v>
      </c>
    </row>
    <row r="9327" ht="15.75" customHeight="1">
      <c r="A9327" s="1">
        <v>10167.0</v>
      </c>
      <c r="B9327" s="2" t="s">
        <v>1063</v>
      </c>
      <c r="C9327" s="2" t="s">
        <v>7202</v>
      </c>
      <c r="D9327" s="2" t="s">
        <v>6</v>
      </c>
      <c r="E9327" s="2" t="str">
        <f>IFERROR(__xludf.DUMMYFUNCTION("GOOGLETRANSLATE(B9327, ""auto"",""en"")"),"find out how much you're popular today, the full information in Annex https vk com app7068769")</f>
        <v>find out how much you're popular today, the full information in Annex https vk com app7068769</v>
      </c>
    </row>
    <row r="9328" ht="15.75" customHeight="1">
      <c r="A9328" s="1">
        <v>10168.0</v>
      </c>
      <c r="B9328" s="2" t="s">
        <v>7203</v>
      </c>
      <c r="C9328" s="2" t="s">
        <v>7202</v>
      </c>
      <c r="D9328" s="2" t="s">
        <v>6</v>
      </c>
      <c r="E9328" s="2" t="str">
        <f>IFERROR(__xludf.DUMMYFUNCTION("GOOGLETRANSLATE(B9328, ""auto"",""en"")"),"Earn Money Online without investing distant work monthly income of 30,000 rubles payments between 1000 Satoshi btc your purse on you need to show the full")</f>
        <v>Earn Money Online without investing distant work monthly income of 30,000 rubles payments between 1000 Satoshi btc your purse on you need to show the full</v>
      </c>
    </row>
    <row r="9329" ht="15.75" customHeight="1">
      <c r="A9329" s="1">
        <v>10169.0</v>
      </c>
      <c r="B9329" s="2" t="s">
        <v>7204</v>
      </c>
      <c r="C9329" s="2" t="s">
        <v>7202</v>
      </c>
      <c r="D9329" s="2" t="s">
        <v>6</v>
      </c>
      <c r="E9329" s="2" t="str">
        <f>IFERROR(__xludf.DUMMYFUNCTION("GOOGLETRANSLATE(B9329, ""auto"",""en"")"),"I love the righteous and not one of them and I hate sinners but I'm worse than them")</f>
        <v>I love the righteous and not one of them and I hate sinners but I'm worse than them</v>
      </c>
    </row>
    <row r="9330" ht="15.75" customHeight="1">
      <c r="A9330" s="1">
        <v>10170.0</v>
      </c>
      <c r="B9330" s="2" t="s">
        <v>7205</v>
      </c>
      <c r="C9330" s="2" t="s">
        <v>7202</v>
      </c>
      <c r="D9330" s="2" t="s">
        <v>6</v>
      </c>
      <c r="E9330" s="2" t="str">
        <f>IFERROR(__xludf.DUMMYFUNCTION("GOOGLETRANSLATE(B9330, ""auto"",""en"")"),"hello how are you what's new")</f>
        <v>hello how are you what's new</v>
      </c>
    </row>
    <row r="9331" ht="15.75" customHeight="1">
      <c r="A9331" s="1">
        <v>10171.0</v>
      </c>
      <c r="B9331" s="2" t="s">
        <v>7206</v>
      </c>
      <c r="C9331" s="2" t="s">
        <v>7202</v>
      </c>
      <c r="D9331" s="2" t="s">
        <v>6</v>
      </c>
      <c r="E9331" s="2" t="str">
        <f>IFERROR(__xludf.DUMMYFUNCTION("GOOGLETRANSLATE(B9331, ""auto"",""en"")"),"be the trouble maker is the best mom I can, I'm so tired, I noticed that I was going to the bottom")</f>
        <v>be the trouble maker is the best mom I can, I'm so tired, I noticed that I was going to the bottom</v>
      </c>
    </row>
    <row r="9332" ht="15.75" customHeight="1">
      <c r="A9332" s="1">
        <v>10172.0</v>
      </c>
      <c r="B9332" s="2" t="s">
        <v>7207</v>
      </c>
      <c r="C9332" s="2" t="s">
        <v>7202</v>
      </c>
      <c r="D9332" s="2" t="s">
        <v>6</v>
      </c>
      <c r="E9332" s="2" t="str">
        <f>IFERROR(__xludf.DUMMYFUNCTION("GOOGLETRANSLATE(B9332, ""auto"",""en"")"),"no one except you do not need parents")</f>
        <v>no one except you do not need parents</v>
      </c>
    </row>
    <row r="9333" ht="15.75" customHeight="1">
      <c r="A9333" s="1">
        <v>10173.0</v>
      </c>
      <c r="B9333" s="2" t="s">
        <v>7208</v>
      </c>
      <c r="C9333" s="2" t="s">
        <v>7202</v>
      </c>
      <c r="D9333" s="2" t="s">
        <v>6</v>
      </c>
      <c r="E9333" s="2" t="str">
        <f>IFERROR(__xludf.DUMMYFUNCTION("GOOGLETRANSLATE(B9333, ""auto"",""en"")"),"where two gentle love someone suffers third")</f>
        <v>where two gentle love someone suffers third</v>
      </c>
    </row>
    <row r="9334" ht="15.75" customHeight="1">
      <c r="A9334" s="1">
        <v>10174.0</v>
      </c>
      <c r="B9334" s="2" t="s">
        <v>7209</v>
      </c>
      <c r="C9334" s="2" t="s">
        <v>7202</v>
      </c>
      <c r="D9334" s="2" t="s">
        <v>6</v>
      </c>
      <c r="E9334" s="2" t="str">
        <f>IFERROR(__xludf.DUMMYFUNCTION("GOOGLETRANSLATE(B9334, ""auto"",""en"")"),"If speed kills me then please do not cry, and I know that smile")</f>
        <v>If speed kills me then please do not cry, and I know that smile</v>
      </c>
    </row>
    <row r="9335" ht="15.75" customHeight="1">
      <c r="A9335" s="1">
        <v>10175.0</v>
      </c>
      <c r="B9335" s="2" t="s">
        <v>7201</v>
      </c>
      <c r="C9335" s="2" t="s">
        <v>7202</v>
      </c>
      <c r="D9335" s="2" t="s">
        <v>6</v>
      </c>
      <c r="E9335" s="2" t="str">
        <f>IFERROR(__xludf.DUMMYFUNCTION("GOOGLETRANSLATE(B9335, ""auto"",""en"")"),"King and his servant")</f>
        <v>King and his servant</v>
      </c>
    </row>
    <row r="9336" ht="15.75" customHeight="1">
      <c r="A9336" s="1">
        <v>10176.0</v>
      </c>
      <c r="B9336" s="2" t="s">
        <v>1063</v>
      </c>
      <c r="C9336" s="2" t="s">
        <v>7202</v>
      </c>
      <c r="D9336" s="2" t="s">
        <v>6</v>
      </c>
      <c r="E9336" s="2" t="str">
        <f>IFERROR(__xludf.DUMMYFUNCTION("GOOGLETRANSLATE(B9336, ""auto"",""en"")"),"find out how much you're popular today, the full information in Annex https vk com app7068769")</f>
        <v>find out how much you're popular today, the full information in Annex https vk com app7068769</v>
      </c>
    </row>
    <row r="9337" ht="15.75" customHeight="1">
      <c r="A9337" s="1">
        <v>10177.0</v>
      </c>
      <c r="B9337" s="2" t="s">
        <v>7203</v>
      </c>
      <c r="C9337" s="2" t="s">
        <v>7202</v>
      </c>
      <c r="D9337" s="2" t="s">
        <v>6</v>
      </c>
      <c r="E9337" s="2" t="str">
        <f>IFERROR(__xludf.DUMMYFUNCTION("GOOGLETRANSLATE(B9337, ""auto"",""en"")"),"Earn Money Online without investing distant work monthly income of 30,000 rubles payments between 1000 Satoshi btc your purse on you need to show the full")</f>
        <v>Earn Money Online without investing distant work monthly income of 30,000 rubles payments between 1000 Satoshi btc your purse on you need to show the full</v>
      </c>
    </row>
    <row r="9338" ht="15.75" customHeight="1">
      <c r="A9338" s="1">
        <v>10178.0</v>
      </c>
      <c r="B9338" s="2" t="s">
        <v>7204</v>
      </c>
      <c r="C9338" s="2" t="s">
        <v>7202</v>
      </c>
      <c r="D9338" s="2" t="s">
        <v>6</v>
      </c>
      <c r="E9338" s="2" t="str">
        <f>IFERROR(__xludf.DUMMYFUNCTION("GOOGLETRANSLATE(B9338, ""auto"",""en"")"),"I love the righteous and not one of them and I hate sinners but I'm worse than them")</f>
        <v>I love the righteous and not one of them and I hate sinners but I'm worse than them</v>
      </c>
    </row>
    <row r="9339" ht="15.75" customHeight="1">
      <c r="A9339" s="1">
        <v>10179.0</v>
      </c>
      <c r="B9339" s="2" t="s">
        <v>7205</v>
      </c>
      <c r="C9339" s="2" t="s">
        <v>7202</v>
      </c>
      <c r="D9339" s="2" t="s">
        <v>6</v>
      </c>
      <c r="E9339" s="2" t="str">
        <f>IFERROR(__xludf.DUMMYFUNCTION("GOOGLETRANSLATE(B9339, ""auto"",""en"")"),"hello how are you what's new")</f>
        <v>hello how are you what's new</v>
      </c>
    </row>
    <row r="9340" ht="15.75" customHeight="1">
      <c r="A9340" s="1">
        <v>10180.0</v>
      </c>
      <c r="B9340" s="2" t="s">
        <v>7206</v>
      </c>
      <c r="C9340" s="2" t="s">
        <v>7202</v>
      </c>
      <c r="D9340" s="2" t="s">
        <v>6</v>
      </c>
      <c r="E9340" s="2" t="str">
        <f>IFERROR(__xludf.DUMMYFUNCTION("GOOGLETRANSLATE(B9340, ""auto"",""en"")"),"be the trouble maker is the best mom I can, I'm so tired, I noticed that I was going to the bottom")</f>
        <v>be the trouble maker is the best mom I can, I'm so tired, I noticed that I was going to the bottom</v>
      </c>
    </row>
    <row r="9341" ht="15.75" customHeight="1">
      <c r="A9341" s="1">
        <v>10181.0</v>
      </c>
      <c r="B9341" s="2" t="s">
        <v>7207</v>
      </c>
      <c r="C9341" s="2" t="s">
        <v>7202</v>
      </c>
      <c r="D9341" s="2" t="s">
        <v>6</v>
      </c>
      <c r="E9341" s="2" t="str">
        <f>IFERROR(__xludf.DUMMYFUNCTION("GOOGLETRANSLATE(B9341, ""auto"",""en"")"),"no one except you do not need parents")</f>
        <v>no one except you do not need parents</v>
      </c>
    </row>
    <row r="9342" ht="15.75" customHeight="1">
      <c r="A9342" s="1">
        <v>10182.0</v>
      </c>
      <c r="B9342" s="2" t="s">
        <v>7208</v>
      </c>
      <c r="C9342" s="2" t="s">
        <v>7202</v>
      </c>
      <c r="D9342" s="2" t="s">
        <v>6</v>
      </c>
      <c r="E9342" s="2" t="str">
        <f>IFERROR(__xludf.DUMMYFUNCTION("GOOGLETRANSLATE(B9342, ""auto"",""en"")"),"where two gentle love someone suffers third")</f>
        <v>where two gentle love someone suffers third</v>
      </c>
    </row>
    <row r="9343" ht="15.75" customHeight="1">
      <c r="A9343" s="1">
        <v>10183.0</v>
      </c>
      <c r="B9343" s="2" t="s">
        <v>7209</v>
      </c>
      <c r="C9343" s="2" t="s">
        <v>7202</v>
      </c>
      <c r="D9343" s="2" t="s">
        <v>6</v>
      </c>
      <c r="E9343" s="2" t="str">
        <f>IFERROR(__xludf.DUMMYFUNCTION("GOOGLETRANSLATE(B9343, ""auto"",""en"")"),"If speed kills me then please do not cry, and I know that smile")</f>
        <v>If speed kills me then please do not cry, and I know that smile</v>
      </c>
    </row>
    <row r="9344" ht="15.75" customHeight="1">
      <c r="A9344" s="1">
        <v>10184.0</v>
      </c>
      <c r="B9344" s="2" t="s">
        <v>7210</v>
      </c>
      <c r="C9344" s="2" t="s">
        <v>7211</v>
      </c>
      <c r="D9344" s="2" t="s">
        <v>6</v>
      </c>
      <c r="E9344" s="2" t="str">
        <f>IFERROR(__xludf.DUMMYFUNCTION("GOOGLETRANSLATE(B9344, ""auto"",""en"")"),"and although people are stupid and cruel look what a beautiful day today Kurt Vonnegut")</f>
        <v>and although people are stupid and cruel look what a beautiful day today Kurt Vonnegut</v>
      </c>
    </row>
    <row r="9345" ht="15.75" customHeight="1">
      <c r="A9345" s="1">
        <v>10185.0</v>
      </c>
      <c r="B9345" s="2" t="s">
        <v>7212</v>
      </c>
      <c r="C9345" s="2" t="s">
        <v>7211</v>
      </c>
      <c r="D9345" s="2" t="s">
        <v>6</v>
      </c>
      <c r="E9345" s="2" t="str">
        <f>IFERROR(__xludf.DUMMYFUNCTION("GOOGLETRANSLATE(B9345, ""auto"",""en"")"),"when we are happy, we are so kind fm Dostoyevsky")</f>
        <v>when we are happy, we are so kind fm Dostoyevsky</v>
      </c>
    </row>
    <row r="9346" ht="15.75" customHeight="1">
      <c r="A9346" s="1">
        <v>10186.0</v>
      </c>
      <c r="B9346" s="2" t="s">
        <v>7210</v>
      </c>
      <c r="C9346" s="2" t="s">
        <v>7211</v>
      </c>
      <c r="D9346" s="2" t="s">
        <v>6</v>
      </c>
      <c r="E9346" s="2" t="str">
        <f>IFERROR(__xludf.DUMMYFUNCTION("GOOGLETRANSLATE(B9346, ""auto"",""en"")"),"and although people are stupid and cruel look what a beautiful day today Kurt Vonnegut")</f>
        <v>and although people are stupid and cruel look what a beautiful day today Kurt Vonnegut</v>
      </c>
    </row>
    <row r="9347" ht="15.75" customHeight="1">
      <c r="A9347" s="1">
        <v>10187.0</v>
      </c>
      <c r="B9347" s="2" t="s">
        <v>7212</v>
      </c>
      <c r="C9347" s="2" t="s">
        <v>7211</v>
      </c>
      <c r="D9347" s="2" t="s">
        <v>6</v>
      </c>
      <c r="E9347" s="2" t="str">
        <f>IFERROR(__xludf.DUMMYFUNCTION("GOOGLETRANSLATE(B9347, ""auto"",""en"")"),"when we are happy, we are so kind fm Dostoyevsky")</f>
        <v>when we are happy, we are so kind fm Dostoyevsky</v>
      </c>
    </row>
    <row r="9348" ht="15.75" customHeight="1">
      <c r="A9348" s="1">
        <v>10188.0</v>
      </c>
      <c r="B9348" s="2" t="s">
        <v>7213</v>
      </c>
      <c r="C9348" s="2" t="s">
        <v>7214</v>
      </c>
      <c r="D9348" s="2" t="s">
        <v>6</v>
      </c>
      <c r="E9348" s="2" t="str">
        <f>IFERROR(__xludf.DUMMYFUNCTION("GOOGLETRANSLATE(B9348, ""auto"",""en"")")," Do you miss from natr1 new track qaldıñdar have published this post 200 Like track gains")</f>
        <v> Do you miss from natr1 new track qaldıñdar have published this post 200 Like track gains</v>
      </c>
    </row>
    <row r="9349" ht="15.75" customHeight="1">
      <c r="A9349" s="1">
        <v>10189.0</v>
      </c>
      <c r="B9349" s="2" t="s">
        <v>7215</v>
      </c>
      <c r="C9349" s="2" t="s">
        <v>7214</v>
      </c>
      <c r="D9349" s="2" t="s">
        <v>6</v>
      </c>
      <c r="E9349" s="2" t="str">
        <f>IFERROR(__xludf.DUMMYFUNCTION("GOOGLETRANSLATE(B9349, ""auto"",""en"")"),"inogda unto me that seems to be luchshe bolshe odnoy and svobody and less pain")</f>
        <v>inogda unto me that seems to be luchshe bolshe odnoy and svobody and less pain</v>
      </c>
    </row>
    <row r="9350" ht="15.75" customHeight="1">
      <c r="A9350" s="1">
        <v>10190.0</v>
      </c>
      <c r="B9350" s="2" t="s">
        <v>7216</v>
      </c>
      <c r="C9350" s="2" t="s">
        <v>7214</v>
      </c>
      <c r="D9350" s="2" t="s">
        <v>6</v>
      </c>
      <c r="E9350" s="2" t="str">
        <f>IFERROR(__xludf.DUMMYFUNCTION("GOOGLETRANSLATE(B9350, ""auto"",""en"")"),"Thank you that was thrown when there were so necessary you have made me stronger")</f>
        <v>Thank you that was thrown when there were so necessary you have made me stronger</v>
      </c>
    </row>
    <row r="9351" ht="15.75" customHeight="1">
      <c r="A9351" s="1">
        <v>10191.0</v>
      </c>
      <c r="B9351" s="2" t="s">
        <v>7217</v>
      </c>
      <c r="C9351" s="2" t="s">
        <v>7214</v>
      </c>
      <c r="D9351" s="2" t="s">
        <v>6</v>
      </c>
      <c r="E9351" s="2" t="str">
        <f>IFERROR(__xludf.DUMMYFUNCTION("GOOGLETRANSLATE(B9351, ""auto"",""en"")"),"what I need money can not buy")</f>
        <v>what I need money can not buy</v>
      </c>
    </row>
    <row r="9352" ht="15.75" customHeight="1">
      <c r="A9352" s="1">
        <v>10192.0</v>
      </c>
      <c r="B9352" s="2" t="s">
        <v>7218</v>
      </c>
      <c r="C9352" s="2" t="s">
        <v>7214</v>
      </c>
      <c r="D9352" s="2" t="s">
        <v>6</v>
      </c>
      <c r="E9352" s="2" t="str">
        <f>IFERROR(__xludf.DUMMYFUNCTION("GOOGLETRANSLATE(B9352, ""auto"",""en"")"),"the meaning of marriage is not whether to think the same way and that to think together")</f>
        <v>the meaning of marriage is not whether to think the same way and that to think together</v>
      </c>
    </row>
    <row r="9353" ht="15.75" customHeight="1">
      <c r="A9353" s="1">
        <v>10193.0</v>
      </c>
      <c r="B9353" s="2" t="s">
        <v>7219</v>
      </c>
      <c r="C9353" s="2" t="s">
        <v>7214</v>
      </c>
      <c r="D9353" s="2" t="s">
        <v>6</v>
      </c>
      <c r="E9353" s="2" t="str">
        <f>IFERROR(__xludf.DUMMYFUNCTION("GOOGLETRANSLATE(B9353, ""auto"",""en"")"),"you're not wrong considering the human good is it wrong to do wrong")</f>
        <v>you're not wrong considering the human good is it wrong to do wrong</v>
      </c>
    </row>
    <row r="9354" ht="15.75" customHeight="1">
      <c r="A9354" s="1">
        <v>10194.0</v>
      </c>
      <c r="B9354" s="2" t="s">
        <v>7220</v>
      </c>
      <c r="C9354" s="2" t="s">
        <v>7214</v>
      </c>
      <c r="D9354" s="2" t="s">
        <v>6</v>
      </c>
      <c r="E9354" s="2" t="str">
        <f>IFERROR(__xludf.DUMMYFUNCTION("GOOGLETRANSLATE(B9354, ""auto"",""en"")"),"in the richness of a lot of friends do not even have relatives in poverty")</f>
        <v>in the richness of a lot of friends do not even have relatives in poverty</v>
      </c>
    </row>
    <row r="9355" ht="15.75" customHeight="1">
      <c r="A9355" s="1">
        <v>10195.0</v>
      </c>
      <c r="B9355" s="2" t="s">
        <v>7221</v>
      </c>
      <c r="C9355" s="2" t="s">
        <v>7214</v>
      </c>
      <c r="D9355" s="2" t="s">
        <v>6</v>
      </c>
      <c r="E9355" s="2" t="str">
        <f>IFERROR(__xludf.DUMMYFUNCTION("GOOGLETRANSLATE(B9355, ""auto"",""en"")"),"person is not proper to rely on the health and wealth for health at any time can become sick and the rich become poor")</f>
        <v>person is not proper to rely on the health and wealth for health at any time can become sick and the rich become poor</v>
      </c>
    </row>
    <row r="9356" ht="15.75" customHeight="1">
      <c r="A9356" s="1">
        <v>10196.0</v>
      </c>
      <c r="B9356" s="2" t="s">
        <v>7222</v>
      </c>
      <c r="C9356" s="2" t="s">
        <v>7214</v>
      </c>
      <c r="D9356" s="2" t="s">
        <v>6</v>
      </c>
      <c r="E9356" s="2" t="str">
        <f>IFERROR(__xludf.DUMMYFUNCTION("GOOGLETRANSLATE(B9356, ""auto"",""en"")"),"kz sound Kazakh réptegi large collection of longmix sweat like tındaymız pick qabırğana")</f>
        <v>kz sound Kazakh réptegi large collection of longmix sweat like tındaymız pick qabırğana</v>
      </c>
    </row>
    <row r="9357" ht="15.75" customHeight="1">
      <c r="A9357" s="1">
        <v>10197.0</v>
      </c>
      <c r="B9357" s="2" t="s">
        <v>7223</v>
      </c>
      <c r="C9357" s="2" t="s">
        <v>7214</v>
      </c>
      <c r="D9357" s="2" t="s">
        <v>6</v>
      </c>
      <c r="E9357" s="2" t="str">
        <f>IFERROR(__xludf.DUMMYFUNCTION("GOOGLETRANSLATE(B9357, ""auto"",""en"")")," there is no love greater than respect")</f>
        <v> there is no love greater than respect</v>
      </c>
    </row>
    <row r="9358" ht="15.75" customHeight="1">
      <c r="A9358" s="1">
        <v>10198.0</v>
      </c>
      <c r="B9358" s="2" t="s">
        <v>7215</v>
      </c>
      <c r="C9358" s="2" t="s">
        <v>7224</v>
      </c>
      <c r="D9358" s="2" t="s">
        <v>6</v>
      </c>
      <c r="E9358" s="2" t="str">
        <f>IFERROR(__xludf.DUMMYFUNCTION("GOOGLETRANSLATE(B9358, ""auto"",""en"")"),"inogda unto me that seems to be luchshe bolshe odnoy and svobody and less pain")</f>
        <v>inogda unto me that seems to be luchshe bolshe odnoy and svobody and less pain</v>
      </c>
    </row>
    <row r="9359" ht="15.75" customHeight="1">
      <c r="A9359" s="1">
        <v>10199.0</v>
      </c>
      <c r="B9359" s="2" t="s">
        <v>7216</v>
      </c>
      <c r="C9359" s="2" t="s">
        <v>7224</v>
      </c>
      <c r="D9359" s="2" t="s">
        <v>6</v>
      </c>
      <c r="E9359" s="2" t="str">
        <f>IFERROR(__xludf.DUMMYFUNCTION("GOOGLETRANSLATE(B9359, ""auto"",""en"")"),"Thank you that was thrown when there were so necessary you have made me stronger")</f>
        <v>Thank you that was thrown when there were so necessary you have made me stronger</v>
      </c>
    </row>
    <row r="9360" ht="15.75" customHeight="1">
      <c r="A9360" s="1">
        <v>10200.0</v>
      </c>
      <c r="B9360" s="2" t="s">
        <v>7217</v>
      </c>
      <c r="C9360" s="2" t="s">
        <v>7224</v>
      </c>
      <c r="D9360" s="2" t="s">
        <v>6</v>
      </c>
      <c r="E9360" s="2" t="str">
        <f>IFERROR(__xludf.DUMMYFUNCTION("GOOGLETRANSLATE(B9360, ""auto"",""en"")"),"what I need money can not buy")</f>
        <v>what I need money can not buy</v>
      </c>
    </row>
    <row r="9361" ht="15.75" customHeight="1">
      <c r="A9361" s="1">
        <v>10201.0</v>
      </c>
      <c r="B9361" s="2" t="s">
        <v>7218</v>
      </c>
      <c r="C9361" s="2" t="s">
        <v>7224</v>
      </c>
      <c r="D9361" s="2" t="s">
        <v>6</v>
      </c>
      <c r="E9361" s="2" t="str">
        <f>IFERROR(__xludf.DUMMYFUNCTION("GOOGLETRANSLATE(B9361, ""auto"",""en"")"),"the meaning of marriage is not whether to think the same way and that to think together")</f>
        <v>the meaning of marriage is not whether to think the same way and that to think together</v>
      </c>
    </row>
    <row r="9362" ht="15.75" customHeight="1">
      <c r="A9362" s="1">
        <v>10202.0</v>
      </c>
      <c r="B9362" s="2" t="s">
        <v>7219</v>
      </c>
      <c r="C9362" s="2" t="s">
        <v>7224</v>
      </c>
      <c r="D9362" s="2" t="s">
        <v>6</v>
      </c>
      <c r="E9362" s="2" t="str">
        <f>IFERROR(__xludf.DUMMYFUNCTION("GOOGLETRANSLATE(B9362, ""auto"",""en"")"),"you're not wrong considering the human good is it wrong to do wrong")</f>
        <v>you're not wrong considering the human good is it wrong to do wrong</v>
      </c>
    </row>
    <row r="9363" ht="15.75" customHeight="1">
      <c r="A9363" s="1">
        <v>10203.0</v>
      </c>
      <c r="B9363" s="2" t="s">
        <v>7220</v>
      </c>
      <c r="C9363" s="2" t="s">
        <v>7224</v>
      </c>
      <c r="D9363" s="2" t="s">
        <v>6</v>
      </c>
      <c r="E9363" s="2" t="str">
        <f>IFERROR(__xludf.DUMMYFUNCTION("GOOGLETRANSLATE(B9363, ""auto"",""en"")"),"in the richness of a lot of friends do not even have relatives in poverty")</f>
        <v>in the richness of a lot of friends do not even have relatives in poverty</v>
      </c>
    </row>
    <row r="9364" ht="15.75" customHeight="1">
      <c r="A9364" s="1">
        <v>10204.0</v>
      </c>
      <c r="B9364" s="2" t="s">
        <v>7221</v>
      </c>
      <c r="C9364" s="2" t="s">
        <v>7224</v>
      </c>
      <c r="D9364" s="2" t="s">
        <v>6</v>
      </c>
      <c r="E9364" s="2" t="str">
        <f>IFERROR(__xludf.DUMMYFUNCTION("GOOGLETRANSLATE(B9364, ""auto"",""en"")"),"person is not proper to rely on the health and wealth for health at any time can become sick and the rich become poor")</f>
        <v>person is not proper to rely on the health and wealth for health at any time can become sick and the rich become poor</v>
      </c>
    </row>
    <row r="9365" ht="15.75" customHeight="1">
      <c r="A9365" s="1">
        <v>10205.0</v>
      </c>
      <c r="B9365" s="2" t="s">
        <v>7222</v>
      </c>
      <c r="C9365" s="2" t="s">
        <v>7224</v>
      </c>
      <c r="D9365" s="2" t="s">
        <v>6</v>
      </c>
      <c r="E9365" s="2" t="str">
        <f>IFERROR(__xludf.DUMMYFUNCTION("GOOGLETRANSLATE(B9365, ""auto"",""en"")"),"kz sound Kazakh réptegi large collection of longmix sweat like tındaymız pick qabırğana")</f>
        <v>kz sound Kazakh réptegi large collection of longmix sweat like tındaymız pick qabırğana</v>
      </c>
    </row>
    <row r="9366" ht="15.75" customHeight="1">
      <c r="A9366" s="1">
        <v>10206.0</v>
      </c>
      <c r="B9366" s="2" t="s">
        <v>7223</v>
      </c>
      <c r="C9366" s="2" t="s">
        <v>7224</v>
      </c>
      <c r="D9366" s="2" t="s">
        <v>6</v>
      </c>
      <c r="E9366" s="2" t="str">
        <f>IFERROR(__xludf.DUMMYFUNCTION("GOOGLETRANSLATE(B9366, ""auto"",""en"")")," there is no love greater than respect")</f>
        <v> there is no love greater than respect</v>
      </c>
    </row>
    <row r="9367" ht="15.75" customHeight="1">
      <c r="A9367" s="1">
        <v>10207.0</v>
      </c>
      <c r="B9367" s="2" t="s">
        <v>7225</v>
      </c>
      <c r="C9367" s="2" t="s">
        <v>7224</v>
      </c>
      <c r="D9367" s="2" t="s">
        <v>6</v>
      </c>
      <c r="E9367" s="2" t="str">
        <f>IFERROR(__xludf.DUMMYFUNCTION("GOOGLETRANSLATE(B9367, ""auto"",""en"")"),"tronesh brother you sleep")</f>
        <v>tronesh brother you sleep</v>
      </c>
    </row>
    <row r="9368" ht="15.75" customHeight="1">
      <c r="A9368" s="1">
        <v>10208.0</v>
      </c>
      <c r="B9368" s="2" t="s">
        <v>7213</v>
      </c>
      <c r="C9368" s="2" t="s">
        <v>7214</v>
      </c>
      <c r="D9368" s="2" t="s">
        <v>6</v>
      </c>
      <c r="E9368" s="2" t="str">
        <f>IFERROR(__xludf.DUMMYFUNCTION("GOOGLETRANSLATE(B9368, ""auto"",""en"")")," Do you miss from natr1 new track qaldıñdar have published this post 200 Like track gains")</f>
        <v> Do you miss from natr1 new track qaldıñdar have published this post 200 Like track gains</v>
      </c>
    </row>
    <row r="9369" ht="15.75" customHeight="1">
      <c r="A9369" s="1">
        <v>10209.0</v>
      </c>
      <c r="B9369" s="2" t="s">
        <v>7215</v>
      </c>
      <c r="C9369" s="2" t="s">
        <v>7214</v>
      </c>
      <c r="D9369" s="2" t="s">
        <v>6</v>
      </c>
      <c r="E9369" s="2" t="str">
        <f>IFERROR(__xludf.DUMMYFUNCTION("GOOGLETRANSLATE(B9369, ""auto"",""en"")"),"inogda unto me that seems to be luchshe bolshe odnoy and svobody and less pain")</f>
        <v>inogda unto me that seems to be luchshe bolshe odnoy and svobody and less pain</v>
      </c>
    </row>
    <row r="9370" ht="15.75" customHeight="1">
      <c r="A9370" s="1">
        <v>10210.0</v>
      </c>
      <c r="B9370" s="2" t="s">
        <v>7216</v>
      </c>
      <c r="C9370" s="2" t="s">
        <v>7214</v>
      </c>
      <c r="D9370" s="2" t="s">
        <v>6</v>
      </c>
      <c r="E9370" s="2" t="str">
        <f>IFERROR(__xludf.DUMMYFUNCTION("GOOGLETRANSLATE(B9370, ""auto"",""en"")"),"Thank you that was thrown when there were so necessary you have made me stronger")</f>
        <v>Thank you that was thrown when there were so necessary you have made me stronger</v>
      </c>
    </row>
    <row r="9371" ht="15.75" customHeight="1">
      <c r="A9371" s="1">
        <v>10211.0</v>
      </c>
      <c r="B9371" s="2" t="s">
        <v>7217</v>
      </c>
      <c r="C9371" s="2" t="s">
        <v>7214</v>
      </c>
      <c r="D9371" s="2" t="s">
        <v>6</v>
      </c>
      <c r="E9371" s="2" t="str">
        <f>IFERROR(__xludf.DUMMYFUNCTION("GOOGLETRANSLATE(B9371, ""auto"",""en"")"),"what I need money can not buy")</f>
        <v>what I need money can not buy</v>
      </c>
    </row>
    <row r="9372" ht="15.75" customHeight="1">
      <c r="A9372" s="1">
        <v>10212.0</v>
      </c>
      <c r="B9372" s="2" t="s">
        <v>7218</v>
      </c>
      <c r="C9372" s="2" t="s">
        <v>7214</v>
      </c>
      <c r="D9372" s="2" t="s">
        <v>6</v>
      </c>
      <c r="E9372" s="2" t="str">
        <f>IFERROR(__xludf.DUMMYFUNCTION("GOOGLETRANSLATE(B9372, ""auto"",""en"")"),"the meaning of marriage is not whether to think the same way and that to think together")</f>
        <v>the meaning of marriage is not whether to think the same way and that to think together</v>
      </c>
    </row>
    <row r="9373" ht="15.75" customHeight="1">
      <c r="A9373" s="1">
        <v>10213.0</v>
      </c>
      <c r="B9373" s="2" t="s">
        <v>7219</v>
      </c>
      <c r="C9373" s="2" t="s">
        <v>7214</v>
      </c>
      <c r="D9373" s="2" t="s">
        <v>6</v>
      </c>
      <c r="E9373" s="2" t="str">
        <f>IFERROR(__xludf.DUMMYFUNCTION("GOOGLETRANSLATE(B9373, ""auto"",""en"")"),"you're not wrong considering the human good is it wrong to do wrong")</f>
        <v>you're not wrong considering the human good is it wrong to do wrong</v>
      </c>
    </row>
    <row r="9374" ht="15.75" customHeight="1">
      <c r="A9374" s="1">
        <v>10214.0</v>
      </c>
      <c r="B9374" s="2" t="s">
        <v>7220</v>
      </c>
      <c r="C9374" s="2" t="s">
        <v>7214</v>
      </c>
      <c r="D9374" s="2" t="s">
        <v>6</v>
      </c>
      <c r="E9374" s="2" t="str">
        <f>IFERROR(__xludf.DUMMYFUNCTION("GOOGLETRANSLATE(B9374, ""auto"",""en"")"),"in the richness of a lot of friends do not even have relatives in poverty")</f>
        <v>in the richness of a lot of friends do not even have relatives in poverty</v>
      </c>
    </row>
    <row r="9375" ht="15.75" customHeight="1">
      <c r="A9375" s="1">
        <v>10215.0</v>
      </c>
      <c r="B9375" s="2" t="s">
        <v>7221</v>
      </c>
      <c r="C9375" s="2" t="s">
        <v>7214</v>
      </c>
      <c r="D9375" s="2" t="s">
        <v>6</v>
      </c>
      <c r="E9375" s="2" t="str">
        <f>IFERROR(__xludf.DUMMYFUNCTION("GOOGLETRANSLATE(B9375, ""auto"",""en"")"),"person is not proper to rely on the health and wealth for health at any time can become sick and the rich become poor")</f>
        <v>person is not proper to rely on the health and wealth for health at any time can become sick and the rich become poor</v>
      </c>
    </row>
    <row r="9376" ht="15.75" customHeight="1">
      <c r="A9376" s="1">
        <v>10216.0</v>
      </c>
      <c r="B9376" s="2" t="s">
        <v>7222</v>
      </c>
      <c r="C9376" s="2" t="s">
        <v>7214</v>
      </c>
      <c r="D9376" s="2" t="s">
        <v>6</v>
      </c>
      <c r="E9376" s="2" t="str">
        <f>IFERROR(__xludf.DUMMYFUNCTION("GOOGLETRANSLATE(B9376, ""auto"",""en"")"),"kz sound Kazakh réptegi large collection of longmix sweat like tındaymız pick qabırğana")</f>
        <v>kz sound Kazakh réptegi large collection of longmix sweat like tındaymız pick qabırğana</v>
      </c>
    </row>
    <row r="9377" ht="15.75" customHeight="1">
      <c r="A9377" s="1">
        <v>10217.0</v>
      </c>
      <c r="B9377" s="2" t="s">
        <v>7223</v>
      </c>
      <c r="C9377" s="2" t="s">
        <v>7214</v>
      </c>
      <c r="D9377" s="2" t="s">
        <v>6</v>
      </c>
      <c r="E9377" s="2" t="str">
        <f>IFERROR(__xludf.DUMMYFUNCTION("GOOGLETRANSLATE(B9377, ""auto"",""en"")")," there is no love greater than respect")</f>
        <v> there is no love greater than respect</v>
      </c>
    </row>
    <row r="9378" ht="15.75" customHeight="1">
      <c r="A9378" s="1">
        <v>10218.0</v>
      </c>
      <c r="B9378" s="2" t="s">
        <v>7226</v>
      </c>
      <c r="C9378" s="2" t="s">
        <v>7227</v>
      </c>
      <c r="D9378" s="2" t="s">
        <v>6</v>
      </c>
      <c r="E9378" s="2" t="str">
        <f>IFERROR(__xludf.DUMMYFUNCTION("GOOGLETRANSLATE(B9378, ""auto"",""en"")"),"the dog is still poor or rich you are educated or uneducated in the dog one goal in life is to give your heart")</f>
        <v>the dog is still poor or rich you are educated or uneducated in the dog one goal in life is to give your heart</v>
      </c>
    </row>
    <row r="9379" ht="15.75" customHeight="1">
      <c r="A9379" s="1">
        <v>10219.0</v>
      </c>
      <c r="B9379" s="2" t="s">
        <v>7228</v>
      </c>
      <c r="C9379" s="2" t="s">
        <v>7227</v>
      </c>
      <c r="D9379" s="2" t="s">
        <v>6</v>
      </c>
      <c r="E9379" s="2" t="str">
        <f>IFERROR(__xludf.DUMMYFUNCTION("GOOGLETRANSLATE(B9379, ""auto"",""en"")")," each of us has a place in the soul of a secret cabinet secret pocket of a dark corner of the trunk or safe and there we will not open the doors do not swing open this part of the soul does not illuminate it for others' views and do not unpack what there "&amp;"is out there we have hidden anything cry for loud laughter funny jokes instead of emotional crying is where we store our warmest kisses and the most caustic words that we ever gave it hung neatly presented us with unnecessary compliments people and the mo"&amp;"st acute resentment against us there crumpled sheets Islands lyayutsya in our minds all the names of people whom we have ever met and who else may be waiting there on the shelves stacked hundreds of our masks on the day and there are scattered all our hop"&amp;"es and dreams like shards of broken mirror there lies our most real thing there we")</f>
        <v> each of us has a place in the soul of a secret cabinet secret pocket of a dark corner of the trunk or safe and there we will not open the doors do not swing open this part of the soul does not illuminate it for others' views and do not unpack what there is out there we have hidden anything cry for loud laughter funny jokes instead of emotional crying is where we store our warmest kisses and the most caustic words that we ever gave it hung neatly presented us with unnecessary compliments people and the most acute resentment against us there crumpled sheets Islands lyayutsya in our minds all the names of people whom we have ever met and who else may be waiting there on the shelves stacked hundreds of our masks on the day and there are scattered all our hopes and dreams like shards of broken mirror there lies our most real thing there we</v>
      </c>
    </row>
    <row r="9380" ht="15.75" customHeight="1">
      <c r="A9380" s="1">
        <v>10220.0</v>
      </c>
      <c r="B9380" s="2" t="s">
        <v>7229</v>
      </c>
      <c r="C9380" s="2" t="s">
        <v>7227</v>
      </c>
      <c r="D9380" s="2" t="s">
        <v>6</v>
      </c>
      <c r="E9380" s="2" t="str">
        <f>IFERROR(__xludf.DUMMYFUNCTION("GOOGLETRANSLATE(B9380, ""auto"",""en"")"),"think of me only good recollect causes smiles birthday brighten bygone past forget grudges and our mistakes forever become happier all live brightly and full breasts in your house, even if it sounds just laugh and you're in the middle of it is always whet"&amp;"her I embrace your soul gently quivering and the last time and I say goodbye to this with you nakotivshisya lumpy throat hour")</f>
        <v>think of me only good recollect causes smiles birthday brighten bygone past forget grudges and our mistakes forever become happier all live brightly and full breasts in your house, even if it sounds just laugh and you're in the middle of it is always whether I embrace your soul gently quivering and the last time and I say goodbye to this with you nakotivshisya lumpy throat hour</v>
      </c>
    </row>
    <row r="9381" ht="15.75" customHeight="1">
      <c r="A9381" s="1">
        <v>10221.0</v>
      </c>
      <c r="B9381" s="2" t="s">
        <v>7230</v>
      </c>
      <c r="C9381" s="2" t="s">
        <v>7227</v>
      </c>
      <c r="D9381" s="2" t="s">
        <v>6</v>
      </c>
      <c r="E9381" s="2" t="str">
        <f>IFERROR(__xludf.DUMMYFUNCTION("GOOGLETRANSLATE(B9381, ""auto"",""en"")")," makes you beautiful is that demon inside of you who are obsessed with my body embarrassed blushes")</f>
        <v> makes you beautiful is that demon inside of you who are obsessed with my body embarrassed blushes</v>
      </c>
    </row>
    <row r="9382" ht="15.75" customHeight="1">
      <c r="A9382" s="1">
        <v>10222.0</v>
      </c>
      <c r="B9382" s="2" t="s">
        <v>7231</v>
      </c>
      <c r="C9382" s="2" t="s">
        <v>7227</v>
      </c>
      <c r="D9382" s="2" t="s">
        <v>6</v>
      </c>
      <c r="E9382" s="2" t="str">
        <f>IFERROR(__xludf.DUMMYFUNCTION("GOOGLETRANSLATE(B9382, ""auto"",""en"")"),"it is not necessary to give hope to people on the mutual feelings if they are not at all in fact you spend their lives waiting for your reply")</f>
        <v>it is not necessary to give hope to people on the mutual feelings if they are not at all in fact you spend their lives waiting for your reply</v>
      </c>
    </row>
    <row r="9383" ht="15.75" customHeight="1">
      <c r="A9383" s="1">
        <v>10223.0</v>
      </c>
      <c r="B9383" s="2" t="s">
        <v>7232</v>
      </c>
      <c r="C9383" s="2" t="s">
        <v>447</v>
      </c>
      <c r="D9383" s="2" t="s">
        <v>6</v>
      </c>
      <c r="E9383" s="2" t="str">
        <f>IFERROR(__xludf.DUMMYFUNCTION("GOOGLETRANSLATE(B9383, ""auto"",""en"")"),"briefly about my life")</f>
        <v>briefly about my life</v>
      </c>
    </row>
    <row r="9384" ht="15.75" customHeight="1">
      <c r="A9384" s="1">
        <v>10225.0</v>
      </c>
      <c r="B9384" s="2" t="s">
        <v>7233</v>
      </c>
      <c r="C9384" s="2" t="s">
        <v>447</v>
      </c>
      <c r="D9384" s="2" t="s">
        <v>6</v>
      </c>
      <c r="E9384" s="2" t="str">
        <f>IFERROR(__xludf.DUMMYFUNCTION("GOOGLETRANSLATE(B9384, ""auto"",""en"")"),"urgent help guys how to get to the cemetery")</f>
        <v>urgent help guys how to get to the cemetery</v>
      </c>
    </row>
    <row r="9385" ht="15.75" customHeight="1">
      <c r="A9385" s="1">
        <v>10226.0</v>
      </c>
      <c r="B9385" s="2" t="s">
        <v>7234</v>
      </c>
      <c r="C9385" s="2" t="s">
        <v>447</v>
      </c>
      <c r="D9385" s="2" t="s">
        <v>6</v>
      </c>
      <c r="E9385" s="2" t="str">
        <f>IFERROR(__xludf.DUMMYFUNCTION("GOOGLETRANSLATE(B9385, ""auto"",""en"")"),"Finally I have a parachute")</f>
        <v>Finally I have a parachute</v>
      </c>
    </row>
    <row r="9386" ht="15.75" customHeight="1">
      <c r="A9386" s="1">
        <v>10227.0</v>
      </c>
      <c r="B9386" s="2" t="s">
        <v>7235</v>
      </c>
      <c r="C9386" s="2" t="s">
        <v>447</v>
      </c>
      <c r="D9386" s="2" t="s">
        <v>6</v>
      </c>
      <c r="E9386" s="2" t="str">
        <f>IFERROR(__xludf.DUMMYFUNCTION("GOOGLETRANSLATE(B9386, ""auto"",""en"")"),"where I could gather so much")</f>
        <v>where I could gather so much</v>
      </c>
    </row>
    <row r="9387" ht="15.75" customHeight="1">
      <c r="A9387" s="1">
        <v>10228.0</v>
      </c>
      <c r="B9387" s="2" t="s">
        <v>7236</v>
      </c>
      <c r="C9387" s="2" t="s">
        <v>447</v>
      </c>
      <c r="D9387" s="2" t="s">
        <v>6</v>
      </c>
      <c r="E9387" s="2" t="str">
        <f>IFERROR(__xludf.DUMMYFUNCTION("GOOGLETRANSLATE(B9387, ""auto"",""en"")"),"new snaryagu")</f>
        <v>new snaryagu</v>
      </c>
    </row>
    <row r="9388" ht="15.75" customHeight="1">
      <c r="A9388" s="1">
        <v>10229.0</v>
      </c>
      <c r="B9388" s="2" t="s">
        <v>7237</v>
      </c>
      <c r="C9388" s="2" t="s">
        <v>7238</v>
      </c>
      <c r="D9388" s="2" t="s">
        <v>6</v>
      </c>
      <c r="E9388" s="2" t="str">
        <f>IFERROR(__xludf.DUMMYFUNCTION("GOOGLETRANSLATE(B9388, ""auto"",""en"")"),"I envy those who see you every day")</f>
        <v>I envy those who see you every day</v>
      </c>
    </row>
    <row r="9389" ht="15.75" customHeight="1">
      <c r="A9389" s="1">
        <v>10230.0</v>
      </c>
      <c r="B9389" s="2" t="s">
        <v>7237</v>
      </c>
      <c r="C9389" s="2" t="s">
        <v>7239</v>
      </c>
      <c r="D9389" s="2" t="s">
        <v>6</v>
      </c>
      <c r="E9389" s="2" t="str">
        <f>IFERROR(__xludf.DUMMYFUNCTION("GOOGLETRANSLATE(B9389, ""auto"",""en"")"),"I envy those who see you every day")</f>
        <v>I envy those who see you every day</v>
      </c>
    </row>
    <row r="9390" ht="15.75" customHeight="1">
      <c r="A9390" s="1">
        <v>10231.0</v>
      </c>
      <c r="B9390" s="2" t="s">
        <v>7237</v>
      </c>
      <c r="C9390" s="2" t="s">
        <v>7239</v>
      </c>
      <c r="D9390" s="2" t="s">
        <v>6</v>
      </c>
      <c r="E9390" s="2" t="str">
        <f>IFERROR(__xludf.DUMMYFUNCTION("GOOGLETRANSLATE(B9390, ""auto"",""en"")"),"I envy those who see you every day")</f>
        <v>I envy those who see you every day</v>
      </c>
    </row>
    <row r="9391" ht="15.75" customHeight="1">
      <c r="A9391" s="1">
        <v>10232.0</v>
      </c>
      <c r="B9391" s="2" t="s">
        <v>7240</v>
      </c>
      <c r="C9391" s="2" t="s">
        <v>7241</v>
      </c>
      <c r="D9391" s="2" t="s">
        <v>6</v>
      </c>
      <c r="E9391" s="2" t="str">
        <f>IFERROR(__xludf.DUMMYFUNCTION("GOOGLETRANSLATE(B9391, ""auto"",""en"")"),"forever and ever")</f>
        <v>forever and ever</v>
      </c>
    </row>
    <row r="9392" ht="15.75" customHeight="1">
      <c r="A9392" s="1">
        <v>10233.0</v>
      </c>
      <c r="B9392" s="2" t="s">
        <v>7242</v>
      </c>
      <c r="C9392" s="2" t="s">
        <v>7241</v>
      </c>
      <c r="D9392" s="2" t="s">
        <v>6</v>
      </c>
      <c r="E9392" s="2" t="str">
        <f>IFERROR(__xludf.DUMMYFUNCTION("GOOGLETRANSLATE(B9392, ""auto"",""en"")"),"the biggest pests nA planet people")</f>
        <v>the biggest pests nA planet people</v>
      </c>
    </row>
    <row r="9393" ht="15.75" customHeight="1">
      <c r="A9393" s="1">
        <v>10234.0</v>
      </c>
      <c r="B9393" s="2" t="s">
        <v>7243</v>
      </c>
      <c r="C9393" s="2" t="s">
        <v>7241</v>
      </c>
      <c r="D9393" s="2" t="s">
        <v>6</v>
      </c>
      <c r="E9393" s="2" t="str">
        <f>IFERROR(__xludf.DUMMYFUNCTION("GOOGLETRANSLATE(B9393, ""auto"",""en"")"),"Giving style")</f>
        <v>Giving style</v>
      </c>
    </row>
    <row r="9394" ht="15.75" customHeight="1">
      <c r="A9394" s="1">
        <v>10235.0</v>
      </c>
      <c r="B9394" s="2" t="s">
        <v>7244</v>
      </c>
      <c r="C9394" s="2" t="s">
        <v>7241</v>
      </c>
      <c r="D9394" s="2" t="s">
        <v>6</v>
      </c>
      <c r="E9394" s="2" t="str">
        <f>IFERROR(__xludf.DUMMYFUNCTION("GOOGLETRANSLATE(B9394, ""auto"",""en"")"),"Create a chinchilla for love and warmth and for ne togo chtoby of nix fur delali")</f>
        <v>Create a chinchilla for love and warmth and for ne togo chtoby of nix fur delali</v>
      </c>
    </row>
    <row r="9395" ht="15.75" customHeight="1">
      <c r="A9395" s="1">
        <v>10236.0</v>
      </c>
      <c r="B9395" s="2" t="s">
        <v>7245</v>
      </c>
      <c r="C9395" s="2" t="s">
        <v>7241</v>
      </c>
      <c r="D9395" s="2" t="s">
        <v>6</v>
      </c>
      <c r="E9395" s="2" t="str">
        <f>IFERROR(__xludf.DUMMYFUNCTION("GOOGLETRANSLATE(B9395, ""auto"",""en"")"),"North Korea is the embodiment of hell on earth is the country with the most totalitarian and regressive regime ever existed in the world is the black news hole in which people live completely isolated from the outside world the horrific details of life in"&amp;" North Korea surfaced thanks to a brave young girl eoni Park show fully")</f>
        <v>North Korea is the embodiment of hell on earth is the country with the most totalitarian and regressive regime ever existed in the world is the black news hole in which people live completely isolated from the outside world the horrific details of life in North Korea surfaced thanks to a brave young girl eoni Park show fully</v>
      </c>
    </row>
    <row r="9396" ht="15.75" customHeight="1">
      <c r="A9396" s="1">
        <v>10237.0</v>
      </c>
      <c r="B9396" s="2" t="s">
        <v>7246</v>
      </c>
      <c r="C9396" s="2" t="s">
        <v>7241</v>
      </c>
      <c r="D9396" s="2" t="s">
        <v>6</v>
      </c>
      <c r="E9396" s="2" t="str">
        <f>IFERROR(__xludf.DUMMYFUNCTION("GOOGLETRANSLATE(B9396, ""auto"",""en"")"),"brekstad")</f>
        <v>brekstad</v>
      </c>
    </row>
    <row r="9397" ht="15.75" customHeight="1">
      <c r="A9397" s="1">
        <v>10238.0</v>
      </c>
      <c r="B9397" s="2" t="s">
        <v>7247</v>
      </c>
      <c r="C9397" s="2" t="s">
        <v>7241</v>
      </c>
      <c r="D9397" s="2" t="s">
        <v>6</v>
      </c>
      <c r="E9397" s="2" t="str">
        <f>IFERROR(__xludf.DUMMYFUNCTION("GOOGLETRANSLATE(B9397, ""auto"",""en"")"),"pitomtsy c neobychnoy vneshnostyu and neppostoy cydboy Nr From etogo ne menee lyubimye")</f>
        <v>pitomtsy c neobychnoy vneshnostyu and neppostoy cydboy Nr From etogo ne menee lyubimye</v>
      </c>
    </row>
    <row r="9398" ht="15.75" customHeight="1">
      <c r="A9398" s="1">
        <v>10239.0</v>
      </c>
      <c r="B9398" s="2" t="s">
        <v>7248</v>
      </c>
      <c r="C9398" s="2" t="s">
        <v>7241</v>
      </c>
      <c r="D9398" s="2" t="s">
        <v>6</v>
      </c>
      <c r="E9398" s="2" t="str">
        <f>IFERROR(__xludf.DUMMYFUNCTION("GOOGLETRANSLATE(B9398, ""auto"",""en"")"),"Finally the wait")</f>
        <v>Finally the wait</v>
      </c>
    </row>
    <row r="9399" ht="15.75" customHeight="1">
      <c r="A9399" s="1">
        <v>10240.0</v>
      </c>
      <c r="B9399" s="2" t="s">
        <v>7249</v>
      </c>
      <c r="C9399" s="2" t="s">
        <v>7241</v>
      </c>
      <c r="D9399" s="2" t="s">
        <v>6</v>
      </c>
      <c r="E9399" s="2" t="str">
        <f>IFERROR(__xludf.DUMMYFUNCTION("GOOGLETRANSLATE(B9399, ""auto"",""en"")"),"Premier VKontakte t fest tricky to listen to boom https vk cc 9qiyzs")</f>
        <v>Premier VKontakte t fest tricky to listen to boom https vk cc 9qiyzs</v>
      </c>
    </row>
    <row r="9400" ht="15.75" customHeight="1">
      <c r="A9400" s="1">
        <v>10241.0</v>
      </c>
      <c r="B9400" s="2" t="s">
        <v>7250</v>
      </c>
      <c r="C9400" s="2" t="s">
        <v>7241</v>
      </c>
      <c r="D9400" s="2" t="s">
        <v>6</v>
      </c>
      <c r="E9400" s="2" t="str">
        <f>IFERROR(__xludf.DUMMYFUNCTION("GOOGLETRANSLATE(B9400, ""auto"",""en"")"),"the question of how your tatuirovki will vyglyadet in starosti meets 102 letnyaya artist tattoo artist from the Philippines")</f>
        <v>the question of how your tatuirovki will vyglyadet in starosti meets 102 letnyaya artist tattoo artist from the Philippines</v>
      </c>
    </row>
    <row r="9401" ht="15.75" customHeight="1">
      <c r="A9401" s="1">
        <v>10242.0</v>
      </c>
      <c r="B9401" s="2" t="s">
        <v>7251</v>
      </c>
      <c r="C9401" s="2" t="s">
        <v>7241</v>
      </c>
      <c r="D9401" s="2" t="s">
        <v>6</v>
      </c>
      <c r="E9401" s="2" t="str">
        <f>IFERROR(__xludf.DUMMYFUNCTION("GOOGLETRANSLATE(B9401, ""auto"",""en"")"),"I already like")</f>
        <v>I already like</v>
      </c>
    </row>
    <row r="9402" ht="15.75" customHeight="1">
      <c r="A9402" s="1">
        <v>10244.0</v>
      </c>
      <c r="B9402" s="2" t="s">
        <v>7240</v>
      </c>
      <c r="C9402" s="2" t="s">
        <v>7252</v>
      </c>
      <c r="D9402" s="2" t="s">
        <v>6</v>
      </c>
      <c r="E9402" s="2" t="str">
        <f>IFERROR(__xludf.DUMMYFUNCTION("GOOGLETRANSLATE(B9402, ""auto"",""en"")"),"forever and ever")</f>
        <v>forever and ever</v>
      </c>
    </row>
    <row r="9403" ht="15.75" customHeight="1">
      <c r="A9403" s="1">
        <v>10245.0</v>
      </c>
      <c r="B9403" s="2" t="s">
        <v>7242</v>
      </c>
      <c r="C9403" s="2" t="s">
        <v>7252</v>
      </c>
      <c r="D9403" s="2" t="s">
        <v>6</v>
      </c>
      <c r="E9403" s="2" t="str">
        <f>IFERROR(__xludf.DUMMYFUNCTION("GOOGLETRANSLATE(B9403, ""auto"",""en"")"),"the biggest pests nA planet people")</f>
        <v>the biggest pests nA planet people</v>
      </c>
    </row>
    <row r="9404" ht="15.75" customHeight="1">
      <c r="A9404" s="1">
        <v>10246.0</v>
      </c>
      <c r="B9404" s="2" t="s">
        <v>7243</v>
      </c>
      <c r="C9404" s="2" t="s">
        <v>7252</v>
      </c>
      <c r="D9404" s="2" t="s">
        <v>6</v>
      </c>
      <c r="E9404" s="2" t="str">
        <f>IFERROR(__xludf.DUMMYFUNCTION("GOOGLETRANSLATE(B9404, ""auto"",""en"")"),"Giving style")</f>
        <v>Giving style</v>
      </c>
    </row>
    <row r="9405" ht="15.75" customHeight="1">
      <c r="A9405" s="1">
        <v>10247.0</v>
      </c>
      <c r="B9405" s="2" t="s">
        <v>7244</v>
      </c>
      <c r="C9405" s="2" t="s">
        <v>7252</v>
      </c>
      <c r="D9405" s="2" t="s">
        <v>6</v>
      </c>
      <c r="E9405" s="2" t="str">
        <f>IFERROR(__xludf.DUMMYFUNCTION("GOOGLETRANSLATE(B9405, ""auto"",""en"")"),"Create a chinchilla for love and warmth and for ne togo chtoby of nix fur delali")</f>
        <v>Create a chinchilla for love and warmth and for ne togo chtoby of nix fur delali</v>
      </c>
    </row>
    <row r="9406" ht="15.75" customHeight="1">
      <c r="A9406" s="1">
        <v>10248.0</v>
      </c>
      <c r="B9406" s="2" t="s">
        <v>7245</v>
      </c>
      <c r="C9406" s="2" t="s">
        <v>7252</v>
      </c>
      <c r="D9406" s="2" t="s">
        <v>6</v>
      </c>
      <c r="E9406" s="2" t="str">
        <f>IFERROR(__xludf.DUMMYFUNCTION("GOOGLETRANSLATE(B9406, ""auto"",""en"")"),"North Korea is the embodiment of hell on earth is the country with the most totalitarian and regressive regime ever existed in the world is the black news hole in which people live completely isolated from the outside world the horrific details of life in"&amp;" North Korea surfaced thanks to a brave young girl eoni Park show fully")</f>
        <v>North Korea is the embodiment of hell on earth is the country with the most totalitarian and regressive regime ever existed in the world is the black news hole in which people live completely isolated from the outside world the horrific details of life in North Korea surfaced thanks to a brave young girl eoni Park show fully</v>
      </c>
    </row>
    <row r="9407" ht="15.75" customHeight="1">
      <c r="A9407" s="1">
        <v>10249.0</v>
      </c>
      <c r="B9407" s="2" t="s">
        <v>7246</v>
      </c>
      <c r="C9407" s="2" t="s">
        <v>7252</v>
      </c>
      <c r="D9407" s="2" t="s">
        <v>6</v>
      </c>
      <c r="E9407" s="2" t="str">
        <f>IFERROR(__xludf.DUMMYFUNCTION("GOOGLETRANSLATE(B9407, ""auto"",""en"")"),"brekstad")</f>
        <v>brekstad</v>
      </c>
    </row>
    <row r="9408" ht="15.75" customHeight="1">
      <c r="A9408" s="1">
        <v>10250.0</v>
      </c>
      <c r="B9408" s="2" t="s">
        <v>7247</v>
      </c>
      <c r="C9408" s="2" t="s">
        <v>7252</v>
      </c>
      <c r="D9408" s="2" t="s">
        <v>6</v>
      </c>
      <c r="E9408" s="2" t="str">
        <f>IFERROR(__xludf.DUMMYFUNCTION("GOOGLETRANSLATE(B9408, ""auto"",""en"")"),"pitomtsy c neobychnoy vneshnostyu and neppostoy cydboy Nr From etogo ne menee lyubimye")</f>
        <v>pitomtsy c neobychnoy vneshnostyu and neppostoy cydboy Nr From etogo ne menee lyubimye</v>
      </c>
    </row>
    <row r="9409" ht="15.75" customHeight="1">
      <c r="A9409" s="1">
        <v>10251.0</v>
      </c>
      <c r="B9409" s="2" t="s">
        <v>7248</v>
      </c>
      <c r="C9409" s="2" t="s">
        <v>7252</v>
      </c>
      <c r="D9409" s="2" t="s">
        <v>6</v>
      </c>
      <c r="E9409" s="2" t="str">
        <f>IFERROR(__xludf.DUMMYFUNCTION("GOOGLETRANSLATE(B9409, ""auto"",""en"")"),"Finally the wait")</f>
        <v>Finally the wait</v>
      </c>
    </row>
    <row r="9410" ht="15.75" customHeight="1">
      <c r="A9410" s="1">
        <v>10252.0</v>
      </c>
      <c r="B9410" s="2" t="s">
        <v>7249</v>
      </c>
      <c r="C9410" s="2" t="s">
        <v>7252</v>
      </c>
      <c r="D9410" s="2" t="s">
        <v>6</v>
      </c>
      <c r="E9410" s="2" t="str">
        <f>IFERROR(__xludf.DUMMYFUNCTION("GOOGLETRANSLATE(B9410, ""auto"",""en"")"),"Premier VKontakte t fest tricky to listen to boom https vk cc 9qiyzs")</f>
        <v>Premier VKontakte t fest tricky to listen to boom https vk cc 9qiyzs</v>
      </c>
    </row>
    <row r="9411" ht="15.75" customHeight="1">
      <c r="A9411" s="1">
        <v>10253.0</v>
      </c>
      <c r="B9411" s="2" t="s">
        <v>7250</v>
      </c>
      <c r="C9411" s="2" t="s">
        <v>7252</v>
      </c>
      <c r="D9411" s="2" t="s">
        <v>6</v>
      </c>
      <c r="E9411" s="2" t="str">
        <f>IFERROR(__xludf.DUMMYFUNCTION("GOOGLETRANSLATE(B9411, ""auto"",""en"")"),"the question of how your tatuirovki will vyglyadet in starosti meets 102 letnyaya artist tattoo artist from the Philippines")</f>
        <v>the question of how your tatuirovki will vyglyadet in starosti meets 102 letnyaya artist tattoo artist from the Philippines</v>
      </c>
    </row>
    <row r="9412" ht="15.75" customHeight="1">
      <c r="A9412" s="1">
        <v>10254.0</v>
      </c>
      <c r="B9412" s="2" t="s">
        <v>7251</v>
      </c>
      <c r="C9412" s="2" t="s">
        <v>7252</v>
      </c>
      <c r="D9412" s="2" t="s">
        <v>6</v>
      </c>
      <c r="E9412" s="2" t="str">
        <f>IFERROR(__xludf.DUMMYFUNCTION("GOOGLETRANSLATE(B9412, ""auto"",""en"")"),"I already like")</f>
        <v>I already like</v>
      </c>
    </row>
    <row r="9413" ht="15.75" customHeight="1">
      <c r="A9413" s="1">
        <v>10256.0</v>
      </c>
      <c r="B9413" s="2" t="s">
        <v>7253</v>
      </c>
      <c r="C9413" s="2" t="s">
        <v>7254</v>
      </c>
      <c r="D9413" s="2" t="s">
        <v>6</v>
      </c>
      <c r="E9413" s="2" t="str">
        <f>IFERROR(__xludf.DUMMYFUNCTION("GOOGLETRANSLATE(B9413, ""auto"",""en"")"),"3akony kotorye pabotayut BDo rate according to whether you are in vepite")</f>
        <v>3akony kotorye pabotayut BDo rate according to whether you are in vepite</v>
      </c>
    </row>
    <row r="9414" ht="15.75" customHeight="1">
      <c r="A9414" s="1">
        <v>10257.0</v>
      </c>
      <c r="B9414" s="2" t="s">
        <v>7255</v>
      </c>
      <c r="C9414" s="2" t="s">
        <v>7254</v>
      </c>
      <c r="D9414" s="2" t="s">
        <v>6</v>
      </c>
      <c r="E9414" s="2" t="str">
        <f>IFERROR(__xludf.DUMMYFUNCTION("GOOGLETRANSLATE(B9414, ""auto"",""en"")"),"and that's the last contest of the week conditions 1 to be a member of group 2 do repost the competition entries show completely")</f>
        <v>and that's the last contest of the week conditions 1 to be a member of group 2 do repost the competition entries show completely</v>
      </c>
    </row>
    <row r="9415" ht="15.75" customHeight="1">
      <c r="A9415" s="1">
        <v>10258.0</v>
      </c>
      <c r="B9415" s="2" t="s">
        <v>7256</v>
      </c>
      <c r="C9415" s="2" t="s">
        <v>7254</v>
      </c>
      <c r="D9415" s="2" t="s">
        <v>6</v>
      </c>
      <c r="E9415" s="2" t="str">
        <f>IFERROR(__xludf.DUMMYFUNCTION("GOOGLETRANSLATE(B9415, ""auto"",""en"")"),"and our week competition is slowly but surely starts and it starts as usual with the terms of the tender 1 repost to be a member of group 2 do repost the competition entries show completely")</f>
        <v>and our week competition is slowly but surely starts and it starts as usual with the terms of the tender 1 repost to be a member of group 2 do repost the competition entries show completely</v>
      </c>
    </row>
    <row r="9416" ht="15.75" customHeight="1">
      <c r="A9416" s="1">
        <v>10259.0</v>
      </c>
      <c r="B9416" s="2" t="s">
        <v>7257</v>
      </c>
      <c r="C9416" s="2" t="s">
        <v>7254</v>
      </c>
      <c r="D9416" s="2" t="s">
        <v>6</v>
      </c>
      <c r="E9416" s="2" t="str">
        <f>IFERROR(__xludf.DUMMYFUNCTION("GOOGLETRANSLATE(B9416, ""auto"",""en"")"),"visit the cult music festival bail poserfit in the Pacific to see an erupting volcano and go to the open space is all possible and do not now believe come here pikabu ru story 7014022 and see 12 steep panoramic video in 360 degrees and for full immersion "&amp;"recommend doing ultrawide monitor is on or in virtual reality glasses partnerskiymaterial")</f>
        <v>visit the cult music festival bail poserfit in the Pacific to see an erupting volcano and go to the open space is all possible and do not now believe come here pikabu ru story 7014022 and see 12 steep panoramic video in 360 degrees and for full immersion recommend doing ultrawide monitor is on or in virtual reality glasses partnerskiymaterial</v>
      </c>
    </row>
    <row r="9417" ht="15.75" customHeight="1">
      <c r="A9417" s="1">
        <v>10260.0</v>
      </c>
      <c r="B9417" s="2" t="s">
        <v>7258</v>
      </c>
      <c r="C9417" s="2" t="s">
        <v>7254</v>
      </c>
      <c r="D9417" s="2" t="s">
        <v>6</v>
      </c>
      <c r="E9417" s="2" t="str">
        <f>IFERROR(__xludf.DUMMYFUNCTION("GOOGLETRANSLATE(B9417, ""auto"",""en"")"),"sounds strange but the most logical psychological theory called the paradoxical theory of change is it the next change in the man only happen when he takes his desire to change does not occur through the deliberate attempt to remake herself or another per"&amp;"son is necessary that the person was trying to be myself to be fully involved in the present with all their emotions and desires paradoxical this theory is called because we are used to as well as many mountain psychologists to that change should occur du"&amp;"e to outside forces who would give us wise counsel directly indicate the direction of movement and we overpowering themselves and their fears of it there and move on dlinnopost yakoandro pikabu ru link c7009696")</f>
        <v>sounds strange but the most logical psychological theory called the paradoxical theory of change is it the next change in the man only happen when he takes his desire to change does not occur through the deliberate attempt to remake herself or another person is necessary that the person was trying to be myself to be fully involved in the present with all their emotions and desires paradoxical this theory is called because we are used to as well as many mountain psychologists to that change should occur due to outside forces who would give us wise counsel directly indicate the direction of movement and we overpowering themselves and their fears of it there and move on dlinnopost yakoandro pikabu ru link c7009696</v>
      </c>
    </row>
    <row r="9418" ht="15.75" customHeight="1">
      <c r="A9418" s="1">
        <v>10261.0</v>
      </c>
      <c r="B9418" s="2" t="s">
        <v>7259</v>
      </c>
      <c r="C9418" s="2" t="s">
        <v>7254</v>
      </c>
      <c r="D9418" s="2" t="s">
        <v>6</v>
      </c>
      <c r="E9418" s="2" t="str">
        <f>IFERROR(__xludf.DUMMYFUNCTION("GOOGLETRANSLATE(B9418, ""auto"",""en"")"),"papa newlyweds went to Ikea happy and cheerful voshli they go hand in hand went evil and molchalivye almost on the verge of divorce that happened vpode personal chose dishes drapes and all sorts of shelves then I heard vepsii both sides of it but clung to"&amp;" her impossible in the cup ah What a cute I say we polno cups dish we need to show full")</f>
        <v>papa newlyweds went to Ikea happy and cheerful voshli they go hand in hand went evil and molchalivye almost on the verge of divorce that happened vpode personal chose dishes drapes and all sorts of shelves then I heard vepsii both sides of it but clung to her impossible in the cup ah What a cute I say we polno cups dish we need to show full</v>
      </c>
    </row>
    <row r="9419" ht="15.75" customHeight="1">
      <c r="A9419" s="1">
        <v>10262.0</v>
      </c>
      <c r="B9419" s="2" t="s">
        <v>7260</v>
      </c>
      <c r="C9419" s="2" t="s">
        <v>7254</v>
      </c>
      <c r="D9419" s="2" t="s">
        <v>6</v>
      </c>
      <c r="E9419" s="2" t="str">
        <f>IFERROR(__xludf.DUMMYFUNCTION("GOOGLETRANSLATE(B9419, ""auto"",""en"")"),"There is a legend if at the end of the life of Nobel Prize winner Guglielmo Marconi carried away by a strange idea, he believed that the sound vibrations are not damped completely and continue to wander in the form of waves beyond the threshold of audibil"&amp;"ity, and then any sound ever published, you can recover if we have enough sensitive receiver inventor of radio dreamed of a time when you can hear the real voice of Jesus pronouncing sermon course Marconi wrong sounds dissolve into the atmosphere forever,"&amp;" and remove them from there can not be called about from such a beautiful dream should not give up quite a chance that the sound of past epochs is not lost to us completely dlinnopost pikabu ru go vm6873177")</f>
        <v>There is a legend if at the end of the life of Nobel Prize winner Guglielmo Marconi carried away by a strange idea, he believed that the sound vibrations are not damped completely and continue to wander in the form of waves beyond the threshold of audibility, and then any sound ever published, you can recover if we have enough sensitive receiver inventor of radio dreamed of a time when you can hear the real voice of Jesus pronouncing sermon course Marconi wrong sounds dissolve into the atmosphere forever, and remove them from there can not be called about from such a beautiful dream should not give up quite a chance that the sound of past epochs is not lost to us completely dlinnopost pikabu ru go vm6873177</v>
      </c>
    </row>
    <row r="9420" ht="15.75" customHeight="1">
      <c r="A9420" s="1">
        <v>10263.0</v>
      </c>
      <c r="B9420" s="2" t="s">
        <v>7261</v>
      </c>
      <c r="C9420" s="2" t="s">
        <v>7254</v>
      </c>
      <c r="D9420" s="2" t="s">
        <v>6</v>
      </c>
      <c r="E9420" s="2" t="str">
        <f>IFERROR(__xludf.DUMMYFUNCTION("GOOGLETRANSLATE(B9420, ""auto"",""en"")"),"some of the images would have chosen for myself look fashionconsciousness")</f>
        <v>some of the images would have chosen for myself look fashionconsciousness</v>
      </c>
    </row>
    <row r="9421" ht="15.75" customHeight="1">
      <c r="A9421" s="1">
        <v>10264.0</v>
      </c>
      <c r="B9421" s="2" t="s">
        <v>7262</v>
      </c>
      <c r="C9421" s="2" t="s">
        <v>7254</v>
      </c>
      <c r="D9421" s="2" t="s">
        <v>6</v>
      </c>
      <c r="E9421" s="2" t="str">
        <f>IFERROR(__xludf.DUMMYFUNCTION("GOOGLETRANSLATE(B9421, ""auto"",""en"")"),"zabyd vce ppoblemy and zaymic yzhe nakonets yogoy IT'S polezno")</f>
        <v>zabyd vce ppoblemy and zaymic yzhe nakonets yogoy IT'S polezno</v>
      </c>
    </row>
    <row r="9422" ht="15.75" customHeight="1">
      <c r="A9422" s="1">
        <v>10265.0</v>
      </c>
      <c r="B9422" s="2" t="s">
        <v>7263</v>
      </c>
      <c r="C9422" s="2" t="s">
        <v>7254</v>
      </c>
      <c r="D9422" s="2" t="s">
        <v>6</v>
      </c>
      <c r="E9422" s="2" t="str">
        <f>IFERROR(__xludf.DUMMYFUNCTION("GOOGLETRANSLATE(B9422, ""auto"",""en"")"),"selection of aircraft transits across the disk of the moon from the French photographer spotter sebastien lebrigand model of each aircraft can be found in the description")</f>
        <v>selection of aircraft transits across the disk of the moon from the French photographer spotter sebastien lebrigand model of each aircraft can be found in the description</v>
      </c>
    </row>
    <row r="9423" ht="15.75" customHeight="1">
      <c r="A9423" s="1">
        <v>10266.0</v>
      </c>
      <c r="B9423" s="2" t="s">
        <v>7255</v>
      </c>
      <c r="C9423" s="2" t="s">
        <v>7264</v>
      </c>
      <c r="D9423" s="2" t="s">
        <v>6</v>
      </c>
      <c r="E9423" s="2" t="str">
        <f>IFERROR(__xludf.DUMMYFUNCTION("GOOGLETRANSLATE(B9423, ""auto"",""en"")"),"and that's the last contest of the week conditions 1 to be a member of group 2 do repost the competition entries show completely")</f>
        <v>and that's the last contest of the week conditions 1 to be a member of group 2 do repost the competition entries show completely</v>
      </c>
    </row>
    <row r="9424" ht="15.75" customHeight="1">
      <c r="A9424" s="1">
        <v>10267.0</v>
      </c>
      <c r="B9424" s="2" t="s">
        <v>7256</v>
      </c>
      <c r="C9424" s="2" t="s">
        <v>7264</v>
      </c>
      <c r="D9424" s="2" t="s">
        <v>6</v>
      </c>
      <c r="E9424" s="2" t="str">
        <f>IFERROR(__xludf.DUMMYFUNCTION("GOOGLETRANSLATE(B9424, ""auto"",""en"")"),"and our week competition is slowly but surely starts and it starts as usual with the terms of the tender 1 repost to be a member of group 2 do repost the competition entries show completely")</f>
        <v>and our week competition is slowly but surely starts and it starts as usual with the terms of the tender 1 repost to be a member of group 2 do repost the competition entries show completely</v>
      </c>
    </row>
    <row r="9425" ht="15.75" customHeight="1">
      <c r="A9425" s="1">
        <v>10268.0</v>
      </c>
      <c r="B9425" s="2" t="s">
        <v>7257</v>
      </c>
      <c r="C9425" s="2" t="s">
        <v>7264</v>
      </c>
      <c r="D9425" s="2" t="s">
        <v>6</v>
      </c>
      <c r="E9425" s="2" t="str">
        <f>IFERROR(__xludf.DUMMYFUNCTION("GOOGLETRANSLATE(B9425, ""auto"",""en"")"),"visit the cult music festival bail poserfit in the Pacific to see an erupting volcano and go to the open space is all possible and do not now believe come here pikabu ru story 7014022 and see 12 steep panoramic video in 360 degrees and for full immersion "&amp;"recommend doing ultrawide monitor is on or in virtual reality glasses partnerskiymaterial")</f>
        <v>visit the cult music festival bail poserfit in the Pacific to see an erupting volcano and go to the open space is all possible and do not now believe come here pikabu ru story 7014022 and see 12 steep panoramic video in 360 degrees and for full immersion recommend doing ultrawide monitor is on or in virtual reality glasses partnerskiymaterial</v>
      </c>
    </row>
    <row r="9426" ht="15.75" customHeight="1">
      <c r="A9426" s="1">
        <v>10269.0</v>
      </c>
      <c r="B9426" s="2" t="s">
        <v>7258</v>
      </c>
      <c r="C9426" s="2" t="s">
        <v>7264</v>
      </c>
      <c r="D9426" s="2" t="s">
        <v>6</v>
      </c>
      <c r="E9426" s="2" t="str">
        <f>IFERROR(__xludf.DUMMYFUNCTION("GOOGLETRANSLATE(B9426, ""auto"",""en"")"),"sounds strange but the most logical psychological theory called the paradoxical theory of change is it the next change in the man only happen when he takes his desire to change does not occur through the deliberate attempt to remake herself or another per"&amp;"son is necessary that the person was trying to be myself to be fully involved in the present with all their emotions and desires paradoxical this theory is called because we are used to as well as many mountain psychologists to that change should occur du"&amp;"e to outside forces who would give us wise counsel directly indicate the direction of movement and we overpowering themselves and their fears of it there and move on dlinnopost yakoandro pikabu ru link c7009696")</f>
        <v>sounds strange but the most logical psychological theory called the paradoxical theory of change is it the next change in the man only happen when he takes his desire to change does not occur through the deliberate attempt to remake herself or another person is necessary that the person was trying to be myself to be fully involved in the present with all their emotions and desires paradoxical this theory is called because we are used to as well as many mountain psychologists to that change should occur due to outside forces who would give us wise counsel directly indicate the direction of movement and we overpowering themselves and their fears of it there and move on dlinnopost yakoandro pikabu ru link c7009696</v>
      </c>
    </row>
    <row r="9427" ht="15.75" customHeight="1">
      <c r="A9427" s="1">
        <v>10270.0</v>
      </c>
      <c r="B9427" s="2" t="s">
        <v>7259</v>
      </c>
      <c r="C9427" s="2" t="s">
        <v>7264</v>
      </c>
      <c r="D9427" s="2" t="s">
        <v>6</v>
      </c>
      <c r="E9427" s="2" t="str">
        <f>IFERROR(__xludf.DUMMYFUNCTION("GOOGLETRANSLATE(B9427, ""auto"",""en"")"),"papa newlyweds went to Ikea happy and cheerful voshli they go hand in hand went evil and molchalivye almost on the verge of divorce that happened vpode personal chose dishes drapes and all sorts of shelves then I heard vepsii both sides of it but clung to"&amp;" her impossible in the cup ah What a cute I say we polno cups dish we need to show full")</f>
        <v>papa newlyweds went to Ikea happy and cheerful voshli they go hand in hand went evil and molchalivye almost on the verge of divorce that happened vpode personal chose dishes drapes and all sorts of shelves then I heard vepsii both sides of it but clung to her impossible in the cup ah What a cute I say we polno cups dish we need to show full</v>
      </c>
    </row>
    <row r="9428" ht="15.75" customHeight="1">
      <c r="A9428" s="1">
        <v>10271.0</v>
      </c>
      <c r="B9428" s="2" t="s">
        <v>7260</v>
      </c>
      <c r="C9428" s="2" t="s">
        <v>7264</v>
      </c>
      <c r="D9428" s="2" t="s">
        <v>6</v>
      </c>
      <c r="E9428" s="2" t="str">
        <f>IFERROR(__xludf.DUMMYFUNCTION("GOOGLETRANSLATE(B9428, ""auto"",""en"")"),"There is a legend if at the end of the life of Nobel Prize winner Guglielmo Marconi carried away by a strange idea, he believed that the sound vibrations are not damped completely and continue to wander in the form of waves beyond the threshold of audibil"&amp;"ity, and then any sound ever published, you can recover if we have enough sensitive receiver inventor of radio dreamed of a time when you can hear the real voice of Jesus pronouncing sermon course Marconi wrong sounds dissolve into the atmosphere forever,"&amp;" and remove them from there can not be called about from such a beautiful dream should not give up quite a chance that the sound of past epochs is not lost to us completely dlinnopost pikabu ru go vm6873177")</f>
        <v>There is a legend if at the end of the life of Nobel Prize winner Guglielmo Marconi carried away by a strange idea, he believed that the sound vibrations are not damped completely and continue to wander in the form of waves beyond the threshold of audibility, and then any sound ever published, you can recover if we have enough sensitive receiver inventor of radio dreamed of a time when you can hear the real voice of Jesus pronouncing sermon course Marconi wrong sounds dissolve into the atmosphere forever, and remove them from there can not be called about from such a beautiful dream should not give up quite a chance that the sound of past epochs is not lost to us completely dlinnopost pikabu ru go vm6873177</v>
      </c>
    </row>
    <row r="9429" ht="15.75" customHeight="1">
      <c r="A9429" s="1">
        <v>10272.0</v>
      </c>
      <c r="B9429" s="2" t="s">
        <v>7261</v>
      </c>
      <c r="C9429" s="2" t="s">
        <v>7264</v>
      </c>
      <c r="D9429" s="2" t="s">
        <v>6</v>
      </c>
      <c r="E9429" s="2" t="str">
        <f>IFERROR(__xludf.DUMMYFUNCTION("GOOGLETRANSLATE(B9429, ""auto"",""en"")"),"some of the images would have chosen for myself look fashionconsciousness")</f>
        <v>some of the images would have chosen for myself look fashionconsciousness</v>
      </c>
    </row>
    <row r="9430" ht="15.75" customHeight="1">
      <c r="A9430" s="1">
        <v>10273.0</v>
      </c>
      <c r="B9430" s="2" t="s">
        <v>7262</v>
      </c>
      <c r="C9430" s="2" t="s">
        <v>7264</v>
      </c>
      <c r="D9430" s="2" t="s">
        <v>6</v>
      </c>
      <c r="E9430" s="2" t="str">
        <f>IFERROR(__xludf.DUMMYFUNCTION("GOOGLETRANSLATE(B9430, ""auto"",""en"")"),"zabyd vce ppoblemy and zaymic yzhe nakonets yogoy IT'S polezno")</f>
        <v>zabyd vce ppoblemy and zaymic yzhe nakonets yogoy IT'S polezno</v>
      </c>
    </row>
    <row r="9431" ht="15.75" customHeight="1">
      <c r="A9431" s="1">
        <v>10274.0</v>
      </c>
      <c r="B9431" s="2" t="s">
        <v>7263</v>
      </c>
      <c r="C9431" s="2" t="s">
        <v>7264</v>
      </c>
      <c r="D9431" s="2" t="s">
        <v>6</v>
      </c>
      <c r="E9431" s="2" t="str">
        <f>IFERROR(__xludf.DUMMYFUNCTION("GOOGLETRANSLATE(B9431, ""auto"",""en"")"),"selection of aircraft transits across the disk of the moon from the French photographer spotter sebastien lebrigand model of each aircraft can be found in the description")</f>
        <v>selection of aircraft transits across the disk of the moon from the French photographer spotter sebastien lebrigand model of each aircraft can be found in the description</v>
      </c>
    </row>
    <row r="9432" ht="15.75" customHeight="1">
      <c r="A9432" s="1">
        <v>10275.0</v>
      </c>
      <c r="B9432" s="2" t="s">
        <v>7265</v>
      </c>
      <c r="C9432" s="2" t="s">
        <v>7264</v>
      </c>
      <c r="D9432" s="2" t="s">
        <v>6</v>
      </c>
      <c r="E9432" s="2" t="str">
        <f>IFERROR(__xludf.DUMMYFUNCTION("GOOGLETRANSLATE(B9432, ""auto"",""en"")")," forgetfulness author kazaksme comments pikabu ru story 6759283")</f>
        <v> forgetfulness author kazaksme comments pikabu ru story 6759283</v>
      </c>
    </row>
    <row r="9433" ht="15.75" customHeight="1">
      <c r="A9433" s="1">
        <v>10276.0</v>
      </c>
      <c r="B9433" s="2" t="s">
        <v>7253</v>
      </c>
      <c r="C9433" s="2" t="s">
        <v>7254</v>
      </c>
      <c r="D9433" s="2" t="s">
        <v>6</v>
      </c>
      <c r="E9433" s="2" t="str">
        <f>IFERROR(__xludf.DUMMYFUNCTION("GOOGLETRANSLATE(B9433, ""auto"",""en"")"),"3akony kotorye pabotayut BDo rate according to whether you are in vepite")</f>
        <v>3akony kotorye pabotayut BDo rate according to whether you are in vepite</v>
      </c>
    </row>
    <row r="9434" ht="15.75" customHeight="1">
      <c r="A9434" s="1">
        <v>10277.0</v>
      </c>
      <c r="B9434" s="2" t="s">
        <v>7255</v>
      </c>
      <c r="C9434" s="2" t="s">
        <v>7254</v>
      </c>
      <c r="D9434" s="2" t="s">
        <v>6</v>
      </c>
      <c r="E9434" s="2" t="str">
        <f>IFERROR(__xludf.DUMMYFUNCTION("GOOGLETRANSLATE(B9434, ""auto"",""en"")"),"and that's the last contest of the week conditions 1 to be a member of group 2 do repost the competition entries show completely")</f>
        <v>and that's the last contest of the week conditions 1 to be a member of group 2 do repost the competition entries show completely</v>
      </c>
    </row>
    <row r="9435" ht="15.75" customHeight="1">
      <c r="A9435" s="1">
        <v>10278.0</v>
      </c>
      <c r="B9435" s="2" t="s">
        <v>7256</v>
      </c>
      <c r="C9435" s="2" t="s">
        <v>7254</v>
      </c>
      <c r="D9435" s="2" t="s">
        <v>6</v>
      </c>
      <c r="E9435" s="2" t="str">
        <f>IFERROR(__xludf.DUMMYFUNCTION("GOOGLETRANSLATE(B9435, ""auto"",""en"")"),"and our week competition is slowly but surely starts and it starts as usual with the terms of the tender 1 repost to be a member of group 2 do repost the competition entries show completely")</f>
        <v>and our week competition is slowly but surely starts and it starts as usual with the terms of the tender 1 repost to be a member of group 2 do repost the competition entries show completely</v>
      </c>
    </row>
    <row r="9436" ht="15.75" customHeight="1">
      <c r="A9436" s="1">
        <v>10279.0</v>
      </c>
      <c r="B9436" s="2" t="s">
        <v>7257</v>
      </c>
      <c r="C9436" s="2" t="s">
        <v>7254</v>
      </c>
      <c r="D9436" s="2" t="s">
        <v>6</v>
      </c>
      <c r="E9436" s="2" t="str">
        <f>IFERROR(__xludf.DUMMYFUNCTION("GOOGLETRANSLATE(B9436, ""auto"",""en"")"),"visit the cult music festival bail poserfit in the Pacific to see an erupting volcano and go to the open space is all possible and do not now believe come here pikabu ru story 7014022 and see 12 steep panoramic video in 360 degrees and for full immersion "&amp;"recommend doing ultrawide monitor is on or in virtual reality glasses partnerskiymaterial")</f>
        <v>visit the cult music festival bail poserfit in the Pacific to see an erupting volcano and go to the open space is all possible and do not now believe come here pikabu ru story 7014022 and see 12 steep panoramic video in 360 degrees and for full immersion recommend doing ultrawide monitor is on or in virtual reality glasses partnerskiymaterial</v>
      </c>
    </row>
    <row r="9437" ht="15.75" customHeight="1">
      <c r="A9437" s="1">
        <v>10280.0</v>
      </c>
      <c r="B9437" s="2" t="s">
        <v>7258</v>
      </c>
      <c r="C9437" s="2" t="s">
        <v>7254</v>
      </c>
      <c r="D9437" s="2" t="s">
        <v>6</v>
      </c>
      <c r="E9437" s="2" t="str">
        <f>IFERROR(__xludf.DUMMYFUNCTION("GOOGLETRANSLATE(B9437, ""auto"",""en"")"),"sounds strange but the most logical psychological theory called the paradoxical theory of change is it the next change in the man only happen when he takes his desire to change does not occur through the deliberate attempt to remake herself or another per"&amp;"son is necessary that the person was trying to be myself to be fully involved in the present with all their emotions and desires paradoxical this theory is called because we are used to as well as many mountain psychologists to that change should occur du"&amp;"e to outside forces who would give us wise counsel directly indicate the direction of movement and we overpowering themselves and their fears of it there and move on dlinnopost yakoandro pikabu ru link c7009696")</f>
        <v>sounds strange but the most logical psychological theory called the paradoxical theory of change is it the next change in the man only happen when he takes his desire to change does not occur through the deliberate attempt to remake herself or another person is necessary that the person was trying to be myself to be fully involved in the present with all their emotions and desires paradoxical this theory is called because we are used to as well as many mountain psychologists to that change should occur due to outside forces who would give us wise counsel directly indicate the direction of movement and we overpowering themselves and their fears of it there and move on dlinnopost yakoandro pikabu ru link c7009696</v>
      </c>
    </row>
    <row r="9438" ht="15.75" customHeight="1">
      <c r="A9438" s="1">
        <v>10281.0</v>
      </c>
      <c r="B9438" s="2" t="s">
        <v>7259</v>
      </c>
      <c r="C9438" s="2" t="s">
        <v>7254</v>
      </c>
      <c r="D9438" s="2" t="s">
        <v>6</v>
      </c>
      <c r="E9438" s="2" t="str">
        <f>IFERROR(__xludf.DUMMYFUNCTION("GOOGLETRANSLATE(B9438, ""auto"",""en"")"),"papa newlyweds went to Ikea happy and cheerful voshli they go hand in hand went evil and molchalivye almost on the verge of divorce that happened vpode personal chose dishes drapes and all sorts of shelves then I heard vepsii both sides of it but clung to"&amp;" her impossible in the cup ah What a cute I say we polno cups dish we need to show full")</f>
        <v>papa newlyweds went to Ikea happy and cheerful voshli they go hand in hand went evil and molchalivye almost on the verge of divorce that happened vpode personal chose dishes drapes and all sorts of shelves then I heard vepsii both sides of it but clung to her impossible in the cup ah What a cute I say we polno cups dish we need to show full</v>
      </c>
    </row>
    <row r="9439" ht="15.75" customHeight="1">
      <c r="A9439" s="1">
        <v>10282.0</v>
      </c>
      <c r="B9439" s="2" t="s">
        <v>7260</v>
      </c>
      <c r="C9439" s="2" t="s">
        <v>7254</v>
      </c>
      <c r="D9439" s="2" t="s">
        <v>6</v>
      </c>
      <c r="E9439" s="2" t="str">
        <f>IFERROR(__xludf.DUMMYFUNCTION("GOOGLETRANSLATE(B9439, ""auto"",""en"")"),"There is a legend if at the end of the life of Nobel Prize winner Guglielmo Marconi carried away by a strange idea, he believed that the sound vibrations are not damped completely and continue to wander in the form of waves beyond the threshold of audibil"&amp;"ity, and then any sound ever published, you can recover if we have enough sensitive receiver inventor of radio dreamed of a time when you can hear the real voice of Jesus pronouncing sermon course Marconi wrong sounds dissolve into the atmosphere forever,"&amp;" and remove them from there can not be called about from such a beautiful dream should not give up quite a chance that the sound of past epochs is not lost to us completely dlinnopost pikabu ru go vm6873177")</f>
        <v>There is a legend if at the end of the life of Nobel Prize winner Guglielmo Marconi carried away by a strange idea, he believed that the sound vibrations are not damped completely and continue to wander in the form of waves beyond the threshold of audibility, and then any sound ever published, you can recover if we have enough sensitive receiver inventor of radio dreamed of a time when you can hear the real voice of Jesus pronouncing sermon course Marconi wrong sounds dissolve into the atmosphere forever, and remove them from there can not be called about from such a beautiful dream should not give up quite a chance that the sound of past epochs is not lost to us completely dlinnopost pikabu ru go vm6873177</v>
      </c>
    </row>
    <row r="9440" ht="15.75" customHeight="1">
      <c r="A9440" s="1">
        <v>10283.0</v>
      </c>
      <c r="B9440" s="2" t="s">
        <v>7261</v>
      </c>
      <c r="C9440" s="2" t="s">
        <v>7254</v>
      </c>
      <c r="D9440" s="2" t="s">
        <v>6</v>
      </c>
      <c r="E9440" s="2" t="str">
        <f>IFERROR(__xludf.DUMMYFUNCTION("GOOGLETRANSLATE(B9440, ""auto"",""en"")"),"some of the images would have chosen for myself look fashionconsciousness")</f>
        <v>some of the images would have chosen for myself look fashionconsciousness</v>
      </c>
    </row>
    <row r="9441" ht="15.75" customHeight="1">
      <c r="A9441" s="1">
        <v>10284.0</v>
      </c>
      <c r="B9441" s="2" t="s">
        <v>7262</v>
      </c>
      <c r="C9441" s="2" t="s">
        <v>7254</v>
      </c>
      <c r="D9441" s="2" t="s">
        <v>6</v>
      </c>
      <c r="E9441" s="2" t="str">
        <f>IFERROR(__xludf.DUMMYFUNCTION("GOOGLETRANSLATE(B9441, ""auto"",""en"")"),"zabyd vce ppoblemy and zaymic yzhe nakonets yogoy IT'S polezno")</f>
        <v>zabyd vce ppoblemy and zaymic yzhe nakonets yogoy IT'S polezno</v>
      </c>
    </row>
    <row r="9442" ht="15.75" customHeight="1">
      <c r="A9442" s="1">
        <v>10285.0</v>
      </c>
      <c r="B9442" s="2" t="s">
        <v>7263</v>
      </c>
      <c r="C9442" s="2" t="s">
        <v>7254</v>
      </c>
      <c r="D9442" s="2" t="s">
        <v>6</v>
      </c>
      <c r="E9442" s="2" t="str">
        <f>IFERROR(__xludf.DUMMYFUNCTION("GOOGLETRANSLATE(B9442, ""auto"",""en"")"),"selection of aircraft transits across the disk of the moon from the French photographer spotter sebastien lebrigand model of each aircraft can be found in the description")</f>
        <v>selection of aircraft transits across the disk of the moon from the French photographer spotter sebastien lebrigand model of each aircraft can be found in the description</v>
      </c>
    </row>
    <row r="9443" ht="15.75" customHeight="1">
      <c r="A9443" s="1">
        <v>10286.0</v>
      </c>
      <c r="B9443" s="2" t="s">
        <v>7266</v>
      </c>
      <c r="C9443" s="2" t="s">
        <v>7267</v>
      </c>
      <c r="D9443" s="2" t="s">
        <v>6</v>
      </c>
      <c r="E9443" s="2" t="str">
        <f>IFERROR(__xludf.DUMMYFUNCTION("GOOGLETRANSLATE(B9443, ""auto"",""en"")"),"all returns boomerang remember this")</f>
        <v>all returns boomerang remember this</v>
      </c>
    </row>
    <row r="9444" ht="15.75" customHeight="1">
      <c r="A9444" s="1">
        <v>10289.0</v>
      </c>
      <c r="B9444" s="2" t="s">
        <v>7268</v>
      </c>
      <c r="C9444" s="2" t="s">
        <v>7269</v>
      </c>
      <c r="D9444" s="2" t="s">
        <v>6</v>
      </c>
      <c r="E9444" s="2" t="str">
        <f>IFERROR(__xludf.DUMMYFUNCTION("GOOGLETRANSLATE(B9444, ""auto"",""en"")"),"the one who does not want to keep owns everything")</f>
        <v>the one who does not want to keep owns everything</v>
      </c>
    </row>
    <row r="9445" ht="15.75" customHeight="1">
      <c r="A9445" s="1">
        <v>10290.0</v>
      </c>
      <c r="B9445" s="2" t="s">
        <v>7270</v>
      </c>
      <c r="C9445" s="2" t="s">
        <v>7269</v>
      </c>
      <c r="D9445" s="2" t="s">
        <v>6</v>
      </c>
      <c r="E9445" s="2" t="str">
        <f>IFERROR(__xludf.DUMMYFUNCTION("GOOGLETRANSLATE(B9445, ""auto"",""en"")"),"and a thousand storms will pass but not broken")</f>
        <v>and a thousand storms will pass but not broken</v>
      </c>
    </row>
    <row r="9446" ht="15.75" customHeight="1">
      <c r="A9446" s="1">
        <v>10291.0</v>
      </c>
      <c r="B9446" s="2" t="s">
        <v>7271</v>
      </c>
      <c r="C9446" s="2" t="s">
        <v>7269</v>
      </c>
      <c r="D9446" s="2" t="s">
        <v>6</v>
      </c>
      <c r="E9446" s="2" t="str">
        <f>IFERROR(__xludf.DUMMYFUNCTION("GOOGLETRANSLATE(B9446, ""auto"",""en"")"),"boy fell heavily stoned and was killed")</f>
        <v>boy fell heavily stoned and was killed</v>
      </c>
    </row>
    <row r="9447" ht="15.75" customHeight="1">
      <c r="A9447" s="1">
        <v>10292.0</v>
      </c>
      <c r="B9447" s="2" t="s">
        <v>7272</v>
      </c>
      <c r="C9447" s="2" t="s">
        <v>7269</v>
      </c>
      <c r="D9447" s="2" t="s">
        <v>6</v>
      </c>
      <c r="E9447" s="2" t="str">
        <f>IFERROR(__xludf.DUMMYFUNCTION("GOOGLETRANSLATE(B9447, ""auto"",""en"")"),"I close a private message access to all the absolutely littering I have no time to answer if you want to write something that is urgently ask write here under the post I write to you")</f>
        <v>I close a private message access to all the absolutely littering I have no time to answer if you want to write something that is urgently ask write here under the post I write to you</v>
      </c>
    </row>
    <row r="9448" ht="15.75" customHeight="1">
      <c r="A9448" s="1">
        <v>10293.0</v>
      </c>
      <c r="B9448" s="2" t="s">
        <v>7273</v>
      </c>
      <c r="C9448" s="2" t="s">
        <v>7269</v>
      </c>
      <c r="D9448" s="2" t="s">
        <v>6</v>
      </c>
      <c r="E9448" s="2" t="str">
        <f>IFERROR(__xludf.DUMMYFUNCTION("GOOGLETRANSLATE(B9448, ""auto"",""en"")"),"I have my mother's lips, and my father's eyes on my face, they are still together")</f>
        <v>I have my mother's lips, and my father's eyes on my face, they are still together</v>
      </c>
    </row>
    <row r="9449" ht="15.75" customHeight="1">
      <c r="A9449" s="1">
        <v>10294.0</v>
      </c>
      <c r="B9449" s="2" t="s">
        <v>7274</v>
      </c>
      <c r="C9449" s="2" t="s">
        <v>7269</v>
      </c>
      <c r="D9449" s="2" t="s">
        <v>6</v>
      </c>
      <c r="E9449" s="2" t="str">
        <f>IFERROR(__xludf.DUMMYFUNCTION("GOOGLETRANSLATE(B9449, ""auto"",""en"")"),"you still have to live and live what would draw me")</f>
        <v>you still have to live and live what would draw me</v>
      </c>
    </row>
    <row r="9450" ht="15.75" customHeight="1">
      <c r="A9450" s="1">
        <v>10295.0</v>
      </c>
      <c r="B9450" s="2" t="s">
        <v>7275</v>
      </c>
      <c r="C9450" s="2" t="s">
        <v>7276</v>
      </c>
      <c r="D9450" s="2" t="s">
        <v>6</v>
      </c>
      <c r="E9450" s="2" t="str">
        <f>IFERROR(__xludf.DUMMYFUNCTION("GOOGLETRANSLATE(B9450, ""auto"",""en"")"),"on what role you yourself soglasishsya so you and the price of a lifetime")</f>
        <v>on what role you yourself soglasishsya so you and the price of a lifetime</v>
      </c>
    </row>
    <row r="9451" ht="15.75" customHeight="1">
      <c r="A9451" s="1">
        <v>10296.0</v>
      </c>
      <c r="B9451" s="2" t="s">
        <v>7270</v>
      </c>
      <c r="C9451" s="2" t="s">
        <v>7276</v>
      </c>
      <c r="D9451" s="2" t="s">
        <v>6</v>
      </c>
      <c r="E9451" s="2" t="str">
        <f>IFERROR(__xludf.DUMMYFUNCTION("GOOGLETRANSLATE(B9451, ""auto"",""en"")"),"and a thousand storms will pass but not broken")</f>
        <v>and a thousand storms will pass but not broken</v>
      </c>
    </row>
    <row r="9452" ht="15.75" customHeight="1">
      <c r="A9452" s="1">
        <v>10299.0</v>
      </c>
      <c r="B9452" s="2" t="s">
        <v>7268</v>
      </c>
      <c r="C9452" s="2" t="s">
        <v>7269</v>
      </c>
      <c r="D9452" s="2" t="s">
        <v>6</v>
      </c>
      <c r="E9452" s="2" t="str">
        <f>IFERROR(__xludf.DUMMYFUNCTION("GOOGLETRANSLATE(B9452, ""auto"",""en"")"),"the one who does not want to keep owns everything")</f>
        <v>the one who does not want to keep owns everything</v>
      </c>
    </row>
    <row r="9453" ht="15.75" customHeight="1">
      <c r="A9453" s="1">
        <v>10300.0</v>
      </c>
      <c r="B9453" s="2" t="s">
        <v>7270</v>
      </c>
      <c r="C9453" s="2" t="s">
        <v>7269</v>
      </c>
      <c r="D9453" s="2" t="s">
        <v>6</v>
      </c>
      <c r="E9453" s="2" t="str">
        <f>IFERROR(__xludf.DUMMYFUNCTION("GOOGLETRANSLATE(B9453, ""auto"",""en"")"),"and a thousand storms will pass but not broken")</f>
        <v>and a thousand storms will pass but not broken</v>
      </c>
    </row>
    <row r="9454" ht="15.75" customHeight="1">
      <c r="A9454" s="1">
        <v>10301.0</v>
      </c>
      <c r="B9454" s="2" t="s">
        <v>7271</v>
      </c>
      <c r="C9454" s="2" t="s">
        <v>7269</v>
      </c>
      <c r="D9454" s="2" t="s">
        <v>6</v>
      </c>
      <c r="E9454" s="2" t="str">
        <f>IFERROR(__xludf.DUMMYFUNCTION("GOOGLETRANSLATE(B9454, ""auto"",""en"")"),"boy fell heavily stoned and was killed")</f>
        <v>boy fell heavily stoned and was killed</v>
      </c>
    </row>
    <row r="9455" ht="15.75" customHeight="1">
      <c r="A9455" s="1">
        <v>10302.0</v>
      </c>
      <c r="B9455" s="2" t="s">
        <v>7272</v>
      </c>
      <c r="C9455" s="2" t="s">
        <v>7269</v>
      </c>
      <c r="D9455" s="2" t="s">
        <v>6</v>
      </c>
      <c r="E9455" s="2" t="str">
        <f>IFERROR(__xludf.DUMMYFUNCTION("GOOGLETRANSLATE(B9455, ""auto"",""en"")"),"I close a private message access to all the absolutely littering I have no time to answer if you want to write something that is urgently ask write here under the post I write to you")</f>
        <v>I close a private message access to all the absolutely littering I have no time to answer if you want to write something that is urgently ask write here under the post I write to you</v>
      </c>
    </row>
    <row r="9456" ht="15.75" customHeight="1">
      <c r="A9456" s="1">
        <v>10303.0</v>
      </c>
      <c r="B9456" s="2" t="s">
        <v>7273</v>
      </c>
      <c r="C9456" s="2" t="s">
        <v>7269</v>
      </c>
      <c r="D9456" s="2" t="s">
        <v>6</v>
      </c>
      <c r="E9456" s="2" t="str">
        <f>IFERROR(__xludf.DUMMYFUNCTION("GOOGLETRANSLATE(B9456, ""auto"",""en"")"),"I have my mother's lips, and my father's eyes on my face, they are still together")</f>
        <v>I have my mother's lips, and my father's eyes on my face, they are still together</v>
      </c>
    </row>
    <row r="9457" ht="15.75" customHeight="1">
      <c r="A9457" s="1">
        <v>10304.0</v>
      </c>
      <c r="B9457" s="2" t="s">
        <v>7274</v>
      </c>
      <c r="C9457" s="2" t="s">
        <v>7269</v>
      </c>
      <c r="D9457" s="2" t="s">
        <v>6</v>
      </c>
      <c r="E9457" s="2" t="str">
        <f>IFERROR(__xludf.DUMMYFUNCTION("GOOGLETRANSLATE(B9457, ""auto"",""en"")"),"you still have to live and live what would draw me")</f>
        <v>you still have to live and live what would draw me</v>
      </c>
    </row>
    <row r="9458" ht="15.75" customHeight="1">
      <c r="A9458" s="1">
        <v>10305.0</v>
      </c>
      <c r="B9458" s="2" t="s">
        <v>7277</v>
      </c>
      <c r="C9458" s="2" t="s">
        <v>7278</v>
      </c>
      <c r="D9458" s="2" t="s">
        <v>6</v>
      </c>
      <c r="E9458" s="2" t="str">
        <f>IFERROR(__xludf.DUMMYFUNCTION("GOOGLETRANSLATE(B9458, ""auto"",""en"")")," the nature of the complex but beautiful eyes")</f>
        <v> the nature of the complex but beautiful eyes</v>
      </c>
    </row>
    <row r="9459" ht="15.75" customHeight="1">
      <c r="A9459" s="1">
        <v>10306.0</v>
      </c>
      <c r="B9459" s="2" t="s">
        <v>7279</v>
      </c>
      <c r="C9459" s="2" t="s">
        <v>7278</v>
      </c>
      <c r="D9459" s="2" t="s">
        <v>6</v>
      </c>
      <c r="E9459" s="2" t="str">
        <f>IFERROR(__xludf.DUMMYFUNCTION("GOOGLETRANSLATE(B9459, ""auto"",""en"")")," kzrapnewtrack Almaty mmj rapper released his new track titled Almaty bye bye enjoyable listening")</f>
        <v> kzrapnewtrack Almaty mmj rapper released his new track titled Almaty bye bye enjoyable listening</v>
      </c>
    </row>
    <row r="9460" ht="15.75" customHeight="1">
      <c r="A9460" s="1">
        <v>10307.0</v>
      </c>
      <c r="B9460" s="2" t="s">
        <v>7280</v>
      </c>
      <c r="C9460" s="2" t="s">
        <v>7278</v>
      </c>
      <c r="D9460" s="2" t="s">
        <v>6</v>
      </c>
      <c r="E9460" s="2" t="str">
        <f>IFERROR(__xludf.DUMMYFUNCTION("GOOGLETRANSLATE(B9460, ""auto"",""en"")"),"sausage roses Ingredients puff pastry without yeast sausage boiled show completely")</f>
        <v>sausage roses Ingredients puff pastry without yeast sausage boiled show completely</v>
      </c>
    </row>
    <row r="9461" ht="15.75" customHeight="1">
      <c r="A9461" s="1">
        <v>10308.0</v>
      </c>
      <c r="B9461" s="2" t="s">
        <v>7281</v>
      </c>
      <c r="C9461" s="2" t="s">
        <v>7278</v>
      </c>
      <c r="D9461" s="2" t="s">
        <v>6</v>
      </c>
      <c r="E9461" s="2" t="str">
        <f>IFERROR(__xludf.DUMMYFUNCTION("GOOGLETRANSLATE(B9461, ""auto"",""en"")"),"Best Duet amazing nelly furtado")</f>
        <v>Best Duet amazing nelly furtado</v>
      </c>
    </row>
    <row r="9462" ht="15.75" customHeight="1">
      <c r="A9462" s="1">
        <v>10309.0</v>
      </c>
      <c r="B9462" s="2" t="s">
        <v>7282</v>
      </c>
      <c r="C9462" s="2" t="s">
        <v>7278</v>
      </c>
      <c r="D9462" s="2" t="s">
        <v>6</v>
      </c>
      <c r="E9462" s="2" t="str">
        <f>IFERROR(__xludf.DUMMYFUNCTION("GOOGLETRANSLATE(B9462, ""auto"",""en"")"),"tasty tangerine ice cream this way of cooking homemade ice cream is incredibly simple example I made with raspberry currant chocolate and now with tangerines and oranges can pineapple peach mango yes to anything completely show")</f>
        <v>tasty tangerine ice cream this way of cooking homemade ice cream is incredibly simple example I made with raspberry currant chocolate and now with tangerines and oranges can pineapple peach mango yes to anything completely show</v>
      </c>
    </row>
    <row r="9463" ht="15.75" customHeight="1">
      <c r="A9463" s="1">
        <v>10310.0</v>
      </c>
      <c r="B9463" s="2" t="s">
        <v>7283</v>
      </c>
      <c r="C9463" s="2" t="s">
        <v>7278</v>
      </c>
      <c r="D9463" s="2" t="s">
        <v>6</v>
      </c>
      <c r="E9463" s="2" t="str">
        <f>IFERROR(__xludf.DUMMYFUNCTION("GOOGLETRANSLATE(B9463, ""auto"",""en"")"),"delicious sweet honey cake delicious soft cake in moderation smells honey melts in the mouth rises not perfectly shed no hats and the most simple to prepare ingredients show completely")</f>
        <v>delicious sweet honey cake delicious soft cake in moderation smells honey melts in the mouth rises not perfectly shed no hats and the most simple to prepare ingredients show completely</v>
      </c>
    </row>
    <row r="9464" ht="15.75" customHeight="1">
      <c r="A9464" s="1">
        <v>10311.0</v>
      </c>
      <c r="B9464" s="2" t="s">
        <v>7284</v>
      </c>
      <c r="C9464" s="2" t="s">
        <v>7278</v>
      </c>
      <c r="D9464" s="2" t="s">
        <v>6</v>
      </c>
      <c r="E9464" s="2" t="str">
        <f>IFERROR(__xludf.DUMMYFUNCTION("GOOGLETRANSLATE(B9464, ""auto"",""en"")")," he is tall and damn beautiful")</f>
        <v> he is tall and damn beautiful</v>
      </c>
    </row>
    <row r="9465" ht="15.75" customHeight="1">
      <c r="A9465" s="1">
        <v>10312.0</v>
      </c>
      <c r="B9465" s="2" t="s">
        <v>7285</v>
      </c>
      <c r="C9465" s="2" t="s">
        <v>7278</v>
      </c>
      <c r="D9465" s="2" t="s">
        <v>6</v>
      </c>
      <c r="E9465" s="2" t="str">
        <f>IFERROR(__xludf.DUMMYFUNCTION("GOOGLETRANSLATE(B9465, ""auto"",""en"")"),"Top 7 of classic recipes of pies and cakes to whip up a dessert of chocolate fingers for the preparation of chocolate fingers, we need the following ingredients show completely")</f>
        <v>Top 7 of classic recipes of pies and cakes to whip up a dessert of chocolate fingers for the preparation of chocolate fingers, we need the following ingredients show completely</v>
      </c>
    </row>
    <row r="9466" ht="15.75" customHeight="1">
      <c r="A9466" s="1">
        <v>10313.0</v>
      </c>
      <c r="B9466" s="2" t="s">
        <v>7286</v>
      </c>
      <c r="C9466" s="2" t="s">
        <v>7278</v>
      </c>
      <c r="D9466" s="2" t="s">
        <v>6</v>
      </c>
      <c r="E9466" s="2" t="str">
        <f>IFERROR(__xludf.DUMMYFUNCTION("GOOGLETRANSLATE(B9466, ""auto"",""en"")"),"if love never listen to anyone's advice not to believe rumors and trust the beloved world of two billion do not understand")</f>
        <v>if love never listen to anyone's advice not to believe rumors and trust the beloved world of two billion do not understand</v>
      </c>
    </row>
    <row r="9467" ht="15.75" customHeight="1">
      <c r="A9467" s="1">
        <v>10314.0</v>
      </c>
      <c r="B9467" s="2" t="s">
        <v>7287</v>
      </c>
      <c r="C9467" s="2" t="s">
        <v>7278</v>
      </c>
      <c r="D9467" s="2" t="s">
        <v>6</v>
      </c>
      <c r="E9467" s="2" t="str">
        <f>IFERROR(__xludf.DUMMYFUNCTION("GOOGLETRANSLATE(B9467, ""auto"",""en"")"),"a selection of 4 different movie about a guy with an excellent deduction of Sherlock Holmes add itself to the wall and enjoy the show Sherlock Holmes 2009 Sherlock Holmes A Game of Shadows 2011 mister holmc 2015 sheplok bezobpaznaya bride 2016")</f>
        <v>a selection of 4 different movie about a guy with an excellent deduction of Sherlock Holmes add itself to the wall and enjoy the show Sherlock Holmes 2009 Sherlock Holmes A Game of Shadows 2011 mister holmc 2015 sheplok bezobpaznaya bride 2016</v>
      </c>
    </row>
    <row r="9468" ht="15.75" customHeight="1">
      <c r="A9468" s="1">
        <v>10315.0</v>
      </c>
      <c r="B9468" s="2" t="s">
        <v>7277</v>
      </c>
      <c r="C9468" s="2" t="s">
        <v>7278</v>
      </c>
      <c r="D9468" s="2" t="s">
        <v>6</v>
      </c>
      <c r="E9468" s="2" t="str">
        <f>IFERROR(__xludf.DUMMYFUNCTION("GOOGLETRANSLATE(B9468, ""auto"",""en"")")," the nature of the complex but beautiful eyes")</f>
        <v> the nature of the complex but beautiful eyes</v>
      </c>
    </row>
    <row r="9469" ht="15.75" customHeight="1">
      <c r="A9469" s="1">
        <v>10316.0</v>
      </c>
      <c r="B9469" s="2" t="s">
        <v>7279</v>
      </c>
      <c r="C9469" s="2" t="s">
        <v>7278</v>
      </c>
      <c r="D9469" s="2" t="s">
        <v>6</v>
      </c>
      <c r="E9469" s="2" t="str">
        <f>IFERROR(__xludf.DUMMYFUNCTION("GOOGLETRANSLATE(B9469, ""auto"",""en"")")," kzrapnewtrack Almaty mmj rapper released his new track titled Almaty bye bye enjoyable listening")</f>
        <v> kzrapnewtrack Almaty mmj rapper released his new track titled Almaty bye bye enjoyable listening</v>
      </c>
    </row>
    <row r="9470" ht="15.75" customHeight="1">
      <c r="A9470" s="1">
        <v>10317.0</v>
      </c>
      <c r="B9470" s="2" t="s">
        <v>7280</v>
      </c>
      <c r="C9470" s="2" t="s">
        <v>7278</v>
      </c>
      <c r="D9470" s="2" t="s">
        <v>6</v>
      </c>
      <c r="E9470" s="2" t="str">
        <f>IFERROR(__xludf.DUMMYFUNCTION("GOOGLETRANSLATE(B9470, ""auto"",""en"")"),"sausage roses Ingredients puff pastry without yeast sausage boiled show completely")</f>
        <v>sausage roses Ingredients puff pastry without yeast sausage boiled show completely</v>
      </c>
    </row>
    <row r="9471" ht="15.75" customHeight="1">
      <c r="A9471" s="1">
        <v>10318.0</v>
      </c>
      <c r="B9471" s="2" t="s">
        <v>7281</v>
      </c>
      <c r="C9471" s="2" t="s">
        <v>7278</v>
      </c>
      <c r="D9471" s="2" t="s">
        <v>6</v>
      </c>
      <c r="E9471" s="2" t="str">
        <f>IFERROR(__xludf.DUMMYFUNCTION("GOOGLETRANSLATE(B9471, ""auto"",""en"")"),"Best Duet amazing nelly furtado")</f>
        <v>Best Duet amazing nelly furtado</v>
      </c>
    </row>
    <row r="9472" ht="15.75" customHeight="1">
      <c r="A9472" s="1">
        <v>10319.0</v>
      </c>
      <c r="B9472" s="2" t="s">
        <v>7282</v>
      </c>
      <c r="C9472" s="2" t="s">
        <v>7278</v>
      </c>
      <c r="D9472" s="2" t="s">
        <v>6</v>
      </c>
      <c r="E9472" s="2" t="str">
        <f>IFERROR(__xludf.DUMMYFUNCTION("GOOGLETRANSLATE(B9472, ""auto"",""en"")"),"tasty tangerine ice cream this way of cooking homemade ice cream is incredibly simple example I made with raspberry currant chocolate and now with tangerines and oranges can pineapple peach mango yes to anything completely show")</f>
        <v>tasty tangerine ice cream this way of cooking homemade ice cream is incredibly simple example I made with raspberry currant chocolate and now with tangerines and oranges can pineapple peach mango yes to anything completely show</v>
      </c>
    </row>
    <row r="9473" ht="15.75" customHeight="1">
      <c r="A9473" s="1">
        <v>10320.0</v>
      </c>
      <c r="B9473" s="2" t="s">
        <v>7283</v>
      </c>
      <c r="C9473" s="2" t="s">
        <v>7278</v>
      </c>
      <c r="D9473" s="2" t="s">
        <v>6</v>
      </c>
      <c r="E9473" s="2" t="str">
        <f>IFERROR(__xludf.DUMMYFUNCTION("GOOGLETRANSLATE(B9473, ""auto"",""en"")"),"delicious sweet honey cake delicious soft cake in moderation smells honey melts in the mouth rises not perfectly shed no hats and the most simple to prepare ingredients show completely")</f>
        <v>delicious sweet honey cake delicious soft cake in moderation smells honey melts in the mouth rises not perfectly shed no hats and the most simple to prepare ingredients show completely</v>
      </c>
    </row>
    <row r="9474" ht="15.75" customHeight="1">
      <c r="A9474" s="1">
        <v>10321.0</v>
      </c>
      <c r="B9474" s="2" t="s">
        <v>7284</v>
      </c>
      <c r="C9474" s="2" t="s">
        <v>7278</v>
      </c>
      <c r="D9474" s="2" t="s">
        <v>6</v>
      </c>
      <c r="E9474" s="2" t="str">
        <f>IFERROR(__xludf.DUMMYFUNCTION("GOOGLETRANSLATE(B9474, ""auto"",""en"")")," he is tall and damn beautiful")</f>
        <v> he is tall and damn beautiful</v>
      </c>
    </row>
    <row r="9475" ht="15.75" customHeight="1">
      <c r="A9475" s="1">
        <v>10322.0</v>
      </c>
      <c r="B9475" s="2" t="s">
        <v>7285</v>
      </c>
      <c r="C9475" s="2" t="s">
        <v>7278</v>
      </c>
      <c r="D9475" s="2" t="s">
        <v>6</v>
      </c>
      <c r="E9475" s="2" t="str">
        <f>IFERROR(__xludf.DUMMYFUNCTION("GOOGLETRANSLATE(B9475, ""auto"",""en"")"),"Top 7 of classic recipes of pies and cakes to whip up a dessert of chocolate fingers for the preparation of chocolate fingers, we need the following ingredients show completely")</f>
        <v>Top 7 of classic recipes of pies and cakes to whip up a dessert of chocolate fingers for the preparation of chocolate fingers, we need the following ingredients show completely</v>
      </c>
    </row>
    <row r="9476" ht="15.75" customHeight="1">
      <c r="A9476" s="1">
        <v>10323.0</v>
      </c>
      <c r="B9476" s="2" t="s">
        <v>7286</v>
      </c>
      <c r="C9476" s="2" t="s">
        <v>7278</v>
      </c>
      <c r="D9476" s="2" t="s">
        <v>6</v>
      </c>
      <c r="E9476" s="2" t="str">
        <f>IFERROR(__xludf.DUMMYFUNCTION("GOOGLETRANSLATE(B9476, ""auto"",""en"")"),"if love never listen to anyone's advice not to believe rumors and trust the beloved world of two billion do not understand")</f>
        <v>if love never listen to anyone's advice not to believe rumors and trust the beloved world of two billion do not understand</v>
      </c>
    </row>
    <row r="9477" ht="15.75" customHeight="1">
      <c r="A9477" s="1">
        <v>10324.0</v>
      </c>
      <c r="B9477" s="2" t="s">
        <v>7287</v>
      </c>
      <c r="C9477" s="2" t="s">
        <v>7278</v>
      </c>
      <c r="D9477" s="2" t="s">
        <v>6</v>
      </c>
      <c r="E9477" s="2" t="str">
        <f>IFERROR(__xludf.DUMMYFUNCTION("GOOGLETRANSLATE(B9477, ""auto"",""en"")"),"a selection of 4 different movie about a guy with an excellent deduction of Sherlock Holmes add itself to the wall and enjoy the show Sherlock Holmes 2009 Sherlock Holmes A Game of Shadows 2011 mister holmc 2015 sheplok bezobpaznaya bride 2016")</f>
        <v>a selection of 4 different movie about a guy with an excellent deduction of Sherlock Holmes add itself to the wall and enjoy the show Sherlock Holmes 2009 Sherlock Holmes A Game of Shadows 2011 mister holmc 2015 sheplok bezobpaznaya bride 2016</v>
      </c>
    </row>
    <row r="9478" ht="15.75" customHeight="1">
      <c r="A9478" s="1">
        <v>10325.0</v>
      </c>
      <c r="B9478" s="2" t="s">
        <v>7288</v>
      </c>
      <c r="C9478" s="2" t="s">
        <v>7289</v>
      </c>
      <c r="D9478" s="2" t="s">
        <v>6</v>
      </c>
      <c r="E9478" s="2" t="str">
        <f>IFERROR(__xludf.DUMMYFUNCTION("GOOGLETRANSLATE(B9478, ""auto"",""en"")"),"2015 oh how stupid I was last year in 2016 oh how stupid I was last year in 2017 oh how stupid I was last year in 2018 oh how stupid I was last year in 2019 oh how stupid I was last year")</f>
        <v>2015 oh how stupid I was last year in 2016 oh how stupid I was last year in 2017 oh how stupid I was last year in 2018 oh how stupid I was last year in 2019 oh how stupid I was last year</v>
      </c>
    </row>
    <row r="9479" ht="15.75" customHeight="1">
      <c r="A9479" s="1">
        <v>10326.0</v>
      </c>
      <c r="B9479" s="2" t="s">
        <v>7290</v>
      </c>
      <c r="C9479" s="2" t="s">
        <v>7289</v>
      </c>
      <c r="D9479" s="2" t="s">
        <v>6</v>
      </c>
      <c r="E9479" s="2" t="str">
        <f>IFERROR(__xludf.DUMMYFUNCTION("GOOGLETRANSLATE(B9479, ""auto"",""en"")"),"zaeb")</f>
        <v>zaeb</v>
      </c>
    </row>
    <row r="9480" ht="15.75" customHeight="1">
      <c r="A9480" s="1">
        <v>10327.0</v>
      </c>
      <c r="B9480" s="2" t="s">
        <v>7291</v>
      </c>
      <c r="C9480" s="2" t="s">
        <v>7289</v>
      </c>
      <c r="D9480" s="2" t="s">
        <v>6</v>
      </c>
      <c r="E9480" s="2" t="str">
        <f>IFERROR(__xludf.DUMMYFUNCTION("GOOGLETRANSLATE(B9480, ""auto"",""en"")"),"almost three years is no longer you and I why that is,")</f>
        <v>almost three years is no longer you and I why that is,</v>
      </c>
    </row>
    <row r="9481" ht="15.75" customHeight="1">
      <c r="A9481" s="1">
        <v>10328.0</v>
      </c>
      <c r="B9481" s="2" t="s">
        <v>7292</v>
      </c>
      <c r="C9481" s="2" t="s">
        <v>7289</v>
      </c>
      <c r="D9481" s="2" t="s">
        <v>6</v>
      </c>
      <c r="E9481" s="2" t="str">
        <f>IFERROR(__xludf.DUMMYFUNCTION("GOOGLETRANSLATE(B9481, ""auto"",""en"")"),"the worst thing to lose the meaning to something or someone and then hate yourself for what you are doing what is required to hate yourself for not leave the choice and dragged to the very end especially cherry is the fact that in the beginning you are as"&amp;"sured of himself it would be easy if I was dead inside and outside exist for show")</f>
        <v>the worst thing to lose the meaning to something or someone and then hate yourself for what you are doing what is required to hate yourself for not leave the choice and dragged to the very end especially cherry is the fact that in the beginning you are assured of himself it would be easy if I was dead inside and outside exist for show</v>
      </c>
    </row>
    <row r="9482" ht="15.75" customHeight="1">
      <c r="A9482" s="1">
        <v>10329.0</v>
      </c>
      <c r="B9482" s="2" t="s">
        <v>7293</v>
      </c>
      <c r="C9482" s="2" t="s">
        <v>7289</v>
      </c>
      <c r="D9482" s="2" t="s">
        <v>6</v>
      </c>
      <c r="E9482" s="2" t="str">
        <f>IFERROR(__xludf.DUMMYFUNCTION("GOOGLETRANSLATE(B9482, ""auto"",""en"")"),"hi hi d")</f>
        <v>hi hi d</v>
      </c>
    </row>
    <row r="9483" ht="15.75" customHeight="1">
      <c r="A9483" s="1">
        <v>10330.0</v>
      </c>
      <c r="B9483" s="2" t="s">
        <v>7294</v>
      </c>
      <c r="C9483" s="2" t="s">
        <v>7289</v>
      </c>
      <c r="D9483" s="2" t="s">
        <v>6</v>
      </c>
      <c r="E9483" s="2" t="str">
        <f>IFERROR(__xludf.DUMMYFUNCTION("GOOGLETRANSLATE(B9483, ""auto"",""en"")"),"how cute")</f>
        <v>how cute</v>
      </c>
    </row>
    <row r="9484" ht="15.75" customHeight="1">
      <c r="A9484" s="1">
        <v>10331.0</v>
      </c>
      <c r="B9484" s="2" t="s">
        <v>7295</v>
      </c>
      <c r="C9484" s="2" t="s">
        <v>7289</v>
      </c>
      <c r="D9484" s="2" t="s">
        <v>6</v>
      </c>
      <c r="E9484" s="2" t="str">
        <f>IFERROR(__xludf.DUMMYFUNCTION("GOOGLETRANSLATE(B9484, ""auto"",""en"")"),"at the end of 2018 one disappointments")</f>
        <v>at the end of 2018 one disappointments</v>
      </c>
    </row>
    <row r="9485" ht="15.75" customHeight="1">
      <c r="A9485" s="1">
        <v>10332.0</v>
      </c>
      <c r="B9485" s="2" t="s">
        <v>7288</v>
      </c>
      <c r="C9485" s="2" t="s">
        <v>7296</v>
      </c>
      <c r="D9485" s="2" t="s">
        <v>6</v>
      </c>
      <c r="E9485" s="2" t="str">
        <f>IFERROR(__xludf.DUMMYFUNCTION("GOOGLETRANSLATE(B9485, ""auto"",""en"")"),"2015 oh how stupid I was last year in 2016 oh how stupid I was last year in 2017 oh how stupid I was last year in 2018 oh how stupid I was last year in 2019 oh how stupid I was last year")</f>
        <v>2015 oh how stupid I was last year in 2016 oh how stupid I was last year in 2017 oh how stupid I was last year in 2018 oh how stupid I was last year in 2019 oh how stupid I was last year</v>
      </c>
    </row>
    <row r="9486" ht="15.75" customHeight="1">
      <c r="A9486" s="1">
        <v>10333.0</v>
      </c>
      <c r="B9486" s="2" t="s">
        <v>7290</v>
      </c>
      <c r="C9486" s="2" t="s">
        <v>7296</v>
      </c>
      <c r="D9486" s="2" t="s">
        <v>6</v>
      </c>
      <c r="E9486" s="2" t="str">
        <f>IFERROR(__xludf.DUMMYFUNCTION("GOOGLETRANSLATE(B9486, ""auto"",""en"")"),"zaeb")</f>
        <v>zaeb</v>
      </c>
    </row>
    <row r="9487" ht="15.75" customHeight="1">
      <c r="A9487" s="1">
        <v>10334.0</v>
      </c>
      <c r="B9487" s="2" t="s">
        <v>7291</v>
      </c>
      <c r="C9487" s="2" t="s">
        <v>7296</v>
      </c>
      <c r="D9487" s="2" t="s">
        <v>6</v>
      </c>
      <c r="E9487" s="2" t="str">
        <f>IFERROR(__xludf.DUMMYFUNCTION("GOOGLETRANSLATE(B9487, ""auto"",""en"")"),"almost three years is no longer you and I why that is,")</f>
        <v>almost three years is no longer you and I why that is,</v>
      </c>
    </row>
    <row r="9488" ht="15.75" customHeight="1">
      <c r="A9488" s="1">
        <v>10335.0</v>
      </c>
      <c r="B9488" s="2" t="s">
        <v>7292</v>
      </c>
      <c r="C9488" s="2" t="s">
        <v>7296</v>
      </c>
      <c r="D9488" s="2" t="s">
        <v>6</v>
      </c>
      <c r="E9488" s="2" t="str">
        <f>IFERROR(__xludf.DUMMYFUNCTION("GOOGLETRANSLATE(B9488, ""auto"",""en"")"),"the worst thing to lose the meaning to something or someone and then hate yourself for what you are doing what is required to hate yourself for not leave the choice and dragged to the very end especially cherry is the fact that in the beginning you are as"&amp;"sured of himself it would be easy if I was dead inside and outside exist for show")</f>
        <v>the worst thing to lose the meaning to something or someone and then hate yourself for what you are doing what is required to hate yourself for not leave the choice and dragged to the very end especially cherry is the fact that in the beginning you are assured of himself it would be easy if I was dead inside and outside exist for show</v>
      </c>
    </row>
    <row r="9489" ht="15.75" customHeight="1">
      <c r="A9489" s="1">
        <v>10336.0</v>
      </c>
      <c r="B9489" s="2" t="s">
        <v>7293</v>
      </c>
      <c r="C9489" s="2" t="s">
        <v>7296</v>
      </c>
      <c r="D9489" s="2" t="s">
        <v>6</v>
      </c>
      <c r="E9489" s="2" t="str">
        <f>IFERROR(__xludf.DUMMYFUNCTION("GOOGLETRANSLATE(B9489, ""auto"",""en"")"),"hi hi d")</f>
        <v>hi hi d</v>
      </c>
    </row>
    <row r="9490" ht="15.75" customHeight="1">
      <c r="A9490" s="1">
        <v>10337.0</v>
      </c>
      <c r="B9490" s="2" t="s">
        <v>7294</v>
      </c>
      <c r="C9490" s="2" t="s">
        <v>7296</v>
      </c>
      <c r="D9490" s="2" t="s">
        <v>6</v>
      </c>
      <c r="E9490" s="2" t="str">
        <f>IFERROR(__xludf.DUMMYFUNCTION("GOOGLETRANSLATE(B9490, ""auto"",""en"")"),"how cute")</f>
        <v>how cute</v>
      </c>
    </row>
    <row r="9491" ht="15.75" customHeight="1">
      <c r="A9491" s="1">
        <v>10338.0</v>
      </c>
      <c r="B9491" s="2" t="s">
        <v>7295</v>
      </c>
      <c r="C9491" s="2" t="s">
        <v>7296</v>
      </c>
      <c r="D9491" s="2" t="s">
        <v>6</v>
      </c>
      <c r="E9491" s="2" t="str">
        <f>IFERROR(__xludf.DUMMYFUNCTION("GOOGLETRANSLATE(B9491, ""auto"",""en"")"),"at the end of 2018 one disappointments")</f>
        <v>at the end of 2018 one disappointments</v>
      </c>
    </row>
    <row r="9492" ht="15.75" customHeight="1">
      <c r="A9492" s="1">
        <v>10339.0</v>
      </c>
      <c r="B9492" s="2" t="s">
        <v>7288</v>
      </c>
      <c r="C9492" s="2" t="s">
        <v>7296</v>
      </c>
      <c r="D9492" s="2" t="s">
        <v>6</v>
      </c>
      <c r="E9492" s="2" t="str">
        <f>IFERROR(__xludf.DUMMYFUNCTION("GOOGLETRANSLATE(B9492, ""auto"",""en"")"),"2015 oh how stupid I was last year in 2016 oh how stupid I was last year in 2017 oh how stupid I was last year in 2018 oh how stupid I was last year in 2019 oh how stupid I was last year")</f>
        <v>2015 oh how stupid I was last year in 2016 oh how stupid I was last year in 2017 oh how stupid I was last year in 2018 oh how stupid I was last year in 2019 oh how stupid I was last year</v>
      </c>
    </row>
    <row r="9493" ht="15.75" customHeight="1">
      <c r="A9493" s="1">
        <v>10340.0</v>
      </c>
      <c r="B9493" s="2" t="s">
        <v>7290</v>
      </c>
      <c r="C9493" s="2" t="s">
        <v>7296</v>
      </c>
      <c r="D9493" s="2" t="s">
        <v>6</v>
      </c>
      <c r="E9493" s="2" t="str">
        <f>IFERROR(__xludf.DUMMYFUNCTION("GOOGLETRANSLATE(B9493, ""auto"",""en"")"),"zaeb")</f>
        <v>zaeb</v>
      </c>
    </row>
    <row r="9494" ht="15.75" customHeight="1">
      <c r="A9494" s="1">
        <v>10341.0</v>
      </c>
      <c r="B9494" s="2" t="s">
        <v>7291</v>
      </c>
      <c r="C9494" s="2" t="s">
        <v>7296</v>
      </c>
      <c r="D9494" s="2" t="s">
        <v>6</v>
      </c>
      <c r="E9494" s="2" t="str">
        <f>IFERROR(__xludf.DUMMYFUNCTION("GOOGLETRANSLATE(B9494, ""auto"",""en"")"),"almost three years is no longer you and I why that is,")</f>
        <v>almost three years is no longer you and I why that is,</v>
      </c>
    </row>
    <row r="9495" ht="15.75" customHeight="1">
      <c r="A9495" s="1">
        <v>10342.0</v>
      </c>
      <c r="B9495" s="2" t="s">
        <v>7292</v>
      </c>
      <c r="C9495" s="2" t="s">
        <v>7296</v>
      </c>
      <c r="D9495" s="2" t="s">
        <v>6</v>
      </c>
      <c r="E9495" s="2" t="str">
        <f>IFERROR(__xludf.DUMMYFUNCTION("GOOGLETRANSLATE(B9495, ""auto"",""en"")"),"the worst thing to lose the meaning to something or someone and then hate yourself for what you are doing what is required to hate yourself for not leave the choice and dragged to the very end especially cherry is the fact that in the beginning you are as"&amp;"sured of himself it would be easy if I was dead inside and outside exist for show")</f>
        <v>the worst thing to lose the meaning to something or someone and then hate yourself for what you are doing what is required to hate yourself for not leave the choice and dragged to the very end especially cherry is the fact that in the beginning you are assured of himself it would be easy if I was dead inside and outside exist for show</v>
      </c>
    </row>
    <row r="9496" ht="15.75" customHeight="1">
      <c r="A9496" s="1">
        <v>10343.0</v>
      </c>
      <c r="B9496" s="2" t="s">
        <v>7293</v>
      </c>
      <c r="C9496" s="2" t="s">
        <v>7296</v>
      </c>
      <c r="D9496" s="2" t="s">
        <v>6</v>
      </c>
      <c r="E9496" s="2" t="str">
        <f>IFERROR(__xludf.DUMMYFUNCTION("GOOGLETRANSLATE(B9496, ""auto"",""en"")"),"hi hi d")</f>
        <v>hi hi d</v>
      </c>
    </row>
    <row r="9497" ht="15.75" customHeight="1">
      <c r="A9497" s="1">
        <v>10344.0</v>
      </c>
      <c r="B9497" s="2" t="s">
        <v>7294</v>
      </c>
      <c r="C9497" s="2" t="s">
        <v>7296</v>
      </c>
      <c r="D9497" s="2" t="s">
        <v>6</v>
      </c>
      <c r="E9497" s="2" t="str">
        <f>IFERROR(__xludf.DUMMYFUNCTION("GOOGLETRANSLATE(B9497, ""auto"",""en"")"),"how cute")</f>
        <v>how cute</v>
      </c>
    </row>
    <row r="9498" ht="15.75" customHeight="1">
      <c r="A9498" s="1">
        <v>10345.0</v>
      </c>
      <c r="B9498" s="2" t="s">
        <v>7295</v>
      </c>
      <c r="C9498" s="2" t="s">
        <v>7296</v>
      </c>
      <c r="D9498" s="2" t="s">
        <v>6</v>
      </c>
      <c r="E9498" s="2" t="str">
        <f>IFERROR(__xludf.DUMMYFUNCTION("GOOGLETRANSLATE(B9498, ""auto"",""en"")"),"at the end of 2018 one disappointments")</f>
        <v>at the end of 2018 one disappointments</v>
      </c>
    </row>
    <row r="9499" ht="15.75" customHeight="1">
      <c r="A9499" s="1">
        <v>10346.0</v>
      </c>
      <c r="B9499" s="2" t="s">
        <v>7297</v>
      </c>
      <c r="C9499" s="2" t="s">
        <v>7298</v>
      </c>
      <c r="D9499" s="2" t="s">
        <v>6</v>
      </c>
      <c r="E9499" s="2" t="str">
        <f>IFERROR(__xludf.DUMMYFUNCTION("GOOGLETRANSLATE(B9499, ""auto"",""en"")"),"I'm their little mischievous printsessochka")</f>
        <v>I'm their little mischievous printsessochka</v>
      </c>
    </row>
    <row r="9500" ht="15.75" customHeight="1">
      <c r="A9500" s="1">
        <v>10347.0</v>
      </c>
      <c r="B9500" s="2" t="s">
        <v>7299</v>
      </c>
      <c r="C9500" s="2" t="s">
        <v>7298</v>
      </c>
      <c r="D9500" s="2" t="s">
        <v>6</v>
      </c>
      <c r="E9500" s="2" t="str">
        <f>IFERROR(__xludf.DUMMYFUNCTION("GOOGLETRANSLATE(B9500, ""auto"",""en"")"),"my dad is king queen mother also and I them printsessochka")</f>
        <v>my dad is king queen mother also and I them printsessochka</v>
      </c>
    </row>
    <row r="9501" ht="15.75" customHeight="1">
      <c r="A9501" s="1">
        <v>10348.0</v>
      </c>
      <c r="B9501" s="2" t="s">
        <v>7300</v>
      </c>
      <c r="C9501" s="2" t="s">
        <v>7298</v>
      </c>
      <c r="D9501" s="2" t="s">
        <v>6</v>
      </c>
      <c r="E9501" s="2" t="str">
        <f>IFERROR(__xludf.DUMMYFUNCTION("GOOGLETRANSLATE(B9501, ""auto"",""en"")"),"most points before they become memories")</f>
        <v>most points before they become memories</v>
      </c>
    </row>
    <row r="9502" ht="15.75" customHeight="1">
      <c r="A9502" s="1">
        <v>10349.0</v>
      </c>
      <c r="B9502" s="2" t="s">
        <v>7301</v>
      </c>
      <c r="C9502" s="2" t="s">
        <v>7298</v>
      </c>
      <c r="D9502" s="2" t="s">
        <v>6</v>
      </c>
      <c r="E9502" s="2" t="str">
        <f>IFERROR(__xludf.DUMMYFUNCTION("GOOGLETRANSLATE(B9502, ""auto"",""en"")"),"15 April 18 has held mahabbatizatsiya 2018 in the same day, do not forget to register on the basilic kz to participate in the final if you do not have 2 halves or you want to make new acquaintances mahabbatki were only for boys write to me who wants to pa"&amp;"rticipate in the same mahabbatki to can girls take tomorrow Baytursynov 22 10 00 20 00 15 or directly on April 18 lv chutochkudobree league volunteers")</f>
        <v>15 April 18 has held mahabbatizatsiya 2018 in the same day, do not forget to register on the basilic kz to participate in the final if you do not have 2 halves or you want to make new acquaintances mahabbatki were only for boys write to me who wants to participate in the same mahabbatki to can girls take tomorrow Baytursynov 22 10 00 20 00 15 or directly on April 18 lv chutochkudobree league volunteers</v>
      </c>
    </row>
    <row r="9503" ht="15.75" customHeight="1">
      <c r="A9503" s="1">
        <v>10350.0</v>
      </c>
      <c r="B9503" s="2" t="s">
        <v>7302</v>
      </c>
      <c r="C9503" s="2" t="s">
        <v>7298</v>
      </c>
      <c r="D9503" s="2" t="s">
        <v>6</v>
      </c>
      <c r="E9503" s="2" t="str">
        <f>IFERROR(__xludf.DUMMYFUNCTION("GOOGLETRANSLATE(B9503, ""auto"",""en"")"),"touched to the core")</f>
        <v>touched to the core</v>
      </c>
    </row>
    <row r="9504" ht="15.75" customHeight="1">
      <c r="A9504" s="1">
        <v>10351.0</v>
      </c>
      <c r="B9504" s="2" t="s">
        <v>7303</v>
      </c>
      <c r="C9504" s="2" t="s">
        <v>7298</v>
      </c>
      <c r="D9504" s="2" t="s">
        <v>6</v>
      </c>
      <c r="E9504" s="2" t="str">
        <f>IFERROR(__xludf.DUMMYFUNCTION("GOOGLETRANSLATE(B9504, ""auto"",""en"")"),"Few people have a friend to whom you can tell everything pour out his heart to the last drop and be sure that it will not affect other people's ears")</f>
        <v>Few people have a friend to whom you can tell everything pour out his heart to the last drop and be sure that it will not affect other people's ears</v>
      </c>
    </row>
    <row r="9505" ht="15.75" customHeight="1">
      <c r="A9505" s="1">
        <v>10352.0</v>
      </c>
      <c r="B9505" s="2" t="s">
        <v>7297</v>
      </c>
      <c r="C9505" s="2" t="s">
        <v>7298</v>
      </c>
      <c r="D9505" s="2" t="s">
        <v>6</v>
      </c>
      <c r="E9505" s="2" t="str">
        <f>IFERROR(__xludf.DUMMYFUNCTION("GOOGLETRANSLATE(B9505, ""auto"",""en"")"),"I'm their little mischievous printsessochka")</f>
        <v>I'm their little mischievous printsessochka</v>
      </c>
    </row>
    <row r="9506" ht="15.75" customHeight="1">
      <c r="A9506" s="1">
        <v>10353.0</v>
      </c>
      <c r="B9506" s="2" t="s">
        <v>7299</v>
      </c>
      <c r="C9506" s="2" t="s">
        <v>7298</v>
      </c>
      <c r="D9506" s="2" t="s">
        <v>6</v>
      </c>
      <c r="E9506" s="2" t="str">
        <f>IFERROR(__xludf.DUMMYFUNCTION("GOOGLETRANSLATE(B9506, ""auto"",""en"")"),"my dad is king queen mother also and I them printsessochka")</f>
        <v>my dad is king queen mother also and I them printsessochka</v>
      </c>
    </row>
    <row r="9507" ht="15.75" customHeight="1">
      <c r="A9507" s="1">
        <v>10354.0</v>
      </c>
      <c r="B9507" s="2" t="s">
        <v>7300</v>
      </c>
      <c r="C9507" s="2" t="s">
        <v>7298</v>
      </c>
      <c r="D9507" s="2" t="s">
        <v>6</v>
      </c>
      <c r="E9507" s="2" t="str">
        <f>IFERROR(__xludf.DUMMYFUNCTION("GOOGLETRANSLATE(B9507, ""auto"",""en"")"),"most points before they become memories")</f>
        <v>most points before they become memories</v>
      </c>
    </row>
    <row r="9508" ht="15.75" customHeight="1">
      <c r="A9508" s="1">
        <v>10355.0</v>
      </c>
      <c r="B9508" s="2" t="s">
        <v>7301</v>
      </c>
      <c r="C9508" s="2" t="s">
        <v>7298</v>
      </c>
      <c r="D9508" s="2" t="s">
        <v>6</v>
      </c>
      <c r="E9508" s="2" t="str">
        <f>IFERROR(__xludf.DUMMYFUNCTION("GOOGLETRANSLATE(B9508, ""auto"",""en"")"),"15 April 18 has held mahabbatizatsiya 2018 in the same day, do not forget to register on the basilic kz to participate in the final if you do not have 2 halves or you want to make new acquaintances mahabbatki were only for boys write to me who wants to pa"&amp;"rticipate in the same mahabbatki to can girls take tomorrow Baytursynov 22 10 00 20 00 15 or directly on April 18 lv chutochkudobree league volunteers")</f>
        <v>15 April 18 has held mahabbatizatsiya 2018 in the same day, do not forget to register on the basilic kz to participate in the final if you do not have 2 halves or you want to make new acquaintances mahabbatki were only for boys write to me who wants to participate in the same mahabbatki to can girls take tomorrow Baytursynov 22 10 00 20 00 15 or directly on April 18 lv chutochkudobree league volunteers</v>
      </c>
    </row>
    <row r="9509" ht="15.75" customHeight="1">
      <c r="A9509" s="1">
        <v>10356.0</v>
      </c>
      <c r="B9509" s="2" t="s">
        <v>7302</v>
      </c>
      <c r="C9509" s="2" t="s">
        <v>7298</v>
      </c>
      <c r="D9509" s="2" t="s">
        <v>6</v>
      </c>
      <c r="E9509" s="2" t="str">
        <f>IFERROR(__xludf.DUMMYFUNCTION("GOOGLETRANSLATE(B9509, ""auto"",""en"")"),"touched to the core")</f>
        <v>touched to the core</v>
      </c>
    </row>
    <row r="9510" ht="15.75" customHeight="1">
      <c r="A9510" s="1">
        <v>10357.0</v>
      </c>
      <c r="B9510" s="2" t="s">
        <v>7303</v>
      </c>
      <c r="C9510" s="2" t="s">
        <v>7298</v>
      </c>
      <c r="D9510" s="2" t="s">
        <v>6</v>
      </c>
      <c r="E9510" s="2" t="str">
        <f>IFERROR(__xludf.DUMMYFUNCTION("GOOGLETRANSLATE(B9510, ""auto"",""en"")"),"Few people have a friend to whom you can tell everything pour out his heart to the last drop and be sure that it will not affect other people's ears")</f>
        <v>Few people have a friend to whom you can tell everything pour out his heart to the last drop and be sure that it will not affect other people's ears</v>
      </c>
    </row>
    <row r="9511" ht="15.75" customHeight="1">
      <c r="A9511" s="1">
        <v>10358.0</v>
      </c>
      <c r="B9511" s="2" t="s">
        <v>7304</v>
      </c>
      <c r="C9511" s="2" t="s">
        <v>7305</v>
      </c>
      <c r="D9511" s="2" t="s">
        <v>6</v>
      </c>
      <c r="E9511" s="2" t="str">
        <f>IFERROR(__xludf.DUMMYFUNCTION("GOOGLETRANSLATE(B9511, ""auto"",""en"")"),"Have you ever grow up I")</f>
        <v>Have you ever grow up I</v>
      </c>
    </row>
    <row r="9512" ht="15.75" customHeight="1">
      <c r="A9512" s="1">
        <v>10359.0</v>
      </c>
      <c r="B9512" s="2" t="s">
        <v>7306</v>
      </c>
      <c r="C9512" s="2" t="s">
        <v>7305</v>
      </c>
      <c r="D9512" s="2" t="s">
        <v>6</v>
      </c>
      <c r="E9512" s="2" t="str">
        <f>IFERROR(__xludf.DUMMYFUNCTION("GOOGLETRANSLATE(B9512, ""auto"",""en"")")," decided vypastit in kvartipe limon but their non-GMO and other muck")</f>
        <v> decided vypastit in kvartipe limon but their non-GMO and other muck</v>
      </c>
    </row>
    <row r="9513" ht="15.75" customHeight="1">
      <c r="A9513" s="1">
        <v>10360.0</v>
      </c>
      <c r="B9513" s="2" t="s">
        <v>7304</v>
      </c>
      <c r="C9513" s="2" t="s">
        <v>7307</v>
      </c>
      <c r="D9513" s="2" t="s">
        <v>6</v>
      </c>
      <c r="E9513" s="2" t="str">
        <f>IFERROR(__xludf.DUMMYFUNCTION("GOOGLETRANSLATE(B9513, ""auto"",""en"")"),"Have you ever grow up I")</f>
        <v>Have you ever grow up I</v>
      </c>
    </row>
    <row r="9514" ht="15.75" customHeight="1">
      <c r="A9514" s="1">
        <v>10361.0</v>
      </c>
      <c r="B9514" s="2" t="s">
        <v>7306</v>
      </c>
      <c r="C9514" s="2" t="s">
        <v>7307</v>
      </c>
      <c r="D9514" s="2" t="s">
        <v>6</v>
      </c>
      <c r="E9514" s="2" t="str">
        <f>IFERROR(__xludf.DUMMYFUNCTION("GOOGLETRANSLATE(B9514, ""auto"",""en"")")," decided vypastit in kvartipe limon but their non-GMO and other muck")</f>
        <v> decided vypastit in kvartipe limon but their non-GMO and other muck</v>
      </c>
    </row>
    <row r="9515" ht="15.75" customHeight="1">
      <c r="A9515" s="1">
        <v>10362.0</v>
      </c>
      <c r="B9515" s="2" t="s">
        <v>7308</v>
      </c>
      <c r="C9515" s="2" t="s">
        <v>7309</v>
      </c>
      <c r="D9515" s="2" t="s">
        <v>6</v>
      </c>
      <c r="E9515" s="2" t="str">
        <f>IFERROR(__xludf.DUMMYFUNCTION("GOOGLETRANSLATE(B9515, ""auto"",""en"")"),"better to be a good person than to swear a quiet-mannered creature")</f>
        <v>better to be a good person than to swear a quiet-mannered creature</v>
      </c>
    </row>
    <row r="9516" ht="15.75" customHeight="1">
      <c r="A9516" s="1">
        <v>10363.0</v>
      </c>
      <c r="B9516" s="2" t="s">
        <v>7308</v>
      </c>
      <c r="C9516" s="2" t="s">
        <v>7309</v>
      </c>
      <c r="D9516" s="2" t="s">
        <v>6</v>
      </c>
      <c r="E9516" s="2" t="str">
        <f>IFERROR(__xludf.DUMMYFUNCTION("GOOGLETRANSLATE(B9516, ""auto"",""en"")"),"better to be a good person than to swear a quiet-mannered creature")</f>
        <v>better to be a good person than to swear a quiet-mannered creature</v>
      </c>
    </row>
    <row r="9517" ht="15.75" customHeight="1">
      <c r="A9517" s="1">
        <v>10364.0</v>
      </c>
      <c r="B9517" s="2" t="s">
        <v>7308</v>
      </c>
      <c r="C9517" s="2" t="s">
        <v>7309</v>
      </c>
      <c r="D9517" s="2" t="s">
        <v>6</v>
      </c>
      <c r="E9517" s="2" t="str">
        <f>IFERROR(__xludf.DUMMYFUNCTION("GOOGLETRANSLATE(B9517, ""auto"",""en"")"),"better to be a good person than to swear a quiet-mannered creature")</f>
        <v>better to be a good person than to swear a quiet-mannered creature</v>
      </c>
    </row>
    <row r="9518" ht="15.75" customHeight="1">
      <c r="A9518" s="1">
        <v>10365.0</v>
      </c>
      <c r="B9518" s="2" t="s">
        <v>7310</v>
      </c>
      <c r="C9518" s="2" t="s">
        <v>7311</v>
      </c>
      <c r="D9518" s="2" t="s">
        <v>6</v>
      </c>
      <c r="E9518" s="2" t="str">
        <f>IFERROR(__xludf.DUMMYFUNCTION("GOOGLETRANSLATE(B9518, ""auto"",""en"")"),"Yesenin and you do not love me do not regret did I look my best even though in the face of passion mleesh show completely")</f>
        <v>Yesenin and you do not love me do not regret did I look my best even though in the face of passion mleesh show completely</v>
      </c>
    </row>
    <row r="9519" ht="15.75" customHeight="1">
      <c r="A9519" s="1">
        <v>10366.0</v>
      </c>
      <c r="B9519" s="2" t="s">
        <v>7312</v>
      </c>
      <c r="C9519" s="2" t="s">
        <v>7311</v>
      </c>
      <c r="D9519" s="2" t="s">
        <v>6</v>
      </c>
      <c r="E9519" s="2" t="str">
        <f>IFERROR(__xludf.DUMMYFUNCTION("GOOGLETRANSLATE(B9519, ""auto"",""en"")"),"friends do not go here then trap vk com app4236781 283 526 274 sm2")</f>
        <v>friends do not go here then trap vk com app4236781 283 526 274 sm2</v>
      </c>
    </row>
    <row r="9520" ht="15.75" customHeight="1">
      <c r="A9520" s="1">
        <v>10367.0</v>
      </c>
      <c r="B9520" s="2" t="s">
        <v>7313</v>
      </c>
      <c r="C9520" s="2" t="s">
        <v>7311</v>
      </c>
      <c r="D9520" s="2" t="s">
        <v>6</v>
      </c>
      <c r="E9520" s="2" t="str">
        <f>IFERROR(__xludf.DUMMYFUNCTION("GOOGLETRANSLATE(B9520, ""auto"",""en"")"),"Things to be his friend")</f>
        <v>Things to be his friend</v>
      </c>
    </row>
    <row r="9521" ht="15.75" customHeight="1">
      <c r="A9521" s="1">
        <v>10368.0</v>
      </c>
      <c r="B9521" s="2" t="s">
        <v>7314</v>
      </c>
      <c r="C9521" s="2" t="s">
        <v>7311</v>
      </c>
      <c r="D9521" s="2" t="s">
        <v>6</v>
      </c>
      <c r="E9521" s="2" t="str">
        <f>IFERROR(__xludf.DUMMYFUNCTION("GOOGLETRANSLATE(B9521, ""auto"",""en"")"),"here are so many friends I have today like the same analysis can be done here https vk com app7049584")</f>
        <v>here are so many friends I have today like the same analysis can be done here https vk com app7049584</v>
      </c>
    </row>
    <row r="9522" ht="15.75" customHeight="1">
      <c r="A9522" s="1">
        <v>10369.0</v>
      </c>
      <c r="B9522" s="2" t="s">
        <v>7315</v>
      </c>
      <c r="C9522" s="2" t="s">
        <v>7311</v>
      </c>
      <c r="D9522" s="2" t="s">
        <v>6</v>
      </c>
      <c r="E9522" s="2" t="str">
        <f>IFERROR(__xludf.DUMMYFUNCTION("GOOGLETRANSLATE(B9522, ""auto"",""en"")"),"my dear odnogruppnitsa came from obmenkah heyitszhibek vapor was so boring because no one spoke for evaluation and did not prove his innocence teach shorter BSL everything is now on Kaifu")</f>
        <v>my dear odnogruppnitsa came from obmenkah heyitszhibek vapor was so boring because no one spoke for evaluation and did not prove his innocence teach shorter BSL everything is now on Kaifu</v>
      </c>
    </row>
    <row r="9523" ht="15.75" customHeight="1">
      <c r="A9523" s="1">
        <v>10370.0</v>
      </c>
      <c r="B9523" s="2" t="s">
        <v>7316</v>
      </c>
      <c r="C9523" s="2" t="s">
        <v>7311</v>
      </c>
      <c r="D9523" s="2" t="s">
        <v>6</v>
      </c>
      <c r="E9523" s="2" t="str">
        <f>IFERROR(__xludf.DUMMYFUNCTION("GOOGLETRANSLATE(B9523, ""auto"",""en"")"),"I'm a bit late but rewind 2018 in total in 2018 turned out to be very quiet as to how the years passed before I reestablished contact with people who did not want to lose her but still lost I became even more time to devote to their studies although not p"&amp;"articularly noticeable changes in this terms of the amount of stress and nerves in the last year was great, though not more than earlier show completely")</f>
        <v>I'm a bit late but rewind 2018 in total in 2018 turned out to be very quiet as to how the years passed before I reestablished contact with people who did not want to lose her but still lost I became even more time to devote to their studies although not particularly noticeable changes in this terms of the amount of stress and nerves in the last year was great, though not more than earlier show completely</v>
      </c>
    </row>
    <row r="9524" ht="15.75" customHeight="1">
      <c r="A9524" s="1">
        <v>10371.0</v>
      </c>
      <c r="B9524" s="2" t="s">
        <v>7317</v>
      </c>
      <c r="C9524" s="2" t="s">
        <v>7311</v>
      </c>
      <c r="D9524" s="2" t="s">
        <v>6</v>
      </c>
      <c r="E9524" s="2" t="str">
        <f>IFERROR(__xludf.DUMMYFUNCTION("GOOGLETRANSLATE(B9524, ""auto"",""en"")"),"I salute all of his exams so that he returned to the world of instant grama if you miss me, I miss write")</f>
        <v>I salute all of his exams so that he returned to the world of instant grama if you miss me, I miss write</v>
      </c>
    </row>
    <row r="9525" ht="15.75" customHeight="1">
      <c r="A9525" s="1">
        <v>10372.0</v>
      </c>
      <c r="B9525" s="2" t="s">
        <v>7318</v>
      </c>
      <c r="C9525" s="2" t="s">
        <v>7311</v>
      </c>
      <c r="D9525" s="2" t="s">
        <v>6</v>
      </c>
      <c r="E9525" s="2" t="str">
        <f>IFERROR(__xludf.DUMMYFUNCTION("GOOGLETRANSLATE(B9525, ""auto"",""en"")"),"Saken day with the birth of a super you victories and achievements")</f>
        <v>Saken day with the birth of a super you victories and achievements</v>
      </c>
    </row>
    <row r="9526" ht="15.75" customHeight="1">
      <c r="A9526" s="1">
        <v>10373.0</v>
      </c>
      <c r="B9526" s="2" t="s">
        <v>7319</v>
      </c>
      <c r="C9526" s="2" t="s">
        <v>7311</v>
      </c>
      <c r="D9526" s="2" t="s">
        <v>6</v>
      </c>
      <c r="E9526" s="2" t="str">
        <f>IFERROR(__xludf.DUMMYFUNCTION("GOOGLETRANSLATE(B9526, ""auto"",""en"")"),"Share your favorite music with me")</f>
        <v>Share your favorite music with me</v>
      </c>
    </row>
    <row r="9527" ht="15.75" customHeight="1">
      <c r="A9527" s="1">
        <v>10374.0</v>
      </c>
      <c r="B9527" s="2" t="s">
        <v>7320</v>
      </c>
      <c r="C9527" s="2" t="s">
        <v>7311</v>
      </c>
      <c r="D9527" s="2" t="s">
        <v>6</v>
      </c>
      <c r="E9527" s="2" t="str">
        <f>IFERROR(__xludf.DUMMYFUNCTION("GOOGLETRANSLATE(B9527, ""auto"",""en"")"),"my face when the most original Respect")</f>
        <v>my face when the most original Respect</v>
      </c>
    </row>
    <row r="9528" ht="15.75" customHeight="1">
      <c r="A9528" s="1">
        <v>10375.0</v>
      </c>
      <c r="B9528" s="2" t="s">
        <v>7321</v>
      </c>
      <c r="C9528" s="2" t="s">
        <v>7311</v>
      </c>
      <c r="D9528" s="2" t="s">
        <v>6</v>
      </c>
      <c r="E9528" s="2" t="str">
        <f>IFERROR(__xludf.DUMMYFUNCTION("GOOGLETRANSLATE(B9528, ""auto"",""en"")"),"Notebook sponge sponge death")</f>
        <v>Notebook sponge sponge death</v>
      </c>
    </row>
    <row r="9529" ht="15.75" customHeight="1">
      <c r="A9529" s="1">
        <v>10376.0</v>
      </c>
      <c r="B9529" s="2" t="s">
        <v>7322</v>
      </c>
      <c r="C9529" s="2" t="s">
        <v>7311</v>
      </c>
      <c r="D9529" s="2" t="s">
        <v>6</v>
      </c>
      <c r="E9529" s="2" t="str">
        <f>IFERROR(__xludf.DUMMYFUNCTION("GOOGLETRANSLATE(B9529, ""auto"",""en"")"),"happy bozdey my best friend")</f>
        <v>happy bozdey my best friend</v>
      </c>
    </row>
    <row r="9530" ht="15.75" customHeight="1">
      <c r="A9530" s="1">
        <v>10377.0</v>
      </c>
      <c r="B9530" s="2" t="s">
        <v>7323</v>
      </c>
      <c r="C9530" s="2" t="s">
        <v>7311</v>
      </c>
      <c r="D9530" s="2" t="s">
        <v>6</v>
      </c>
      <c r="E9530" s="2" t="str">
        <f>IFERROR(__xludf.DUMMYFUNCTION("GOOGLETRANSLATE(B9530, ""auto"",""en"")"),"darador these young innocent unsuspecting")</f>
        <v>darador these young innocent unsuspecting</v>
      </c>
    </row>
    <row r="9531" ht="15.75" customHeight="1">
      <c r="A9531" s="1">
        <v>10378.0</v>
      </c>
      <c r="B9531" s="2" t="s">
        <v>7310</v>
      </c>
      <c r="C9531" s="2" t="s">
        <v>7311</v>
      </c>
      <c r="D9531" s="2" t="s">
        <v>6</v>
      </c>
      <c r="E9531" s="2" t="str">
        <f>IFERROR(__xludf.DUMMYFUNCTION("GOOGLETRANSLATE(B9531, ""auto"",""en"")"),"Yesenin and you do not love me do not regret did I look my best even though in the face of passion mleesh show completely")</f>
        <v>Yesenin and you do not love me do not regret did I look my best even though in the face of passion mleesh show completely</v>
      </c>
    </row>
    <row r="9532" ht="15.75" customHeight="1">
      <c r="A9532" s="1">
        <v>10379.0</v>
      </c>
      <c r="B9532" s="2" t="s">
        <v>7312</v>
      </c>
      <c r="C9532" s="2" t="s">
        <v>7311</v>
      </c>
      <c r="D9532" s="2" t="s">
        <v>6</v>
      </c>
      <c r="E9532" s="2" t="str">
        <f>IFERROR(__xludf.DUMMYFUNCTION("GOOGLETRANSLATE(B9532, ""auto"",""en"")"),"friends do not go here then trap vk com app4236781 283 526 274 sm2")</f>
        <v>friends do not go here then trap vk com app4236781 283 526 274 sm2</v>
      </c>
    </row>
    <row r="9533" ht="15.75" customHeight="1">
      <c r="A9533" s="1">
        <v>10380.0</v>
      </c>
      <c r="B9533" s="2" t="s">
        <v>7313</v>
      </c>
      <c r="C9533" s="2" t="s">
        <v>7311</v>
      </c>
      <c r="D9533" s="2" t="s">
        <v>6</v>
      </c>
      <c r="E9533" s="2" t="str">
        <f>IFERROR(__xludf.DUMMYFUNCTION("GOOGLETRANSLATE(B9533, ""auto"",""en"")"),"Things to be his friend")</f>
        <v>Things to be his friend</v>
      </c>
    </row>
    <row r="9534" ht="15.75" customHeight="1">
      <c r="A9534" s="1">
        <v>10381.0</v>
      </c>
      <c r="B9534" s="2" t="s">
        <v>7314</v>
      </c>
      <c r="C9534" s="2" t="s">
        <v>7311</v>
      </c>
      <c r="D9534" s="2" t="s">
        <v>6</v>
      </c>
      <c r="E9534" s="2" t="str">
        <f>IFERROR(__xludf.DUMMYFUNCTION("GOOGLETRANSLATE(B9534, ""auto"",""en"")"),"here are so many friends I have today like the same analysis can be done here https vk com app7049584")</f>
        <v>here are so many friends I have today like the same analysis can be done here https vk com app7049584</v>
      </c>
    </row>
    <row r="9535" ht="15.75" customHeight="1">
      <c r="A9535" s="1">
        <v>10382.0</v>
      </c>
      <c r="B9535" s="2" t="s">
        <v>7315</v>
      </c>
      <c r="C9535" s="2" t="s">
        <v>7311</v>
      </c>
      <c r="D9535" s="2" t="s">
        <v>6</v>
      </c>
      <c r="E9535" s="2" t="str">
        <f>IFERROR(__xludf.DUMMYFUNCTION("GOOGLETRANSLATE(B9535, ""auto"",""en"")"),"my dear odnogruppnitsa came from obmenkah heyitszhibek vapor was so boring because no one spoke for evaluation and did not prove his innocence teach shorter BSL everything is now on Kaifu")</f>
        <v>my dear odnogruppnitsa came from obmenkah heyitszhibek vapor was so boring because no one spoke for evaluation and did not prove his innocence teach shorter BSL everything is now on Kaifu</v>
      </c>
    </row>
    <row r="9536" ht="15.75" customHeight="1">
      <c r="A9536" s="1">
        <v>10383.0</v>
      </c>
      <c r="B9536" s="2" t="s">
        <v>7316</v>
      </c>
      <c r="C9536" s="2" t="s">
        <v>7311</v>
      </c>
      <c r="D9536" s="2" t="s">
        <v>6</v>
      </c>
      <c r="E9536" s="2" t="str">
        <f>IFERROR(__xludf.DUMMYFUNCTION("GOOGLETRANSLATE(B9536, ""auto"",""en"")"),"I'm a bit late but rewind 2018 in total in 2018 turned out to be very quiet as to how the years passed before I reestablished contact with people who did not want to lose her but still lost I became even more time to devote to their studies although not p"&amp;"articularly noticeable changes in this terms of the amount of stress and nerves in the last year was great, though not more than earlier show completely")</f>
        <v>I'm a bit late but rewind 2018 in total in 2018 turned out to be very quiet as to how the years passed before I reestablished contact with people who did not want to lose her but still lost I became even more time to devote to their studies although not particularly noticeable changes in this terms of the amount of stress and nerves in the last year was great, though not more than earlier show completely</v>
      </c>
    </row>
    <row r="9537" ht="15.75" customHeight="1">
      <c r="A9537" s="1">
        <v>10384.0</v>
      </c>
      <c r="B9537" s="2" t="s">
        <v>7317</v>
      </c>
      <c r="C9537" s="2" t="s">
        <v>7311</v>
      </c>
      <c r="D9537" s="2" t="s">
        <v>6</v>
      </c>
      <c r="E9537" s="2" t="str">
        <f>IFERROR(__xludf.DUMMYFUNCTION("GOOGLETRANSLATE(B9537, ""auto"",""en"")"),"I salute all of his exams so that he returned to the world of instant grama if you miss me, I miss write")</f>
        <v>I salute all of his exams so that he returned to the world of instant grama if you miss me, I miss write</v>
      </c>
    </row>
    <row r="9538" ht="15.75" customHeight="1">
      <c r="A9538" s="1">
        <v>10385.0</v>
      </c>
      <c r="B9538" s="2" t="s">
        <v>7318</v>
      </c>
      <c r="C9538" s="2" t="s">
        <v>7311</v>
      </c>
      <c r="D9538" s="2" t="s">
        <v>6</v>
      </c>
      <c r="E9538" s="2" t="str">
        <f>IFERROR(__xludf.DUMMYFUNCTION("GOOGLETRANSLATE(B9538, ""auto"",""en"")"),"Saken day with the birth of a super you victories and achievements")</f>
        <v>Saken day with the birth of a super you victories and achievements</v>
      </c>
    </row>
    <row r="9539" ht="15.75" customHeight="1">
      <c r="A9539" s="1">
        <v>10386.0</v>
      </c>
      <c r="B9539" s="2" t="s">
        <v>7319</v>
      </c>
      <c r="C9539" s="2" t="s">
        <v>7311</v>
      </c>
      <c r="D9539" s="2" t="s">
        <v>6</v>
      </c>
      <c r="E9539" s="2" t="str">
        <f>IFERROR(__xludf.DUMMYFUNCTION("GOOGLETRANSLATE(B9539, ""auto"",""en"")"),"Share your favorite music with me")</f>
        <v>Share your favorite music with me</v>
      </c>
    </row>
    <row r="9540" ht="15.75" customHeight="1">
      <c r="A9540" s="1">
        <v>10387.0</v>
      </c>
      <c r="B9540" s="2" t="s">
        <v>7320</v>
      </c>
      <c r="C9540" s="2" t="s">
        <v>7311</v>
      </c>
      <c r="D9540" s="2" t="s">
        <v>6</v>
      </c>
      <c r="E9540" s="2" t="str">
        <f>IFERROR(__xludf.DUMMYFUNCTION("GOOGLETRANSLATE(B9540, ""auto"",""en"")"),"my face when the most original Respect")</f>
        <v>my face when the most original Respect</v>
      </c>
    </row>
    <row r="9541" ht="15.75" customHeight="1">
      <c r="A9541" s="1">
        <v>10388.0</v>
      </c>
      <c r="B9541" s="2" t="s">
        <v>7321</v>
      </c>
      <c r="C9541" s="2" t="s">
        <v>7311</v>
      </c>
      <c r="D9541" s="2" t="s">
        <v>6</v>
      </c>
      <c r="E9541" s="2" t="str">
        <f>IFERROR(__xludf.DUMMYFUNCTION("GOOGLETRANSLATE(B9541, ""auto"",""en"")"),"Notebook sponge sponge death")</f>
        <v>Notebook sponge sponge death</v>
      </c>
    </row>
    <row r="9542" ht="15.75" customHeight="1">
      <c r="A9542" s="1">
        <v>10389.0</v>
      </c>
      <c r="B9542" s="2" t="s">
        <v>7322</v>
      </c>
      <c r="C9542" s="2" t="s">
        <v>7311</v>
      </c>
      <c r="D9542" s="2" t="s">
        <v>6</v>
      </c>
      <c r="E9542" s="2" t="str">
        <f>IFERROR(__xludf.DUMMYFUNCTION("GOOGLETRANSLATE(B9542, ""auto"",""en"")"),"happy bozdey my best friend")</f>
        <v>happy bozdey my best friend</v>
      </c>
    </row>
    <row r="9543" ht="15.75" customHeight="1">
      <c r="A9543" s="1">
        <v>10390.0</v>
      </c>
      <c r="B9543" s="2" t="s">
        <v>7323</v>
      </c>
      <c r="C9543" s="2" t="s">
        <v>7311</v>
      </c>
      <c r="D9543" s="2" t="s">
        <v>6</v>
      </c>
      <c r="E9543" s="2" t="str">
        <f>IFERROR(__xludf.DUMMYFUNCTION("GOOGLETRANSLATE(B9543, ""auto"",""en"")"),"darador these young innocent unsuspecting")</f>
        <v>darador these young innocent unsuspecting</v>
      </c>
    </row>
    <row r="9544" ht="15.75" customHeight="1">
      <c r="A9544" s="1">
        <v>10391.0</v>
      </c>
      <c r="B9544" s="2" t="s">
        <v>7324</v>
      </c>
      <c r="C9544" s="2" t="s">
        <v>7325</v>
      </c>
      <c r="D9544" s="2" t="s">
        <v>6</v>
      </c>
      <c r="E9544" s="2" t="str">
        <f>IFERROR(__xludf.DUMMYFUNCTION("GOOGLETRANSLATE(B9544, ""auto"",""en"")"),"dedicated to all the girls who say all the same guys would be a decent girl all the guys would not know")</f>
        <v>dedicated to all the girls who say all the same guys would be a decent girl all the guys would not know</v>
      </c>
    </row>
    <row r="9545" ht="15.75" customHeight="1">
      <c r="A9545" s="1">
        <v>10392.0</v>
      </c>
      <c r="B9545" s="2" t="s">
        <v>7326</v>
      </c>
      <c r="C9545" s="2" t="s">
        <v>7325</v>
      </c>
      <c r="D9545" s="2" t="s">
        <v>6</v>
      </c>
      <c r="E9545" s="2" t="str">
        <f>IFERROR(__xludf.DUMMYFUNCTION("GOOGLETRANSLATE(B9545, ""auto"",""en"")"),"all the girls who are waiting for the prince on a white horse to report dead horse go on foot thus stayed")</f>
        <v>all the girls who are waiting for the prince on a white horse to report dead horse go on foot thus stayed</v>
      </c>
    </row>
    <row r="9546" ht="15.75" customHeight="1">
      <c r="A9546" s="1">
        <v>10393.0</v>
      </c>
      <c r="B9546" s="2" t="s">
        <v>7327</v>
      </c>
      <c r="C9546" s="2" t="s">
        <v>7325</v>
      </c>
      <c r="D9546" s="2" t="s">
        <v>6</v>
      </c>
      <c r="E9546" s="2" t="str">
        <f>IFERROR(__xludf.DUMMYFUNCTION("GOOGLETRANSLATE(B9546, ""auto"",""en"")"),"Girls, if you jigitteriñmen süyiskende determined dizziness nausea symptoms of vibration legs where the word shoot betel nut boyfriend")</f>
        <v>Girls, if you jigitteriñmen süyiskende determined dizziness nausea symptoms of vibration legs where the word shoot betel nut boyfriend</v>
      </c>
    </row>
    <row r="9547" ht="15.75" customHeight="1">
      <c r="A9547" s="1">
        <v>10394.0</v>
      </c>
      <c r="B9547" s="2" t="s">
        <v>7324</v>
      </c>
      <c r="C9547" s="2" t="s">
        <v>7325</v>
      </c>
      <c r="D9547" s="2" t="s">
        <v>6</v>
      </c>
      <c r="E9547" s="2" t="str">
        <f>IFERROR(__xludf.DUMMYFUNCTION("GOOGLETRANSLATE(B9547, ""auto"",""en"")"),"dedicated to all the girls who say all the same guys would be a decent girl all the guys would not know")</f>
        <v>dedicated to all the girls who say all the same guys would be a decent girl all the guys would not know</v>
      </c>
    </row>
    <row r="9548" ht="15.75" customHeight="1">
      <c r="A9548" s="1">
        <v>10395.0</v>
      </c>
      <c r="B9548" s="2" t="s">
        <v>7326</v>
      </c>
      <c r="C9548" s="2" t="s">
        <v>7325</v>
      </c>
      <c r="D9548" s="2" t="s">
        <v>6</v>
      </c>
      <c r="E9548" s="2" t="str">
        <f>IFERROR(__xludf.DUMMYFUNCTION("GOOGLETRANSLATE(B9548, ""auto"",""en"")"),"all the girls who are waiting for the prince on a white horse to report dead horse go on foot thus stayed")</f>
        <v>all the girls who are waiting for the prince on a white horse to report dead horse go on foot thus stayed</v>
      </c>
    </row>
    <row r="9549" ht="15.75" customHeight="1">
      <c r="A9549" s="1">
        <v>10396.0</v>
      </c>
      <c r="B9549" s="2" t="s">
        <v>7327</v>
      </c>
      <c r="C9549" s="2" t="s">
        <v>7325</v>
      </c>
      <c r="D9549" s="2" t="s">
        <v>6</v>
      </c>
      <c r="E9549" s="2" t="str">
        <f>IFERROR(__xludf.DUMMYFUNCTION("GOOGLETRANSLATE(B9549, ""auto"",""en"")"),"Girls, if you jigitteriñmen süyiskende determined dizziness nausea symptoms of vibration legs where the word shoot betel nut boyfriend")</f>
        <v>Girls, if you jigitteriñmen süyiskende determined dizziness nausea symptoms of vibration legs where the word shoot betel nut boyfriend</v>
      </c>
    </row>
    <row r="9550" ht="15.75" customHeight="1">
      <c r="A9550" s="1">
        <v>10397.0</v>
      </c>
      <c r="B9550" s="2" t="s">
        <v>7328</v>
      </c>
      <c r="C9550" s="2" t="s">
        <v>7329</v>
      </c>
      <c r="D9550" s="2" t="s">
        <v>6</v>
      </c>
      <c r="E9550" s="2" t="str">
        <f>IFERROR(__xludf.DUMMYFUNCTION("GOOGLETRANSLATE(B9550, ""auto"",""en"")"),"lyublyuyuyuyuyuyuyuyuyu")</f>
        <v>lyublyuyuyuyuyuyuyuyuyu</v>
      </c>
    </row>
    <row r="9551" ht="15.75" customHeight="1">
      <c r="A9551" s="1">
        <v>10400.0</v>
      </c>
      <c r="B9551" s="2" t="s">
        <v>7330</v>
      </c>
      <c r="C9551" s="2" t="s">
        <v>7331</v>
      </c>
      <c r="D9551" s="2" t="s">
        <v>6</v>
      </c>
      <c r="E9551" s="2" t="str">
        <f>IFERROR(__xludf.DUMMYFUNCTION("GOOGLETRANSLATE(B9551, ""auto"",""en"")"),"people who you really are roads'll never let go, no matter how hard the situation is")</f>
        <v>people who you really are roads'll never let go, no matter how hard the situation is</v>
      </c>
    </row>
    <row r="9552" ht="15.75" customHeight="1">
      <c r="A9552" s="1">
        <v>10401.0</v>
      </c>
      <c r="B9552" s="2" t="s">
        <v>7332</v>
      </c>
      <c r="C9552" s="2" t="s">
        <v>7331</v>
      </c>
      <c r="D9552" s="2" t="s">
        <v>6</v>
      </c>
      <c r="E9552" s="2" t="str">
        <f>IFERROR(__xludf.DUMMYFUNCTION("GOOGLETRANSLATE(B9552, ""auto"",""en"")"),"Exalt man not for looks but for the relationship to you")</f>
        <v>Exalt man not for looks but for the relationship to you</v>
      </c>
    </row>
    <row r="9553" ht="15.75" customHeight="1">
      <c r="A9553" s="1">
        <v>10402.0</v>
      </c>
      <c r="B9553" s="2" t="s">
        <v>7333</v>
      </c>
      <c r="C9553" s="2" t="s">
        <v>7331</v>
      </c>
      <c r="D9553" s="2" t="s">
        <v>6</v>
      </c>
      <c r="E9553" s="2" t="str">
        <f>IFERROR(__xludf.DUMMYFUNCTION("GOOGLETRANSLATE(B9553, ""auto"",""en"")"),"Respect yourself and be modest and then everything will be adjusted Institute Shaa Allah")</f>
        <v>Respect yourself and be modest and then everything will be adjusted Institute Shaa Allah</v>
      </c>
    </row>
    <row r="9554" ht="15.75" customHeight="1">
      <c r="A9554" s="1">
        <v>10403.0</v>
      </c>
      <c r="B9554" s="2" t="s">
        <v>7334</v>
      </c>
      <c r="C9554" s="2" t="s">
        <v>7331</v>
      </c>
      <c r="D9554" s="2" t="s">
        <v>6</v>
      </c>
      <c r="E9554" s="2" t="str">
        <f>IFERROR(__xludf.DUMMYFUNCTION("GOOGLETRANSLATE(B9554, ""auto"",""en"")"),"only nursaiz")</f>
        <v>only nursaiz</v>
      </c>
    </row>
    <row r="9555" ht="15.75" customHeight="1">
      <c r="A9555" s="1">
        <v>10404.0</v>
      </c>
      <c r="B9555" s="2" t="s">
        <v>7335</v>
      </c>
      <c r="C9555" s="2" t="s">
        <v>7331</v>
      </c>
      <c r="D9555" s="2" t="s">
        <v>6</v>
      </c>
      <c r="E9555" s="2" t="str">
        <f>IFERROR(__xludf.DUMMYFUNCTION("GOOGLETRANSLATE(B9555, ""auto"",""en"")"),"Be happy girl Aiko nurs uzaty nursaiz")</f>
        <v>Be happy girl Aiko nurs uzaty nursaiz</v>
      </c>
    </row>
    <row r="9556" ht="15.75" customHeight="1">
      <c r="A9556" s="1">
        <v>10405.0</v>
      </c>
      <c r="B9556" s="2" t="s">
        <v>7336</v>
      </c>
      <c r="C9556" s="2" t="s">
        <v>7331</v>
      </c>
      <c r="D9556" s="2" t="s">
        <v>6</v>
      </c>
      <c r="E9556" s="2" t="str">
        <f>IFERROR(__xludf.DUMMYFUNCTION("GOOGLETRANSLATE(B9556, ""auto"",""en"")"),"Happy holiday choice but to thank God teodebate")</f>
        <v>Happy holiday choice but to thank God teodebate</v>
      </c>
    </row>
    <row r="9557" ht="15.75" customHeight="1">
      <c r="A9557" s="1">
        <v>10409.0</v>
      </c>
      <c r="B9557" s="2" t="s">
        <v>7330</v>
      </c>
      <c r="C9557" s="2" t="s">
        <v>7337</v>
      </c>
      <c r="D9557" s="2" t="s">
        <v>6</v>
      </c>
      <c r="E9557" s="2" t="str">
        <f>IFERROR(__xludf.DUMMYFUNCTION("GOOGLETRANSLATE(B9557, ""auto"",""en"")"),"people who you really are roads'll never let go, no matter how hard the situation is")</f>
        <v>people who you really are roads'll never let go, no matter how hard the situation is</v>
      </c>
    </row>
    <row r="9558" ht="15.75" customHeight="1">
      <c r="A9558" s="1">
        <v>10410.0</v>
      </c>
      <c r="B9558" s="2" t="s">
        <v>7332</v>
      </c>
      <c r="C9558" s="2" t="s">
        <v>7337</v>
      </c>
      <c r="D9558" s="2" t="s">
        <v>6</v>
      </c>
      <c r="E9558" s="2" t="str">
        <f>IFERROR(__xludf.DUMMYFUNCTION("GOOGLETRANSLATE(B9558, ""auto"",""en"")"),"Exalt man not for looks but for the relationship to you")</f>
        <v>Exalt man not for looks but for the relationship to you</v>
      </c>
    </row>
    <row r="9559" ht="15.75" customHeight="1">
      <c r="A9559" s="1">
        <v>10411.0</v>
      </c>
      <c r="B9559" s="2" t="s">
        <v>7333</v>
      </c>
      <c r="C9559" s="2" t="s">
        <v>7337</v>
      </c>
      <c r="D9559" s="2" t="s">
        <v>6</v>
      </c>
      <c r="E9559" s="2" t="str">
        <f>IFERROR(__xludf.DUMMYFUNCTION("GOOGLETRANSLATE(B9559, ""auto"",""en"")"),"Respect yourself and be modest and then everything will be adjusted Institute Shaa Allah")</f>
        <v>Respect yourself and be modest and then everything will be adjusted Institute Shaa Allah</v>
      </c>
    </row>
    <row r="9560" ht="15.75" customHeight="1">
      <c r="A9560" s="1">
        <v>10412.0</v>
      </c>
      <c r="B9560" s="2" t="s">
        <v>7334</v>
      </c>
      <c r="C9560" s="2" t="s">
        <v>7337</v>
      </c>
      <c r="D9560" s="2" t="s">
        <v>6</v>
      </c>
      <c r="E9560" s="2" t="str">
        <f>IFERROR(__xludf.DUMMYFUNCTION("GOOGLETRANSLATE(B9560, ""auto"",""en"")"),"only nursaiz")</f>
        <v>only nursaiz</v>
      </c>
    </row>
    <row r="9561" ht="15.75" customHeight="1">
      <c r="A9561" s="1">
        <v>10413.0</v>
      </c>
      <c r="B9561" s="2" t="s">
        <v>7335</v>
      </c>
      <c r="C9561" s="2" t="s">
        <v>7337</v>
      </c>
      <c r="D9561" s="2" t="s">
        <v>6</v>
      </c>
      <c r="E9561" s="2" t="str">
        <f>IFERROR(__xludf.DUMMYFUNCTION("GOOGLETRANSLATE(B9561, ""auto"",""en"")"),"Be happy girl Aiko nurs uzaty nursaiz")</f>
        <v>Be happy girl Aiko nurs uzaty nursaiz</v>
      </c>
    </row>
    <row r="9562" ht="15.75" customHeight="1">
      <c r="A9562" s="1">
        <v>10414.0</v>
      </c>
      <c r="B9562" s="2" t="s">
        <v>7336</v>
      </c>
      <c r="C9562" s="2" t="s">
        <v>7337</v>
      </c>
      <c r="D9562" s="2" t="s">
        <v>6</v>
      </c>
      <c r="E9562" s="2" t="str">
        <f>IFERROR(__xludf.DUMMYFUNCTION("GOOGLETRANSLATE(B9562, ""auto"",""en"")"),"Happy holiday choice but to thank God teodebate")</f>
        <v>Happy holiday choice but to thank God teodebate</v>
      </c>
    </row>
    <row r="9563" ht="15.75" customHeight="1">
      <c r="A9563" s="1">
        <v>10416.0</v>
      </c>
      <c r="B9563" s="2" t="s">
        <v>7338</v>
      </c>
      <c r="C9563" s="2" t="s">
        <v>7339</v>
      </c>
      <c r="D9563" s="2" t="s">
        <v>6</v>
      </c>
      <c r="E9563" s="2" t="str">
        <f>IFERROR(__xludf.DUMMYFUNCTION("GOOGLETRANSLATE(B9563, ""auto"",""en"")"),"who is happy he does not want to harm others")</f>
        <v>who is happy he does not want to harm others</v>
      </c>
    </row>
    <row r="9564" ht="15.75" customHeight="1">
      <c r="A9564" s="1">
        <v>10417.0</v>
      </c>
      <c r="B9564" s="2" t="s">
        <v>7338</v>
      </c>
      <c r="C9564" s="2" t="s">
        <v>7339</v>
      </c>
      <c r="D9564" s="2" t="s">
        <v>6</v>
      </c>
      <c r="E9564" s="2" t="str">
        <f>IFERROR(__xludf.DUMMYFUNCTION("GOOGLETRANSLATE(B9564, ""auto"",""en"")"),"who is happy he does not want to harm others")</f>
        <v>who is happy he does not want to harm others</v>
      </c>
    </row>
    <row r="9565" ht="15.75" customHeight="1">
      <c r="A9565" s="1">
        <v>10418.0</v>
      </c>
      <c r="B9565" s="2" t="s">
        <v>7338</v>
      </c>
      <c r="C9565" s="2" t="s">
        <v>7340</v>
      </c>
      <c r="D9565" s="2" t="s">
        <v>6</v>
      </c>
      <c r="E9565" s="2" t="str">
        <f>IFERROR(__xludf.DUMMYFUNCTION("GOOGLETRANSLATE(B9565, ""auto"",""en"")"),"who is happy he does not want to harm others")</f>
        <v>who is happy he does not want to harm others</v>
      </c>
    </row>
    <row r="9566" ht="15.75" customHeight="1">
      <c r="A9566" s="1">
        <v>10419.0</v>
      </c>
      <c r="B9566" s="2" t="s">
        <v>7341</v>
      </c>
      <c r="C9566" s="2" t="s">
        <v>7342</v>
      </c>
      <c r="D9566" s="2" t="s">
        <v>6</v>
      </c>
      <c r="E9566" s="2" t="str">
        <f>IFERROR(__xludf.DUMMYFUNCTION("GOOGLETRANSLATE(B9566, ""auto"",""en"")")," one lifelong love one love forever")</f>
        <v> one lifelong love one love forever</v>
      </c>
    </row>
    <row r="9567" ht="15.75" customHeight="1">
      <c r="A9567" s="1">
        <v>10420.0</v>
      </c>
      <c r="B9567" s="2" t="s">
        <v>7341</v>
      </c>
      <c r="C9567" s="2" t="s">
        <v>7343</v>
      </c>
      <c r="D9567" s="2" t="s">
        <v>6</v>
      </c>
      <c r="E9567" s="2" t="str">
        <f>IFERROR(__xludf.DUMMYFUNCTION("GOOGLETRANSLATE(B9567, ""auto"",""en"")")," one lifelong love one love forever")</f>
        <v> one lifelong love one love forever</v>
      </c>
    </row>
    <row r="9568" ht="15.75" customHeight="1">
      <c r="A9568" s="1">
        <v>10421.0</v>
      </c>
      <c r="B9568" s="2" t="s">
        <v>7344</v>
      </c>
      <c r="C9568" s="2" t="s">
        <v>901</v>
      </c>
      <c r="D9568" s="2" t="s">
        <v>6</v>
      </c>
      <c r="E9568" s="2" t="str">
        <f>IFERROR(__xludf.DUMMYFUNCTION("GOOGLETRANSLATE(B9568, ""auto"",""en"")"),"marvel not at all have the right to say I do not care")</f>
        <v>marvel not at all have the right to say I do not care</v>
      </c>
    </row>
    <row r="9569" ht="15.75" customHeight="1">
      <c r="A9569" s="1">
        <v>10422.0</v>
      </c>
      <c r="B9569" s="2" t="s">
        <v>7345</v>
      </c>
      <c r="C9569" s="2" t="s">
        <v>901</v>
      </c>
      <c r="D9569" s="2" t="s">
        <v>6</v>
      </c>
      <c r="E9569" s="2" t="str">
        <f>IFERROR(__xludf.DUMMYFUNCTION("GOOGLETRANSLATE(B9569, ""auto"",""en"")"),"why animal circuses and zoos should be banned")</f>
        <v>why animal circuses and zoos should be banned</v>
      </c>
    </row>
    <row r="9570" ht="15.75" customHeight="1">
      <c r="A9570" s="1">
        <v>10423.0</v>
      </c>
      <c r="B9570" s="2" t="s">
        <v>7346</v>
      </c>
      <c r="C9570" s="2" t="s">
        <v>901</v>
      </c>
      <c r="D9570" s="2" t="s">
        <v>6</v>
      </c>
      <c r="E9570" s="2" t="str">
        <f>IFERROR(__xludf.DUMMYFUNCTION("GOOGLETRANSLATE(B9570, ""auto"",""en"")"),"rope 1948")</f>
        <v>rope 1948</v>
      </c>
    </row>
    <row r="9571" ht="15.75" customHeight="1">
      <c r="A9571" s="1">
        <v>10424.0</v>
      </c>
      <c r="B9571" s="2" t="s">
        <v>7347</v>
      </c>
      <c r="C9571" s="2" t="s">
        <v>901</v>
      </c>
      <c r="D9571" s="2" t="s">
        <v>6</v>
      </c>
      <c r="E9571" s="2" t="str">
        <f>IFERROR(__xludf.DUMMYFUNCTION("GOOGLETRANSLATE(B9571, ""auto"",""en"")"),"Love is")</f>
        <v>Love is</v>
      </c>
    </row>
    <row r="9572" ht="15.75" customHeight="1">
      <c r="A9572" s="1">
        <v>10425.0</v>
      </c>
      <c r="B9572" s="2" t="s">
        <v>7348</v>
      </c>
      <c r="C9572" s="2" t="s">
        <v>901</v>
      </c>
      <c r="D9572" s="2" t="s">
        <v>6</v>
      </c>
      <c r="E9572" s="2" t="str">
        <f>IFERROR(__xludf.DUMMYFUNCTION("GOOGLETRANSLATE(B9572, ""auto"",""en"")")," release taengukim snsd taeyeon purpose so we wait for the release of the second full-length album consisting of 12 tracks as well as the video for the title track 불티 spark")</f>
        <v> release taengukim snsd taeyeon purpose so we wait for the release of the second full-length album consisting of 12 tracks as well as the video for the title track 불티 spark</v>
      </c>
    </row>
    <row r="9573" ht="15.75" customHeight="1">
      <c r="A9573" s="1">
        <v>10426.0</v>
      </c>
      <c r="B9573" s="2" t="s">
        <v>101</v>
      </c>
      <c r="C9573" s="2" t="s">
        <v>901</v>
      </c>
      <c r="D9573" s="2" t="s">
        <v>6</v>
      </c>
      <c r="E9573" s="2" t="str">
        <f>IFERROR(__xludf.DUMMYFUNCTION("GOOGLETRANSLATE(B9573, ""auto"",""en"")"),"#VALUE!")</f>
        <v>#VALUE!</v>
      </c>
    </row>
    <row r="9574" ht="15.75" customHeight="1">
      <c r="A9574" s="1">
        <v>10427.0</v>
      </c>
      <c r="B9574" s="2" t="s">
        <v>7349</v>
      </c>
      <c r="C9574" s="2" t="s">
        <v>901</v>
      </c>
      <c r="D9574" s="2" t="s">
        <v>6</v>
      </c>
      <c r="E9574" s="2" t="str">
        <f>IFERROR(__xludf.DUMMYFUNCTION("GOOGLETRANSLATE(B9574, ""auto"",""en"")"),"4 psychological soctoyaniya za den")</f>
        <v>4 psychological soctoyaniya za den</v>
      </c>
    </row>
    <row r="9575" ht="15.75" customHeight="1">
      <c r="A9575" s="1">
        <v>10428.0</v>
      </c>
      <c r="B9575" s="2" t="s">
        <v>7350</v>
      </c>
      <c r="C9575" s="2" t="s">
        <v>901</v>
      </c>
      <c r="D9575" s="2" t="s">
        <v>6</v>
      </c>
      <c r="E9575" s="2" t="str">
        <f>IFERROR(__xludf.DUMMYFUNCTION("GOOGLETRANSLATE(B9575, ""auto"",""en"")")," my spirit")</f>
        <v> my spirit</v>
      </c>
    </row>
    <row r="9576" ht="15.75" customHeight="1">
      <c r="A9576" s="1">
        <v>10429.0</v>
      </c>
      <c r="B9576" s="2" t="s">
        <v>7351</v>
      </c>
      <c r="C9576" s="2" t="s">
        <v>901</v>
      </c>
      <c r="D9576" s="2" t="s">
        <v>6</v>
      </c>
      <c r="E9576" s="2" t="str">
        <f>IFERROR(__xludf.DUMMYFUNCTION("GOOGLETRANSLATE(B9576, ""auto"",""en"")")," akdong video akmu исполнили песню how can i love the heartbreak you re the one i love ")</f>
        <v> akdong video akmu исполнили песню how can i love the heartbreak you re the one i love </v>
      </c>
    </row>
    <row r="9577" ht="15.75" customHeight="1">
      <c r="A9577" s="1">
        <v>10430.0</v>
      </c>
      <c r="B9577" s="2" t="s">
        <v>7344</v>
      </c>
      <c r="C9577" s="2" t="s">
        <v>901</v>
      </c>
      <c r="D9577" s="2" t="s">
        <v>6</v>
      </c>
      <c r="E9577" s="2" t="str">
        <f>IFERROR(__xludf.DUMMYFUNCTION("GOOGLETRANSLATE(B9577, ""auto"",""en"")"),"marvel not at all have the right to say I do not care")</f>
        <v>marvel not at all have the right to say I do not care</v>
      </c>
    </row>
    <row r="9578" ht="15.75" customHeight="1">
      <c r="A9578" s="1">
        <v>10431.0</v>
      </c>
      <c r="B9578" s="2" t="s">
        <v>7345</v>
      </c>
      <c r="C9578" s="2" t="s">
        <v>901</v>
      </c>
      <c r="D9578" s="2" t="s">
        <v>6</v>
      </c>
      <c r="E9578" s="2" t="str">
        <f>IFERROR(__xludf.DUMMYFUNCTION("GOOGLETRANSLATE(B9578, ""auto"",""en"")"),"why animal circuses and zoos should be banned")</f>
        <v>why animal circuses and zoos should be banned</v>
      </c>
    </row>
    <row r="9579" ht="15.75" customHeight="1">
      <c r="A9579" s="1">
        <v>10432.0</v>
      </c>
      <c r="B9579" s="2" t="s">
        <v>7346</v>
      </c>
      <c r="C9579" s="2" t="s">
        <v>901</v>
      </c>
      <c r="D9579" s="2" t="s">
        <v>6</v>
      </c>
      <c r="E9579" s="2" t="str">
        <f>IFERROR(__xludf.DUMMYFUNCTION("GOOGLETRANSLATE(B9579, ""auto"",""en"")"),"rope 1948")</f>
        <v>rope 1948</v>
      </c>
    </row>
    <row r="9580" ht="15.75" customHeight="1">
      <c r="A9580" s="1">
        <v>10433.0</v>
      </c>
      <c r="B9580" s="2" t="s">
        <v>7347</v>
      </c>
      <c r="C9580" s="2" t="s">
        <v>901</v>
      </c>
      <c r="D9580" s="2" t="s">
        <v>6</v>
      </c>
      <c r="E9580" s="2" t="str">
        <f>IFERROR(__xludf.DUMMYFUNCTION("GOOGLETRANSLATE(B9580, ""auto"",""en"")"),"Love is")</f>
        <v>Love is</v>
      </c>
    </row>
    <row r="9581" ht="15.75" customHeight="1">
      <c r="A9581" s="1">
        <v>10434.0</v>
      </c>
      <c r="B9581" s="2" t="s">
        <v>7348</v>
      </c>
      <c r="C9581" s="2" t="s">
        <v>901</v>
      </c>
      <c r="D9581" s="2" t="s">
        <v>6</v>
      </c>
      <c r="E9581" s="2" t="str">
        <f>IFERROR(__xludf.DUMMYFUNCTION("GOOGLETRANSLATE(B9581, ""auto"",""en"")")," release taengukim snsd taeyeon purpose so we wait for the release of the second full-length album consisting of 12 tracks as well as the video for the title track 불티 spark")</f>
        <v> release taengukim snsd taeyeon purpose so we wait for the release of the second full-length album consisting of 12 tracks as well as the video for the title track 불티 spark</v>
      </c>
    </row>
    <row r="9582" ht="15.75" customHeight="1">
      <c r="A9582" s="1">
        <v>10435.0</v>
      </c>
      <c r="B9582" s="2" t="s">
        <v>101</v>
      </c>
      <c r="C9582" s="2" t="s">
        <v>901</v>
      </c>
      <c r="D9582" s="2" t="s">
        <v>6</v>
      </c>
      <c r="E9582" s="2" t="str">
        <f>IFERROR(__xludf.DUMMYFUNCTION("GOOGLETRANSLATE(B9582, ""auto"",""en"")"),"#VALUE!")</f>
        <v>#VALUE!</v>
      </c>
    </row>
    <row r="9583" ht="15.75" customHeight="1">
      <c r="A9583" s="1">
        <v>10436.0</v>
      </c>
      <c r="B9583" s="2" t="s">
        <v>7349</v>
      </c>
      <c r="C9583" s="2" t="s">
        <v>901</v>
      </c>
      <c r="D9583" s="2" t="s">
        <v>6</v>
      </c>
      <c r="E9583" s="2" t="str">
        <f>IFERROR(__xludf.DUMMYFUNCTION("GOOGLETRANSLATE(B9583, ""auto"",""en"")"),"4 psychological soctoyaniya za den")</f>
        <v>4 psychological soctoyaniya za den</v>
      </c>
    </row>
    <row r="9584" ht="15.75" customHeight="1">
      <c r="A9584" s="1">
        <v>10437.0</v>
      </c>
      <c r="B9584" s="2" t="s">
        <v>7350</v>
      </c>
      <c r="C9584" s="2" t="s">
        <v>901</v>
      </c>
      <c r="D9584" s="2" t="s">
        <v>6</v>
      </c>
      <c r="E9584" s="2" t="str">
        <f>IFERROR(__xludf.DUMMYFUNCTION("GOOGLETRANSLATE(B9584, ""auto"",""en"")")," my spirit")</f>
        <v> my spirit</v>
      </c>
    </row>
    <row r="9585" ht="15.75" customHeight="1">
      <c r="A9585" s="1">
        <v>10438.0</v>
      </c>
      <c r="B9585" s="2" t="s">
        <v>7351</v>
      </c>
      <c r="C9585" s="2" t="s">
        <v>901</v>
      </c>
      <c r="D9585" s="2" t="s">
        <v>6</v>
      </c>
      <c r="E9585" s="2" t="str">
        <f>IFERROR(__xludf.DUMMYFUNCTION("GOOGLETRANSLATE(B9585, ""auto"",""en"")")," akdong video akmu исполнили песню how can i love the heartbreak you re the one i love ")</f>
        <v> akdong video akmu исполнили песню how can i love the heartbreak you re the one i love </v>
      </c>
    </row>
    <row r="9586" ht="15.75" customHeight="1">
      <c r="A9586" s="1">
        <v>10439.0</v>
      </c>
      <c r="B9586" s="2" t="s">
        <v>7352</v>
      </c>
      <c r="C9586" s="2" t="s">
        <v>7353</v>
      </c>
      <c r="D9586" s="2" t="s">
        <v>6</v>
      </c>
      <c r="E9586" s="2" t="str">
        <f>IFERROR(__xludf.DUMMYFUNCTION("GOOGLETRANSLATE(B9586, ""auto"",""en"")"),"the most comprehensive list of the best business books and self-development of a Popov and Dr. Borisov to become wise, you should read 10 books to find these 10 books you should read thousands of today I will share with you the first part of the list of t"&amp;"hose books on business and self-development which is in my library show fully")</f>
        <v>the most comprehensive list of the best business books and self-development of a Popov and Dr. Borisov to become wise, you should read 10 books to find these 10 books you should read thousands of today I will share with you the first part of the list of those books on business and self-development which is in my library show fully</v>
      </c>
    </row>
    <row r="9587" ht="15.75" customHeight="1">
      <c r="A9587" s="1">
        <v>10440.0</v>
      </c>
      <c r="B9587" s="2" t="s">
        <v>7354</v>
      </c>
      <c r="C9587" s="2" t="s">
        <v>7353</v>
      </c>
      <c r="D9587" s="2" t="s">
        <v>6</v>
      </c>
      <c r="E9587" s="2" t="str">
        <f>IFERROR(__xludf.DUMMYFUNCTION("GOOGLETRANSLATE(B9587, ""auto"",""en"")"),"what we spend life on petty quarrels on the stupid words empty talk on the vanity of grievances on the topic again and again that we spend life and it would be necessary to fully show love")</f>
        <v>what we spend life on petty quarrels on the stupid words empty talk on the vanity of grievances on the topic again and again that we spend life and it would be necessary to fully show love</v>
      </c>
    </row>
    <row r="9588" ht="15.75" customHeight="1">
      <c r="A9588" s="1">
        <v>10441.0</v>
      </c>
      <c r="B9588" s="2" t="s">
        <v>7355</v>
      </c>
      <c r="C9588" s="2" t="s">
        <v>7353</v>
      </c>
      <c r="D9588" s="2" t="s">
        <v>6</v>
      </c>
      <c r="E9588" s="2" t="str">
        <f>IFERROR(__xludf.DUMMYFUNCTION("GOOGLETRANSLATE(B9588, ""auto"",""en"")"),"hastroenie ever forget about all their problems and to review all of the beloved Harry Potter")</f>
        <v>hastroenie ever forget about all their problems and to review all of the beloved Harry Potter</v>
      </c>
    </row>
    <row r="9589" ht="15.75" customHeight="1">
      <c r="A9589" s="1">
        <v>10442.0</v>
      </c>
      <c r="B9589" s="2" t="s">
        <v>7356</v>
      </c>
      <c r="C9589" s="2" t="s">
        <v>7353</v>
      </c>
      <c r="D9589" s="2" t="s">
        <v>6</v>
      </c>
      <c r="E9589" s="2" t="str">
        <f>IFERROR(__xludf.DUMMYFUNCTION("GOOGLETRANSLATE(B9589, ""auto"",""en"")"),"20 questions that should ask themselves every psychology inspiraation journal 1 what my values ​​of life, think that you are the most important things in life such as kindness the sincerity of peace of mind and sympathy or say creativity, hard work and in"&amp;"dependence of your values ​​show what kind of person you want to be that they should focus on all that you do to show full")</f>
        <v>20 questions that should ask themselves every psychology inspiraation journal 1 what my values ​​of life, think that you are the most important things in life such as kindness the sincerity of peace of mind and sympathy or say creativity, hard work and independence of your values ​​show what kind of person you want to be that they should focus on all that you do to show full</v>
      </c>
    </row>
    <row r="9590" ht="15.75" customHeight="1">
      <c r="A9590" s="1">
        <v>10443.0</v>
      </c>
      <c r="B9590" s="2" t="s">
        <v>7357</v>
      </c>
      <c r="C9590" s="2" t="s">
        <v>7353</v>
      </c>
      <c r="D9590" s="2" t="s">
        <v>6</v>
      </c>
      <c r="E9590" s="2" t="str">
        <f>IFERROR(__xludf.DUMMYFUNCTION("GOOGLETRANSLATE(B9590, ""auto"",""en"")"),"I love the drama interaktivomts")</f>
        <v>I love the drama interaktivomts</v>
      </c>
    </row>
    <row r="9591" ht="15.75" customHeight="1">
      <c r="A9591" s="1">
        <v>10444.0</v>
      </c>
      <c r="B9591" s="2" t="s">
        <v>7358</v>
      </c>
      <c r="C9591" s="2" t="s">
        <v>7353</v>
      </c>
      <c r="D9591" s="2" t="s">
        <v>6</v>
      </c>
      <c r="E9591" s="2" t="str">
        <f>IFERROR(__xludf.DUMMYFUNCTION("GOOGLETRANSLATE(B9591, ""auto"",""en"")"),"I look forward to the winter holidays")</f>
        <v>I look forward to the winter holidays</v>
      </c>
    </row>
    <row r="9592" ht="15.75" customHeight="1">
      <c r="A9592" s="1">
        <v>10445.0</v>
      </c>
      <c r="B9592" s="2" t="s">
        <v>7352</v>
      </c>
      <c r="C9592" s="2" t="s">
        <v>7359</v>
      </c>
      <c r="D9592" s="2" t="s">
        <v>6</v>
      </c>
      <c r="E9592" s="2" t="str">
        <f>IFERROR(__xludf.DUMMYFUNCTION("GOOGLETRANSLATE(B9592, ""auto"",""en"")"),"the most comprehensive list of the best business books and self-development of a Popov and Dr. Borisov to become wise, you should read 10 books to find these 10 books you should read thousands of today I will share with you the first part of the list of t"&amp;"hose books on business and self-development which is in my library show fully")</f>
        <v>the most comprehensive list of the best business books and self-development of a Popov and Dr. Borisov to become wise, you should read 10 books to find these 10 books you should read thousands of today I will share with you the first part of the list of those books on business and self-development which is in my library show fully</v>
      </c>
    </row>
    <row r="9593" ht="15.75" customHeight="1">
      <c r="A9593" s="1">
        <v>10446.0</v>
      </c>
      <c r="B9593" s="2" t="s">
        <v>7354</v>
      </c>
      <c r="C9593" s="2" t="s">
        <v>7359</v>
      </c>
      <c r="D9593" s="2" t="s">
        <v>6</v>
      </c>
      <c r="E9593" s="2" t="str">
        <f>IFERROR(__xludf.DUMMYFUNCTION("GOOGLETRANSLATE(B9593, ""auto"",""en"")"),"what we spend life on petty quarrels on the stupid words empty talk on the vanity of grievances on the topic again and again that we spend life and it would be necessary to fully show love")</f>
        <v>what we spend life on petty quarrels on the stupid words empty talk on the vanity of grievances on the topic again and again that we spend life and it would be necessary to fully show love</v>
      </c>
    </row>
    <row r="9594" ht="15.75" customHeight="1">
      <c r="A9594" s="1">
        <v>10447.0</v>
      </c>
      <c r="B9594" s="2" t="s">
        <v>7355</v>
      </c>
      <c r="C9594" s="2" t="s">
        <v>7359</v>
      </c>
      <c r="D9594" s="2" t="s">
        <v>6</v>
      </c>
      <c r="E9594" s="2" t="str">
        <f>IFERROR(__xludf.DUMMYFUNCTION("GOOGLETRANSLATE(B9594, ""auto"",""en"")"),"hastroenie ever forget about all their problems and to review all of the beloved Harry Potter")</f>
        <v>hastroenie ever forget about all their problems and to review all of the beloved Harry Potter</v>
      </c>
    </row>
    <row r="9595" ht="15.75" customHeight="1">
      <c r="A9595" s="1">
        <v>10448.0</v>
      </c>
      <c r="B9595" s="2" t="s">
        <v>7356</v>
      </c>
      <c r="C9595" s="2" t="s">
        <v>7359</v>
      </c>
      <c r="D9595" s="2" t="s">
        <v>6</v>
      </c>
      <c r="E9595" s="2" t="str">
        <f>IFERROR(__xludf.DUMMYFUNCTION("GOOGLETRANSLATE(B9595, ""auto"",""en"")"),"20 questions that should ask themselves every psychology inspiraation journal 1 what my values ​​of life, think that you are the most important things in life such as kindness the sincerity of peace of mind and sympathy or say creativity, hard work and in"&amp;"dependence of your values ​​show what kind of person you want to be that they should focus on all that you do to show full")</f>
        <v>20 questions that should ask themselves every psychology inspiraation journal 1 what my values ​​of life, think that you are the most important things in life such as kindness the sincerity of peace of mind and sympathy or say creativity, hard work and independence of your values ​​show what kind of person you want to be that they should focus on all that you do to show full</v>
      </c>
    </row>
    <row r="9596" ht="15.75" customHeight="1">
      <c r="A9596" s="1">
        <v>10449.0</v>
      </c>
      <c r="B9596" s="2" t="s">
        <v>7357</v>
      </c>
      <c r="C9596" s="2" t="s">
        <v>7359</v>
      </c>
      <c r="D9596" s="2" t="s">
        <v>6</v>
      </c>
      <c r="E9596" s="2" t="str">
        <f>IFERROR(__xludf.DUMMYFUNCTION("GOOGLETRANSLATE(B9596, ""auto"",""en"")"),"I love the drama interaktivomts")</f>
        <v>I love the drama interaktivomts</v>
      </c>
    </row>
    <row r="9597" ht="15.75" customHeight="1">
      <c r="A9597" s="1">
        <v>10450.0</v>
      </c>
      <c r="B9597" s="2" t="s">
        <v>7358</v>
      </c>
      <c r="C9597" s="2" t="s">
        <v>7359</v>
      </c>
      <c r="D9597" s="2" t="s">
        <v>6</v>
      </c>
      <c r="E9597" s="2" t="str">
        <f>IFERROR(__xludf.DUMMYFUNCTION("GOOGLETRANSLATE(B9597, ""auto"",""en"")"),"I look forward to the winter holidays")</f>
        <v>I look forward to the winter holidays</v>
      </c>
    </row>
    <row r="9598" ht="15.75" customHeight="1">
      <c r="A9598" s="1">
        <v>10451.0</v>
      </c>
      <c r="B9598" s="2" t="s">
        <v>7360</v>
      </c>
      <c r="C9598" s="2" t="s">
        <v>7361</v>
      </c>
      <c r="D9598" s="2" t="s">
        <v>6</v>
      </c>
      <c r="E9598" s="2" t="str">
        <f>IFERROR(__xludf.DUMMYFUNCTION("GOOGLETRANSLATE(B9598, ""auto"",""en"")"),"Hey yeah yeah you")</f>
        <v>Hey yeah yeah you</v>
      </c>
    </row>
    <row r="9599" ht="15.75" customHeight="1">
      <c r="A9599" s="1">
        <v>10452.0</v>
      </c>
      <c r="B9599" s="2" t="s">
        <v>7362</v>
      </c>
      <c r="C9599" s="2" t="s">
        <v>7361</v>
      </c>
      <c r="D9599" s="2" t="s">
        <v>6</v>
      </c>
      <c r="E9599" s="2" t="str">
        <f>IFERROR(__xludf.DUMMYFUNCTION("GOOGLETRANSLATE(B9599, ""auto"",""en"")"),"vs the weaker sex stronger sex")</f>
        <v>vs the weaker sex stronger sex</v>
      </c>
    </row>
    <row r="9600" ht="15.75" customHeight="1">
      <c r="A9600" s="1">
        <v>10453.0</v>
      </c>
      <c r="B9600" s="2" t="s">
        <v>7363</v>
      </c>
      <c r="C9600" s="2" t="s">
        <v>7361</v>
      </c>
      <c r="D9600" s="2" t="s">
        <v>6</v>
      </c>
      <c r="E9600" s="2" t="str">
        <f>IFERROR(__xludf.DUMMYFUNCTION("GOOGLETRANSLATE(B9600, ""auto"",""en"")"),"male solidarity")</f>
        <v>male solidarity</v>
      </c>
    </row>
    <row r="9601" ht="15.75" customHeight="1">
      <c r="A9601" s="1">
        <v>10454.0</v>
      </c>
      <c r="B9601" s="2" t="s">
        <v>7364</v>
      </c>
      <c r="C9601" s="2" t="s">
        <v>7361</v>
      </c>
      <c r="D9601" s="2" t="s">
        <v>6</v>
      </c>
      <c r="E9601" s="2" t="str">
        <f>IFERROR(__xludf.DUMMYFUNCTION("GOOGLETRANSLATE(B9601, ""auto"",""en"")"),"clip premiere Lesch SWIC moon listen https lnk to alibi album concerts http svik tours")</f>
        <v>clip premiere Lesch SWIC moon listen https lnk to alibi album concerts http svik tours</v>
      </c>
    </row>
    <row r="9602" ht="15.75" customHeight="1">
      <c r="A9602" s="1">
        <v>10455.0</v>
      </c>
      <c r="B9602" s="2" t="s">
        <v>7360</v>
      </c>
      <c r="C9602" s="2" t="s">
        <v>7365</v>
      </c>
      <c r="D9602" s="2" t="s">
        <v>6</v>
      </c>
      <c r="E9602" s="2" t="str">
        <f>IFERROR(__xludf.DUMMYFUNCTION("GOOGLETRANSLATE(B9602, ""auto"",""en"")"),"Hey yeah yeah you")</f>
        <v>Hey yeah yeah you</v>
      </c>
    </row>
    <row r="9603" ht="15.75" customHeight="1">
      <c r="A9603" s="1">
        <v>10456.0</v>
      </c>
      <c r="B9603" s="2" t="s">
        <v>7362</v>
      </c>
      <c r="C9603" s="2" t="s">
        <v>7365</v>
      </c>
      <c r="D9603" s="2" t="s">
        <v>6</v>
      </c>
      <c r="E9603" s="2" t="str">
        <f>IFERROR(__xludf.DUMMYFUNCTION("GOOGLETRANSLATE(B9603, ""auto"",""en"")"),"vs the weaker sex stronger sex")</f>
        <v>vs the weaker sex stronger sex</v>
      </c>
    </row>
    <row r="9604" ht="15.75" customHeight="1">
      <c r="A9604" s="1">
        <v>10457.0</v>
      </c>
      <c r="B9604" s="2" t="s">
        <v>7363</v>
      </c>
      <c r="C9604" s="2" t="s">
        <v>7365</v>
      </c>
      <c r="D9604" s="2" t="s">
        <v>6</v>
      </c>
      <c r="E9604" s="2" t="str">
        <f>IFERROR(__xludf.DUMMYFUNCTION("GOOGLETRANSLATE(B9604, ""auto"",""en"")"),"male solidarity")</f>
        <v>male solidarity</v>
      </c>
    </row>
    <row r="9605" ht="15.75" customHeight="1">
      <c r="A9605" s="1">
        <v>10458.0</v>
      </c>
      <c r="B9605" s="2" t="s">
        <v>7364</v>
      </c>
      <c r="C9605" s="2" t="s">
        <v>7365</v>
      </c>
      <c r="D9605" s="2" t="s">
        <v>6</v>
      </c>
      <c r="E9605" s="2" t="str">
        <f>IFERROR(__xludf.DUMMYFUNCTION("GOOGLETRANSLATE(B9605, ""auto"",""en"")"),"clip premiere Lesch SWIC moon listen https lnk to alibi album concerts http svik tours")</f>
        <v>clip premiere Lesch SWIC moon listen https lnk to alibi album concerts http svik tours</v>
      </c>
    </row>
    <row r="9606" ht="15.75" customHeight="1">
      <c r="A9606" s="1">
        <v>10459.0</v>
      </c>
      <c r="B9606" s="2" t="s">
        <v>7366</v>
      </c>
      <c r="C9606" s="2" t="s">
        <v>7367</v>
      </c>
      <c r="D9606" s="2" t="s">
        <v>6</v>
      </c>
      <c r="E9606" s="2" t="str">
        <f>IFERROR(__xludf.DUMMYFUNCTION("GOOGLETRANSLATE(B9606, ""auto"",""en"")"),"time is your greatest asset you can not be wasting")</f>
        <v>time is your greatest asset you can not be wasting</v>
      </c>
    </row>
    <row r="9607" ht="15.75" customHeight="1">
      <c r="A9607" s="1">
        <v>10460.0</v>
      </c>
      <c r="B9607" s="2" t="s">
        <v>7368</v>
      </c>
      <c r="C9607" s="2" t="s">
        <v>7367</v>
      </c>
      <c r="D9607" s="2" t="s">
        <v>6</v>
      </c>
      <c r="E9607" s="2" t="str">
        <f>IFERROR(__xludf.DUMMYFUNCTION("GOOGLETRANSLATE(B9607, ""auto"",""en"")"),"life is short break the rules forgive quickly Kiss slowly love truly laugh uncontrollably, and never regret about what was")</f>
        <v>life is short break the rules forgive quickly Kiss slowly love truly laugh uncontrollably, and never regret about what was</v>
      </c>
    </row>
    <row r="9608" ht="15.75" customHeight="1">
      <c r="A9608" s="1">
        <v>10461.0</v>
      </c>
      <c r="B9608" s="2" t="s">
        <v>7369</v>
      </c>
      <c r="C9608" s="2" t="s">
        <v>7367</v>
      </c>
      <c r="D9608" s="2" t="s">
        <v>6</v>
      </c>
      <c r="E9608" s="2" t="str">
        <f>IFERROR(__xludf.DUMMYFUNCTION("GOOGLETRANSLATE(B9608, ""auto"",""en"")"),"Focus on what's important faster you reach the goal")</f>
        <v>Focus on what's important faster you reach the goal</v>
      </c>
    </row>
    <row r="9609" ht="15.75" customHeight="1">
      <c r="A9609" s="1">
        <v>10462.0</v>
      </c>
      <c r="B9609" s="2" t="s">
        <v>7370</v>
      </c>
      <c r="C9609" s="2" t="s">
        <v>7367</v>
      </c>
      <c r="D9609" s="2" t="s">
        <v>6</v>
      </c>
      <c r="E9609" s="2" t="str">
        <f>IFERROR(__xludf.DUMMYFUNCTION("GOOGLETRANSLATE(B9609, ""auto"",""en"")"),"the most difficult thing in life to appreciate all that you have and do not get attached to anything excessive attachment to anything or anyone, or give rise to a constant worry of losing it")</f>
        <v>the most difficult thing in life to appreciate all that you have and do not get attached to anything excessive attachment to anything or anyone, or give rise to a constant worry of losing it</v>
      </c>
    </row>
    <row r="9610" ht="15.75" customHeight="1">
      <c r="A9610" s="1">
        <v>10463.0</v>
      </c>
      <c r="B9610" s="2" t="s">
        <v>7371</v>
      </c>
      <c r="C9610" s="2" t="s">
        <v>7367</v>
      </c>
      <c r="D9610" s="2" t="s">
        <v>6</v>
      </c>
      <c r="E9610" s="2" t="str">
        <f>IFERROR(__xludf.DUMMYFUNCTION("GOOGLETRANSLATE(B9610, ""auto"",""en"")"),"Change your thinking and you change your life")</f>
        <v>Change your thinking and you change your life</v>
      </c>
    </row>
    <row r="9611" ht="15.75" customHeight="1">
      <c r="A9611" s="1">
        <v>10464.0</v>
      </c>
      <c r="B9611" s="2" t="s">
        <v>7372</v>
      </c>
      <c r="C9611" s="2" t="s">
        <v>7367</v>
      </c>
      <c r="D9611" s="2" t="s">
        <v>6</v>
      </c>
      <c r="E9611" s="2" t="str">
        <f>IFERROR(__xludf.DUMMYFUNCTION("GOOGLETRANSLATE(B9611, ""auto"",""en"")"),"Who wants looking for ways who does not want looking for a reason")</f>
        <v>Who wants looking for ways who does not want looking for a reason</v>
      </c>
    </row>
    <row r="9612" ht="15.75" customHeight="1">
      <c r="A9612" s="1">
        <v>10465.0</v>
      </c>
      <c r="B9612" s="2" t="s">
        <v>7373</v>
      </c>
      <c r="C9612" s="2" t="s">
        <v>7367</v>
      </c>
      <c r="D9612" s="2" t="s">
        <v>6</v>
      </c>
      <c r="E9612" s="2" t="str">
        <f>IFERROR(__xludf.DUMMYFUNCTION("GOOGLETRANSLATE(B9612, ""auto"",""en"")"),"a man who makes no mistakes usually does nothing")</f>
        <v>a man who makes no mistakes usually does nothing</v>
      </c>
    </row>
    <row r="9613" ht="15.75" customHeight="1">
      <c r="A9613" s="1">
        <v>10466.0</v>
      </c>
      <c r="B9613" s="2" t="s">
        <v>7374</v>
      </c>
      <c r="C9613" s="2" t="s">
        <v>7367</v>
      </c>
      <c r="D9613" s="2" t="s">
        <v>6</v>
      </c>
      <c r="E9613" s="2" t="str">
        <f>IFERROR(__xludf.DUMMYFUNCTION("GOOGLETRANSLATE(B9613, ""auto"",""en"")"),"no problems have to push you back and forth to lead the dream")</f>
        <v>no problems have to push you back and forth to lead the dream</v>
      </c>
    </row>
    <row r="9614" ht="15.75" customHeight="1">
      <c r="A9614" s="1">
        <v>10467.0</v>
      </c>
      <c r="B9614" s="2" t="s">
        <v>7375</v>
      </c>
      <c r="C9614" s="2" t="s">
        <v>7367</v>
      </c>
      <c r="D9614" s="2" t="s">
        <v>6</v>
      </c>
      <c r="E9614" s="2" t="str">
        <f>IFERROR(__xludf.DUMMYFUNCTION("GOOGLETRANSLATE(B9614, ""auto"",""en"")"),"that it is easy then to go through the difficulties currently")</f>
        <v>that it is easy then to go through the difficulties currently</v>
      </c>
    </row>
    <row r="9615" ht="15.75" customHeight="1">
      <c r="A9615" s="1">
        <v>10468.0</v>
      </c>
      <c r="B9615" s="2" t="s">
        <v>7376</v>
      </c>
      <c r="C9615" s="2" t="s">
        <v>7377</v>
      </c>
      <c r="D9615" s="2" t="s">
        <v>6</v>
      </c>
      <c r="E9615" s="2" t="str">
        <f>IFERROR(__xludf.DUMMYFUNCTION("GOOGLETRANSLATE(B9615, ""auto"",""en"")"),"Sit down and think")</f>
        <v>Sit down and think</v>
      </c>
    </row>
    <row r="9616" ht="15.75" customHeight="1">
      <c r="A9616" s="1">
        <v>10469.0</v>
      </c>
      <c r="B9616" s="2" t="s">
        <v>7378</v>
      </c>
      <c r="C9616" s="2" t="s">
        <v>7377</v>
      </c>
      <c r="D9616" s="2" t="s">
        <v>6</v>
      </c>
      <c r="E9616" s="2" t="str">
        <f>IFERROR(__xludf.DUMMYFUNCTION("GOOGLETRANSLATE(B9616, ""auto"",""en"")"),"you can not love a person only when he is in a good mood pleases you and makes one big happiness if you really love the love and sadness in a bad mood, and even whining love when he is silent when angry and rude then even more love because in such moments"&amp;" it is especially needed your love true love softens even the most rigid heart calms any emotional storm and sincere tenderness generally works wonders is believed that kazhdoe serdechnoe obyatie prodlevaet nam life nA one den hug their loved kissing yte "&amp;"them several times a day to give them as much tenderness as there are it in your heart do not skimp on it is now a cure for all evils because no matter how tired and frustrated you may be there is nothing better than hearing from a close and dear person c"&amp;"ome to me I I love you so much")</f>
        <v>you can not love a person only when he is in a good mood pleases you and makes one big happiness if you really love the love and sadness in a bad mood, and even whining love when he is silent when angry and rude then even more love because in such moments it is especially needed your love true love softens even the most rigid heart calms any emotional storm and sincere tenderness generally works wonders is believed that kazhdoe serdechnoe obyatie prodlevaet nam life nA one den hug their loved kissing yte them several times a day to give them as much tenderness as there are it in your heart do not skimp on it is now a cure for all evils because no matter how tired and frustrated you may be there is nothing better than hearing from a close and dear person come to me I I love you so much</v>
      </c>
    </row>
    <row r="9617" ht="15.75" customHeight="1">
      <c r="A9617" s="1">
        <v>10470.0</v>
      </c>
      <c r="B9617" s="2" t="s">
        <v>7379</v>
      </c>
      <c r="C9617" s="2" t="s">
        <v>7377</v>
      </c>
      <c r="D9617" s="2" t="s">
        <v>6</v>
      </c>
      <c r="E9617" s="2" t="str">
        <f>IFERROR(__xludf.DUMMYFUNCTION("GOOGLETRANSLATE(B9617, ""auto"",""en"")"),"recently I wrote a simple phrase on the Internet about women need to care for and protect while on Equality between men and women, they will not care very heated discussion arose perturbed men is a small article to show them completely")</f>
        <v>recently I wrote a simple phrase on the Internet about women need to care for and protect while on Equality between men and women, they will not care very heated discussion arose perturbed men is a small article to show them completely</v>
      </c>
    </row>
    <row r="9618" ht="15.75" customHeight="1">
      <c r="A9618" s="1">
        <v>10471.0</v>
      </c>
      <c r="B9618" s="2" t="s">
        <v>7380</v>
      </c>
      <c r="C9618" s="2" t="s">
        <v>7377</v>
      </c>
      <c r="D9618" s="2" t="s">
        <v>6</v>
      </c>
      <c r="E9618" s="2" t="str">
        <f>IFERROR(__xludf.DUMMYFUNCTION("GOOGLETRANSLATE(B9618, ""auto"",""en"")"),"saying that people should love the health of the family, etc. but do not notice as you lose the most precious time and losing everything else")</f>
        <v>saying that people should love the health of the family, etc. but do not notice as you lose the most precious time and losing everything else</v>
      </c>
    </row>
    <row r="9619" ht="15.75" customHeight="1">
      <c r="A9619" s="1">
        <v>10472.0</v>
      </c>
      <c r="B9619" s="2" t="s">
        <v>7381</v>
      </c>
      <c r="C9619" s="2" t="s">
        <v>7377</v>
      </c>
      <c r="D9619" s="2" t="s">
        <v>6</v>
      </c>
      <c r="E9619" s="2" t="str">
        <f>IFERROR(__xludf.DUMMYFUNCTION("GOOGLETRANSLATE(B9619, ""auto"",""en"")"),"void pierced the soul became cautious around surrounded by hypocrites and soulless creatures circling his head nobody needs o s a")</f>
        <v>void pierced the soul became cautious around surrounded by hypocrites and soulless creatures circling his head nobody needs o s a</v>
      </c>
    </row>
    <row r="9620" ht="15.75" customHeight="1">
      <c r="A9620" s="1">
        <v>10473.0</v>
      </c>
      <c r="B9620" s="2" t="s">
        <v>7382</v>
      </c>
      <c r="C9620" s="2" t="s">
        <v>7377</v>
      </c>
      <c r="D9620" s="2" t="s">
        <v>6</v>
      </c>
      <c r="E9620" s="2" t="str">
        <f>IFERROR(__xludf.DUMMYFUNCTION("GOOGLETRANSLATE(B9620, ""auto"",""en"")"),"all for show so I'm sick of you")</f>
        <v>all for show so I'm sick of you</v>
      </c>
    </row>
    <row r="9621" ht="15.75" customHeight="1">
      <c r="A9621" s="1">
        <v>10474.0</v>
      </c>
      <c r="B9621" s="2" t="s">
        <v>7383</v>
      </c>
      <c r="C9621" s="2" t="s">
        <v>7377</v>
      </c>
      <c r="D9621" s="2" t="s">
        <v>6</v>
      </c>
      <c r="E9621" s="2" t="str">
        <f>IFERROR(__xludf.DUMMYFUNCTION("GOOGLETRANSLATE(B9621, ""auto"",""en"")"),"where you bitches so sure that you are not interchangeable so I'll replace supposedly never knew you:")</f>
        <v>where you bitches so sure that you are not interchangeable so I'll replace supposedly never knew you:</v>
      </c>
    </row>
    <row r="9622" ht="15.75" customHeight="1">
      <c r="A9622" s="1">
        <v>10475.0</v>
      </c>
      <c r="B9622" s="2" t="s">
        <v>7384</v>
      </c>
      <c r="C9622" s="2" t="s">
        <v>7377</v>
      </c>
      <c r="D9622" s="2" t="s">
        <v>6</v>
      </c>
      <c r="E9622" s="2" t="str">
        <f>IFERROR(__xludf.DUMMYFUNCTION("GOOGLETRANSLATE(B9622, ""auto"",""en"")"),"the biggest risk in life and not to take the risk")</f>
        <v>the biggest risk in life and not to take the risk</v>
      </c>
    </row>
    <row r="9623" ht="15.75" customHeight="1">
      <c r="A9623" s="1">
        <v>10476.0</v>
      </c>
      <c r="B9623" s="2" t="s">
        <v>7385</v>
      </c>
      <c r="C9623" s="2" t="s">
        <v>7377</v>
      </c>
      <c r="D9623" s="2" t="s">
        <v>6</v>
      </c>
      <c r="E9623" s="2" t="str">
        <f>IFERROR(__xludf.DUMMYFUNCTION("GOOGLETRANSLATE(B9623, ""auto"",""en"")"),"this is my zone")</f>
        <v>this is my zone</v>
      </c>
    </row>
    <row r="9624" ht="15.75" customHeight="1">
      <c r="A9624" s="1">
        <v>10477.0</v>
      </c>
      <c r="B9624" s="2" t="s">
        <v>7386</v>
      </c>
      <c r="C9624" s="2" t="s">
        <v>7377</v>
      </c>
      <c r="D9624" s="2" t="s">
        <v>6</v>
      </c>
      <c r="E9624" s="2" t="str">
        <f>IFERROR(__xludf.DUMMYFUNCTION("GOOGLETRANSLATE(B9624, ""auto"",""en"")"),"welcome ")</f>
        <v>welcome </v>
      </c>
    </row>
    <row r="9625" ht="15.75" customHeight="1">
      <c r="A9625" s="1">
        <v>10478.0</v>
      </c>
      <c r="B9625" s="2" t="s">
        <v>7387</v>
      </c>
      <c r="C9625" s="2" t="s">
        <v>7388</v>
      </c>
      <c r="D9625" s="2" t="s">
        <v>6</v>
      </c>
      <c r="E9625" s="2" t="str">
        <f>IFERROR(__xludf.DUMMYFUNCTION("GOOGLETRANSLATE(B9625, ""auto"",""en"")"),"hey want to leave me a tell tellonym")</f>
        <v>hey want to leave me a tell tellonym</v>
      </c>
    </row>
    <row r="9626" ht="15.75" customHeight="1">
      <c r="A9626" s="1">
        <v>10479.0</v>
      </c>
      <c r="B9626" s="2" t="s">
        <v>7389</v>
      </c>
      <c r="C9626" s="2" t="s">
        <v>7388</v>
      </c>
      <c r="D9626" s="2" t="s">
        <v>6</v>
      </c>
      <c r="E9626" s="2" t="str">
        <f>IFERROR(__xludf.DUMMYFUNCTION("GOOGLETRANSLATE(B9626, ""auto"",""en"")"),"soon take away the end of a semester to yourself useful infu suddenly come in handy")</f>
        <v>soon take away the end of a semester to yourself useful infu suddenly come in handy</v>
      </c>
    </row>
    <row r="9627" ht="15.75" customHeight="1">
      <c r="A9627" s="1">
        <v>10480.0</v>
      </c>
      <c r="B9627" s="2" t="s">
        <v>7390</v>
      </c>
      <c r="C9627" s="2" t="s">
        <v>7388</v>
      </c>
      <c r="D9627" s="2" t="s">
        <v>6</v>
      </c>
      <c r="E9627" s="2" t="str">
        <f>IFERROR(__xludf.DUMMYFUNCTION("GOOGLETRANSLATE(B9627, ""auto"",""en"")"),"we are launching a new powerful rally which will be 30 prizes and awards here and yourself 1 SWAT gloves bloody cobwebs after field trials 2 hunting knife bloody cobwebs after field tests show completely")</f>
        <v>we are launching a new powerful rally which will be 30 prizes and awards here and yourself 1 SWAT gloves bloody cobwebs after field trials 2 hunting knife bloody cobwebs after field tests show completely</v>
      </c>
    </row>
    <row r="9628" ht="15.75" customHeight="1">
      <c r="A9628" s="1">
        <v>10481.0</v>
      </c>
      <c r="B9628" s="2" t="s">
        <v>7391</v>
      </c>
      <c r="C9628" s="2" t="s">
        <v>7388</v>
      </c>
      <c r="D9628" s="2" t="s">
        <v>6</v>
      </c>
      <c r="E9628" s="2" t="str">
        <f>IFERROR(__xludf.DUMMYFUNCTION("GOOGLETRANSLATE(B9628, ""auto"",""en"")"),"Halloween is over and the ghosts had tucked away a little skin on the cards but some of them we could find so we want to please you treasure Halloween prank place awp wild flames show completely")</f>
        <v>Halloween is over and the ghosts had tucked away a little skin on the cards but some of them we could find so we want to please you treasure Halloween prank place awp wild flames show completely</v>
      </c>
    </row>
    <row r="9629" ht="15.75" customHeight="1">
      <c r="A9629" s="1">
        <v>10483.0</v>
      </c>
      <c r="B9629" s="2" t="s">
        <v>7392</v>
      </c>
      <c r="C9629" s="2" t="s">
        <v>7388</v>
      </c>
      <c r="D9629" s="2" t="s">
        <v>6</v>
      </c>
      <c r="E9629" s="2" t="str">
        <f>IFERROR(__xludf.DUMMYFUNCTION("GOOGLETRANSLATE(B9629, ""auto"",""en"")")," drawing a randomly awp medusa 10 skins 1 subscription pablik 2 repost recording to their wall 3 newsletter subscription https vk cc 91p6th results January 11, 2019")</f>
        <v> drawing a randomly awp medusa 10 skins 1 subscription pablik 2 repost recording to their wall 3 newsletter subscription https vk cc 91p6th results January 11, 2019</v>
      </c>
    </row>
    <row r="9630" ht="15.75" customHeight="1">
      <c r="A9630" s="1">
        <v>10484.0</v>
      </c>
      <c r="B9630" s="2" t="s">
        <v>7393</v>
      </c>
      <c r="C9630" s="2" t="s">
        <v>7388</v>
      </c>
      <c r="D9630" s="2" t="s">
        <v>6</v>
      </c>
      <c r="E9630" s="2" t="str">
        <f>IFERROR(__xludf.DUMMYFUNCTION("GOOGLETRANSLATE(B9630, ""auto"",""en"")"),"mega rally at 3 top claw from cs go with skins to participate in the draw you need to do 1 repost this post 2 to subscribe to the group show completely")</f>
        <v>mega rally at 3 top claw from cs go with skins to participate in the draw you need to do 1 repost this post 2 to subscribe to the group show completely</v>
      </c>
    </row>
    <row r="9631" ht="15.75" customHeight="1">
      <c r="A9631" s="1">
        <v>10485.0</v>
      </c>
      <c r="B9631" s="2" t="s">
        <v>7387</v>
      </c>
      <c r="C9631" s="2" t="s">
        <v>7388</v>
      </c>
      <c r="D9631" s="2" t="s">
        <v>6</v>
      </c>
      <c r="E9631" s="2" t="str">
        <f>IFERROR(__xludf.DUMMYFUNCTION("GOOGLETRANSLATE(B9631, ""auto"",""en"")"),"hey want to leave me a tell tellonym")</f>
        <v>hey want to leave me a tell tellonym</v>
      </c>
    </row>
    <row r="9632" ht="15.75" customHeight="1">
      <c r="A9632" s="1">
        <v>10486.0</v>
      </c>
      <c r="B9632" s="2" t="s">
        <v>7390</v>
      </c>
      <c r="C9632" s="2" t="s">
        <v>7388</v>
      </c>
      <c r="D9632" s="2" t="s">
        <v>6</v>
      </c>
      <c r="E9632" s="2" t="str">
        <f>IFERROR(__xludf.DUMMYFUNCTION("GOOGLETRANSLATE(B9632, ""auto"",""en"")"),"we are launching a new powerful rally which will be 30 prizes and awards here and yourself 1 SWAT gloves bloody cobwebs after field trials 2 hunting knife bloody cobwebs after field tests show completely")</f>
        <v>we are launching a new powerful rally which will be 30 prizes and awards here and yourself 1 SWAT gloves bloody cobwebs after field trials 2 hunting knife bloody cobwebs after field tests show completely</v>
      </c>
    </row>
    <row r="9633" ht="15.75" customHeight="1">
      <c r="A9633" s="1">
        <v>10487.0</v>
      </c>
      <c r="B9633" s="2" t="s">
        <v>7391</v>
      </c>
      <c r="C9633" s="2" t="s">
        <v>7388</v>
      </c>
      <c r="D9633" s="2" t="s">
        <v>6</v>
      </c>
      <c r="E9633" s="2" t="str">
        <f>IFERROR(__xludf.DUMMYFUNCTION("GOOGLETRANSLATE(B9633, ""auto"",""en"")"),"Halloween is over and the ghosts had tucked away a little skin on the cards but some of them we could find so we want to please you treasure Halloween prank place awp wild flames show completely")</f>
        <v>Halloween is over and the ghosts had tucked away a little skin on the cards but some of them we could find so we want to please you treasure Halloween prank place awp wild flames show completely</v>
      </c>
    </row>
    <row r="9634" ht="15.75" customHeight="1">
      <c r="A9634" s="1">
        <v>10489.0</v>
      </c>
      <c r="B9634" s="2" t="s">
        <v>7393</v>
      </c>
      <c r="C9634" s="2" t="s">
        <v>7388</v>
      </c>
      <c r="D9634" s="2" t="s">
        <v>6</v>
      </c>
      <c r="E9634" s="2" t="str">
        <f>IFERROR(__xludf.DUMMYFUNCTION("GOOGLETRANSLATE(B9634, ""auto"",""en"")"),"mega rally at 3 top claw from cs go with skins to participate in the draw you need to do 1 repost this post 2 to subscribe to the group show completely")</f>
        <v>mega rally at 3 top claw from cs go with skins to participate in the draw you need to do 1 repost this post 2 to subscribe to the group show completely</v>
      </c>
    </row>
    <row r="9635" ht="15.75" customHeight="1">
      <c r="A9635" s="1">
        <v>10490.0</v>
      </c>
      <c r="B9635" s="2" t="s">
        <v>7394</v>
      </c>
      <c r="C9635" s="2" t="s">
        <v>7388</v>
      </c>
      <c r="D9635" s="2" t="s">
        <v>6</v>
      </c>
      <c r="E9635" s="2" t="str">
        <f>IFERROR(__xludf.DUMMYFUNCTION("GOOGLETRANSLATE(B9635, ""auto"",""en"")"),"https steamcommunity com tradeoffer new partner 83 ")</f>
        <v>https steamcommunity com tradeoffer new partner 83 </v>
      </c>
    </row>
    <row r="9636" ht="15.75" customHeight="1">
      <c r="A9636" s="1">
        <v>10491.0</v>
      </c>
      <c r="B9636" s="2" t="s">
        <v>7395</v>
      </c>
      <c r="C9636" s="2" t="s">
        <v>7388</v>
      </c>
      <c r="D9636" s="2" t="s">
        <v>6</v>
      </c>
      <c r="E9636" s="2" t="str">
        <f>IFERROR(__xludf.DUMMYFUNCTION("GOOGLETRANSLATE(B9636, ""auto"",""en"")")," draw rushbgaming computer draw from rushb aorus and three draws cards enough for you without any problems, we are launching another show entirely")</f>
        <v> draw rushbgaming computer draw from rushb aorus and three draws cards enough for you without any problems, we are launching another show entirely</v>
      </c>
    </row>
    <row r="9637" ht="15.75" customHeight="1">
      <c r="A9637" s="1">
        <v>10492.0</v>
      </c>
      <c r="B9637" s="2" t="s">
        <v>7396</v>
      </c>
      <c r="C9637" s="2" t="s">
        <v>7397</v>
      </c>
      <c r="D9637" s="2" t="s">
        <v>6</v>
      </c>
      <c r="E9637" s="2" t="str">
        <f>IFERROR(__xludf.DUMMYFUNCTION("GOOGLETRANSLATE(B9637, ""auto"",""en"")"),"when you really need a man")</f>
        <v>when you really need a man</v>
      </c>
    </row>
    <row r="9638" ht="15.75" customHeight="1">
      <c r="A9638" s="1">
        <v>10493.0</v>
      </c>
      <c r="B9638" s="2" t="s">
        <v>7398</v>
      </c>
      <c r="C9638" s="2" t="s">
        <v>7397</v>
      </c>
      <c r="D9638" s="2" t="s">
        <v>6</v>
      </c>
      <c r="E9638" s="2" t="str">
        <f>IFERROR(__xludf.DUMMYFUNCTION("GOOGLETRANSLATE(B9638, ""auto"",""en"")"),"yerzhan Kabdullina the names of the new Kazakhstan")</f>
        <v>yerzhan Kabdullina the names of the new Kazakhstan</v>
      </c>
    </row>
    <row r="9639" ht="15.75" customHeight="1">
      <c r="A9639" s="1">
        <v>10494.0</v>
      </c>
      <c r="B9639" s="2" t="s">
        <v>7399</v>
      </c>
      <c r="C9639" s="2" t="s">
        <v>7397</v>
      </c>
      <c r="D9639" s="2" t="s">
        <v>6</v>
      </c>
      <c r="E9639" s="2" t="str">
        <f>IFERROR(__xludf.DUMMYFUNCTION("GOOGLETRANSLATE(B9639, ""auto"",""en"")"),"I love you like a shout prove that you love so that everything in this world to hear he quietly came up to me and whispered in your ear like why it is so quiet and why the ear because the whole world for me is you")</f>
        <v>I love you like a shout prove that you love so that everything in this world to hear he quietly came up to me and whispered in your ear like why it is so quiet and why the ear because the whole world for me is you</v>
      </c>
    </row>
    <row r="9640" ht="15.75" customHeight="1">
      <c r="A9640" s="1">
        <v>10495.0</v>
      </c>
      <c r="B9640" s="2" t="s">
        <v>7400</v>
      </c>
      <c r="C9640" s="2" t="s">
        <v>7397</v>
      </c>
      <c r="D9640" s="2" t="s">
        <v>6</v>
      </c>
      <c r="E9640" s="2" t="str">
        <f>IFERROR(__xludf.DUMMYFUNCTION("GOOGLETRANSLATE(B9640, ""auto"",""en"")")," but because you love me and I love you, did not I do not know if you ask me whether well with you, I will answer yes but if you ask if I can live without you, I'll answer the same")</f>
        <v> but because you love me and I love you, did not I do not know if you ask me whether well with you, I will answer yes but if you ask if I can live without you, I'll answer the same</v>
      </c>
    </row>
    <row r="9641" ht="15.75" customHeight="1">
      <c r="A9641" s="1">
        <v>10496.0</v>
      </c>
      <c r="B9641" s="2" t="s">
        <v>7401</v>
      </c>
      <c r="C9641" s="2" t="s">
        <v>7397</v>
      </c>
      <c r="D9641" s="2" t="s">
        <v>6</v>
      </c>
      <c r="E9641" s="2" t="str">
        <f>IFERROR(__xludf.DUMMYFUNCTION("GOOGLETRANSLATE(B9641, ""auto"",""en"")"),"clever man does not think who came before him, he does so after it was nobody")</f>
        <v>clever man does not think who came before him, he does so after it was nobody</v>
      </c>
    </row>
    <row r="9642" ht="15.75" customHeight="1">
      <c r="A9642" s="1">
        <v>10498.0</v>
      </c>
      <c r="B9642" s="2" t="s">
        <v>7402</v>
      </c>
      <c r="C9642" s="2" t="s">
        <v>7397</v>
      </c>
      <c r="D9642" s="2" t="s">
        <v>6</v>
      </c>
      <c r="E9642" s="2" t="str">
        <f>IFERROR(__xludf.DUMMYFUNCTION("GOOGLETRANSLATE(B9642, ""auto"",""en"")"),"IF YOU ARE do not know how menya popadovat pposto podarite me this podushechku")</f>
        <v>IF YOU ARE do not know how menya popadovat pposto podarite me this podushechku</v>
      </c>
    </row>
    <row r="9643" ht="15.75" customHeight="1">
      <c r="A9643" s="1">
        <v>10499.0</v>
      </c>
      <c r="B9643" s="2" t="s">
        <v>7403</v>
      </c>
      <c r="C9643" s="2" t="s">
        <v>7397</v>
      </c>
      <c r="D9643" s="2" t="s">
        <v>6</v>
      </c>
      <c r="E9643" s="2" t="str">
        <f>IFERROR(__xludf.DUMMYFUNCTION("GOOGLETRANSLATE(B9643, ""auto"",""en"")"),"Milota")</f>
        <v>Milota</v>
      </c>
    </row>
    <row r="9644" ht="15.75" customHeight="1">
      <c r="A9644" s="1">
        <v>10500.0</v>
      </c>
      <c r="B9644" s="2" t="s">
        <v>7404</v>
      </c>
      <c r="C9644" s="2" t="s">
        <v>7397</v>
      </c>
      <c r="D9644" s="2" t="s">
        <v>6</v>
      </c>
      <c r="E9644" s="2" t="str">
        <f>IFERROR(__xludf.DUMMYFUNCTION("GOOGLETRANSLATE(B9644, ""auto"",""en"")"),"and let a simple wedding will be the main thing that was a beautiful marriage")</f>
        <v>and let a simple wedding will be the main thing that was a beautiful marriage</v>
      </c>
    </row>
    <row r="9645" ht="15.75" customHeight="1">
      <c r="A9645" s="1">
        <v>10501.0</v>
      </c>
      <c r="B9645" s="2" t="s">
        <v>7405</v>
      </c>
      <c r="C9645" s="2" t="s">
        <v>7397</v>
      </c>
      <c r="D9645" s="2" t="s">
        <v>6</v>
      </c>
      <c r="E9645" s="2" t="str">
        <f>IFERROR(__xludf.DUMMYFUNCTION("GOOGLETRANSLATE(B9645, ""auto"",""en"")")," I'm sorry but I just do not have the perfect smile and super I do not always say straight teeth that you want to hear and I can laugh at the fact that it is not funny show full")</f>
        <v> I'm sorry but I just do not have the perfect smile and super I do not always say straight teeth that you want to hear and I can laugh at the fact that it is not funny show full</v>
      </c>
    </row>
    <row r="9646" ht="15.75" customHeight="1">
      <c r="A9646" s="1">
        <v>10502.0</v>
      </c>
      <c r="B9646" s="2" t="s">
        <v>7396</v>
      </c>
      <c r="C9646" s="2" t="s">
        <v>7406</v>
      </c>
      <c r="D9646" s="2" t="s">
        <v>6</v>
      </c>
      <c r="E9646" s="2" t="str">
        <f>IFERROR(__xludf.DUMMYFUNCTION("GOOGLETRANSLATE(B9646, ""auto"",""en"")"),"when you really need a man")</f>
        <v>when you really need a man</v>
      </c>
    </row>
    <row r="9647" ht="15.75" customHeight="1">
      <c r="A9647" s="1">
        <v>10503.0</v>
      </c>
      <c r="B9647" s="2" t="s">
        <v>7398</v>
      </c>
      <c r="C9647" s="2" t="s">
        <v>7406</v>
      </c>
      <c r="D9647" s="2" t="s">
        <v>6</v>
      </c>
      <c r="E9647" s="2" t="str">
        <f>IFERROR(__xludf.DUMMYFUNCTION("GOOGLETRANSLATE(B9647, ""auto"",""en"")"),"yerzhan Kabdullina the names of the new Kazakhstan")</f>
        <v>yerzhan Kabdullina the names of the new Kazakhstan</v>
      </c>
    </row>
    <row r="9648" ht="15.75" customHeight="1">
      <c r="A9648" s="1">
        <v>10504.0</v>
      </c>
      <c r="B9648" s="2" t="s">
        <v>7399</v>
      </c>
      <c r="C9648" s="2" t="s">
        <v>7406</v>
      </c>
      <c r="D9648" s="2" t="s">
        <v>6</v>
      </c>
      <c r="E9648" s="2" t="str">
        <f>IFERROR(__xludf.DUMMYFUNCTION("GOOGLETRANSLATE(B9648, ""auto"",""en"")"),"I love you like a shout prove that you love so that everything in this world to hear he quietly came up to me and whispered in your ear like why it is so quiet and why the ear because the whole world for me is you")</f>
        <v>I love you like a shout prove that you love so that everything in this world to hear he quietly came up to me and whispered in your ear like why it is so quiet and why the ear because the whole world for me is you</v>
      </c>
    </row>
    <row r="9649" ht="15.75" customHeight="1">
      <c r="A9649" s="1">
        <v>10505.0</v>
      </c>
      <c r="B9649" s="2" t="s">
        <v>7400</v>
      </c>
      <c r="C9649" s="2" t="s">
        <v>7406</v>
      </c>
      <c r="D9649" s="2" t="s">
        <v>6</v>
      </c>
      <c r="E9649" s="2" t="str">
        <f>IFERROR(__xludf.DUMMYFUNCTION("GOOGLETRANSLATE(B9649, ""auto"",""en"")")," but because you love me and I love you, did not I do not know if you ask me whether well with you, I will answer yes but if you ask if I can live without you, I'll answer the same")</f>
        <v> but because you love me and I love you, did not I do not know if you ask me whether well with you, I will answer yes but if you ask if I can live without you, I'll answer the same</v>
      </c>
    </row>
    <row r="9650" ht="15.75" customHeight="1">
      <c r="A9650" s="1">
        <v>10506.0</v>
      </c>
      <c r="B9650" s="2" t="s">
        <v>7401</v>
      </c>
      <c r="C9650" s="2" t="s">
        <v>7406</v>
      </c>
      <c r="D9650" s="2" t="s">
        <v>6</v>
      </c>
      <c r="E9650" s="2" t="str">
        <f>IFERROR(__xludf.DUMMYFUNCTION("GOOGLETRANSLATE(B9650, ""auto"",""en"")"),"clever man does not think who came before him, he does so after it was nobody")</f>
        <v>clever man does not think who came before him, he does so after it was nobody</v>
      </c>
    </row>
    <row r="9651" ht="15.75" customHeight="1">
      <c r="A9651" s="1">
        <v>10508.0</v>
      </c>
      <c r="B9651" s="2" t="s">
        <v>7402</v>
      </c>
      <c r="C9651" s="2" t="s">
        <v>7406</v>
      </c>
      <c r="D9651" s="2" t="s">
        <v>6</v>
      </c>
      <c r="E9651" s="2" t="str">
        <f>IFERROR(__xludf.DUMMYFUNCTION("GOOGLETRANSLATE(B9651, ""auto"",""en"")"),"IF YOU ARE do not know how menya popadovat pposto podarite me this podushechku")</f>
        <v>IF YOU ARE do not know how menya popadovat pposto podarite me this podushechku</v>
      </c>
    </row>
    <row r="9652" ht="15.75" customHeight="1">
      <c r="A9652" s="1">
        <v>10509.0</v>
      </c>
      <c r="B9652" s="2" t="s">
        <v>7403</v>
      </c>
      <c r="C9652" s="2" t="s">
        <v>7406</v>
      </c>
      <c r="D9652" s="2" t="s">
        <v>6</v>
      </c>
      <c r="E9652" s="2" t="str">
        <f>IFERROR(__xludf.DUMMYFUNCTION("GOOGLETRANSLATE(B9652, ""auto"",""en"")"),"Milota")</f>
        <v>Milota</v>
      </c>
    </row>
    <row r="9653" ht="15.75" customHeight="1">
      <c r="A9653" s="1">
        <v>10510.0</v>
      </c>
      <c r="B9653" s="2" t="s">
        <v>7404</v>
      </c>
      <c r="C9653" s="2" t="s">
        <v>7406</v>
      </c>
      <c r="D9653" s="2" t="s">
        <v>6</v>
      </c>
      <c r="E9653" s="2" t="str">
        <f>IFERROR(__xludf.DUMMYFUNCTION("GOOGLETRANSLATE(B9653, ""auto"",""en"")"),"and let a simple wedding will be the main thing that was a beautiful marriage")</f>
        <v>and let a simple wedding will be the main thing that was a beautiful marriage</v>
      </c>
    </row>
    <row r="9654" ht="15.75" customHeight="1">
      <c r="A9654" s="1">
        <v>10511.0</v>
      </c>
      <c r="B9654" s="2" t="s">
        <v>7405</v>
      </c>
      <c r="C9654" s="2" t="s">
        <v>7406</v>
      </c>
      <c r="D9654" s="2" t="s">
        <v>6</v>
      </c>
      <c r="E9654" s="2" t="str">
        <f>IFERROR(__xludf.DUMMYFUNCTION("GOOGLETRANSLATE(B9654, ""auto"",""en"")")," I'm sorry but I just do not have the perfect smile and super I do not always say straight teeth that you want to hear and I can laugh at the fact that it is not funny show full")</f>
        <v> I'm sorry but I just do not have the perfect smile and super I do not always say straight teeth that you want to hear and I can laugh at the fact that it is not funny show full</v>
      </c>
    </row>
    <row r="9655" ht="15.75" customHeight="1">
      <c r="A9655" s="1">
        <v>10512.0</v>
      </c>
      <c r="B9655" s="2" t="s">
        <v>7407</v>
      </c>
      <c r="C9655" s="2" t="s">
        <v>5693</v>
      </c>
      <c r="D9655" s="2" t="s">
        <v>6</v>
      </c>
      <c r="E9655" s="2" t="str">
        <f>IFERROR(__xludf.DUMMYFUNCTION("GOOGLETRANSLATE(B9655, ""auto"",""en"")")," brother, love for me is more valuable than the whole")</f>
        <v> brother, love for me is more valuable than the whole</v>
      </c>
    </row>
    <row r="9656" ht="15.75" customHeight="1">
      <c r="A9656" s="1">
        <v>10513.0</v>
      </c>
      <c r="B9656" s="2" t="s">
        <v>7407</v>
      </c>
      <c r="C9656" s="2" t="s">
        <v>5693</v>
      </c>
      <c r="D9656" s="2" t="s">
        <v>6</v>
      </c>
      <c r="E9656" s="2" t="str">
        <f>IFERROR(__xludf.DUMMYFUNCTION("GOOGLETRANSLATE(B9656, ""auto"",""en"")")," brother, love for me is more valuable than the whole")</f>
        <v> brother, love for me is more valuable than the whole</v>
      </c>
    </row>
    <row r="9657" ht="15.75" customHeight="1">
      <c r="A9657" s="1">
        <v>10514.0</v>
      </c>
      <c r="B9657" s="2" t="s">
        <v>7408</v>
      </c>
      <c r="C9657" s="2" t="s">
        <v>7409</v>
      </c>
      <c r="D9657" s="2" t="s">
        <v>6</v>
      </c>
      <c r="E9657" s="2" t="str">
        <f>IFERROR(__xludf.DUMMYFUNCTION("GOOGLETRANSLATE(B9657, ""auto"",""en"")"),"Winter does the word love a warm hug tight and enjoyable meetings")</f>
        <v>Winter does the word love a warm hug tight and enjoyable meetings</v>
      </c>
    </row>
    <row r="9658" ht="15.75" customHeight="1">
      <c r="A9658" s="1">
        <v>10515.0</v>
      </c>
      <c r="B9658" s="2" t="s">
        <v>7410</v>
      </c>
      <c r="C9658" s="2" t="s">
        <v>7409</v>
      </c>
      <c r="D9658" s="2" t="s">
        <v>6</v>
      </c>
      <c r="E9658" s="2" t="str">
        <f>IFERROR(__xludf.DUMMYFUNCTION("GOOGLETRANSLATE(B9658, ""auto"",""en"")"),"mercy post")</f>
        <v>mercy post</v>
      </c>
    </row>
    <row r="9659" ht="15.75" customHeight="1">
      <c r="A9659" s="1">
        <v>10516.0</v>
      </c>
      <c r="B9659" s="2" t="s">
        <v>7411</v>
      </c>
      <c r="C9659" s="2" t="s">
        <v>7409</v>
      </c>
      <c r="D9659" s="2" t="s">
        <v>6</v>
      </c>
      <c r="E9659" s="2" t="str">
        <f>IFERROR(__xludf.DUMMYFUNCTION("GOOGLETRANSLATE(B9659, ""auto"",""en"")"),"sunshine lady")</f>
        <v>sunshine lady</v>
      </c>
    </row>
    <row r="9660" ht="15.75" customHeight="1">
      <c r="A9660" s="1">
        <v>10519.0</v>
      </c>
      <c r="B9660" s="2" t="s">
        <v>7412</v>
      </c>
      <c r="C9660" s="2" t="s">
        <v>7409</v>
      </c>
      <c r="D9660" s="2" t="s">
        <v>6</v>
      </c>
      <c r="E9660" s="2" t="str">
        <f>IFERROR(__xludf.DUMMYFUNCTION("GOOGLETRANSLATE(B9660, ""auto"",""en"")"),"grease monkey")</f>
        <v>grease monkey</v>
      </c>
    </row>
    <row r="9661" ht="15.75" customHeight="1">
      <c r="A9661" s="1">
        <v>10520.0</v>
      </c>
      <c r="B9661" s="2" t="s">
        <v>7413</v>
      </c>
      <c r="C9661" s="2" t="s">
        <v>7409</v>
      </c>
      <c r="D9661" s="2" t="s">
        <v>6</v>
      </c>
      <c r="E9661" s="2" t="str">
        <f>IFERROR(__xludf.DUMMYFUNCTION("GOOGLETRANSLATE(B9661, ""auto"",""en"")"),"10 differences from technicians humanitarians")</f>
        <v>10 differences from technicians humanitarians</v>
      </c>
    </row>
    <row r="9662" ht="15.75" customHeight="1">
      <c r="A9662" s="1">
        <v>10521.0</v>
      </c>
      <c r="B9662" s="2" t="s">
        <v>7408</v>
      </c>
      <c r="C9662" s="2" t="s">
        <v>7409</v>
      </c>
      <c r="D9662" s="2" t="s">
        <v>6</v>
      </c>
      <c r="E9662" s="2" t="str">
        <f>IFERROR(__xludf.DUMMYFUNCTION("GOOGLETRANSLATE(B9662, ""auto"",""en"")"),"Winter does the word love a warm hug tight and enjoyable meetings")</f>
        <v>Winter does the word love a warm hug tight and enjoyable meetings</v>
      </c>
    </row>
    <row r="9663" ht="15.75" customHeight="1">
      <c r="A9663" s="1">
        <v>10522.0</v>
      </c>
      <c r="B9663" s="2" t="s">
        <v>7410</v>
      </c>
      <c r="C9663" s="2" t="s">
        <v>7409</v>
      </c>
      <c r="D9663" s="2" t="s">
        <v>6</v>
      </c>
      <c r="E9663" s="2" t="str">
        <f>IFERROR(__xludf.DUMMYFUNCTION("GOOGLETRANSLATE(B9663, ""auto"",""en"")"),"mercy post")</f>
        <v>mercy post</v>
      </c>
    </row>
    <row r="9664" ht="15.75" customHeight="1">
      <c r="A9664" s="1">
        <v>10523.0</v>
      </c>
      <c r="B9664" s="2" t="s">
        <v>7411</v>
      </c>
      <c r="C9664" s="2" t="s">
        <v>7409</v>
      </c>
      <c r="D9664" s="2" t="s">
        <v>6</v>
      </c>
      <c r="E9664" s="2" t="str">
        <f>IFERROR(__xludf.DUMMYFUNCTION("GOOGLETRANSLATE(B9664, ""auto"",""en"")"),"sunshine lady")</f>
        <v>sunshine lady</v>
      </c>
    </row>
    <row r="9665" ht="15.75" customHeight="1">
      <c r="A9665" s="1">
        <v>10526.0</v>
      </c>
      <c r="B9665" s="2" t="s">
        <v>7412</v>
      </c>
      <c r="C9665" s="2" t="s">
        <v>7409</v>
      </c>
      <c r="D9665" s="2" t="s">
        <v>6</v>
      </c>
      <c r="E9665" s="2" t="str">
        <f>IFERROR(__xludf.DUMMYFUNCTION("GOOGLETRANSLATE(B9665, ""auto"",""en"")"),"grease monkey")</f>
        <v>grease monkey</v>
      </c>
    </row>
    <row r="9666" ht="15.75" customHeight="1">
      <c r="A9666" s="1">
        <v>10527.0</v>
      </c>
      <c r="B9666" s="2" t="s">
        <v>7413</v>
      </c>
      <c r="C9666" s="2" t="s">
        <v>7409</v>
      </c>
      <c r="D9666" s="2" t="s">
        <v>6</v>
      </c>
      <c r="E9666" s="2" t="str">
        <f>IFERROR(__xludf.DUMMYFUNCTION("GOOGLETRANSLATE(B9666, ""auto"",""en"")"),"10 differences from technicians humanitarians")</f>
        <v>10 differences from technicians humanitarians</v>
      </c>
    </row>
    <row r="9667" ht="15.75" customHeight="1">
      <c r="A9667" s="1">
        <v>10528.0</v>
      </c>
      <c r="B9667" s="2" t="s">
        <v>7408</v>
      </c>
      <c r="C9667" s="2" t="s">
        <v>7414</v>
      </c>
      <c r="D9667" s="2" t="s">
        <v>6</v>
      </c>
      <c r="E9667" s="2" t="str">
        <f>IFERROR(__xludf.DUMMYFUNCTION("GOOGLETRANSLATE(B9667, ""auto"",""en"")"),"Winter does the word love a warm hug tight and enjoyable meetings")</f>
        <v>Winter does the word love a warm hug tight and enjoyable meetings</v>
      </c>
    </row>
    <row r="9668" ht="15.75" customHeight="1">
      <c r="A9668" s="1">
        <v>10529.0</v>
      </c>
      <c r="B9668" s="2" t="s">
        <v>7410</v>
      </c>
      <c r="C9668" s="2" t="s">
        <v>7414</v>
      </c>
      <c r="D9668" s="2" t="s">
        <v>6</v>
      </c>
      <c r="E9668" s="2" t="str">
        <f>IFERROR(__xludf.DUMMYFUNCTION("GOOGLETRANSLATE(B9668, ""auto"",""en"")"),"mercy post")</f>
        <v>mercy post</v>
      </c>
    </row>
    <row r="9669" ht="15.75" customHeight="1">
      <c r="A9669" s="1">
        <v>10530.0</v>
      </c>
      <c r="B9669" s="2" t="s">
        <v>7411</v>
      </c>
      <c r="C9669" s="2" t="s">
        <v>7414</v>
      </c>
      <c r="D9669" s="2" t="s">
        <v>6</v>
      </c>
      <c r="E9669" s="2" t="str">
        <f>IFERROR(__xludf.DUMMYFUNCTION("GOOGLETRANSLATE(B9669, ""auto"",""en"")"),"sunshine lady")</f>
        <v>sunshine lady</v>
      </c>
    </row>
    <row r="9670" ht="15.75" customHeight="1">
      <c r="A9670" s="1">
        <v>10533.0</v>
      </c>
      <c r="B9670" s="2" t="s">
        <v>7412</v>
      </c>
      <c r="C9670" s="2" t="s">
        <v>7414</v>
      </c>
      <c r="D9670" s="2" t="s">
        <v>6</v>
      </c>
      <c r="E9670" s="2" t="str">
        <f>IFERROR(__xludf.DUMMYFUNCTION("GOOGLETRANSLATE(B9670, ""auto"",""en"")"),"grease monkey")</f>
        <v>grease monkey</v>
      </c>
    </row>
    <row r="9671" ht="15.75" customHeight="1">
      <c r="A9671" s="1">
        <v>10534.0</v>
      </c>
      <c r="B9671" s="2" t="s">
        <v>7413</v>
      </c>
      <c r="C9671" s="2" t="s">
        <v>7414</v>
      </c>
      <c r="D9671" s="2" t="s">
        <v>6</v>
      </c>
      <c r="E9671" s="2" t="str">
        <f>IFERROR(__xludf.DUMMYFUNCTION("GOOGLETRANSLATE(B9671, ""auto"",""en"")"),"10 differences from technicians humanitarians")</f>
        <v>10 differences from technicians humanitarians</v>
      </c>
    </row>
    <row r="9672" ht="15.75" customHeight="1">
      <c r="A9672" s="1">
        <v>10535.0</v>
      </c>
      <c r="B9672" s="2" t="s">
        <v>7415</v>
      </c>
      <c r="C9672" s="2" t="s">
        <v>7416</v>
      </c>
      <c r="D9672" s="2" t="s">
        <v>6</v>
      </c>
      <c r="E9672" s="2" t="str">
        <f>IFERROR(__xludf.DUMMYFUNCTION("GOOGLETRANSLATE(B9672, ""auto"",""en"")"),"about gaaaaad ma they put pictures for fonaaaaaaa I fouled for sebyayayaya")</f>
        <v>about gaaaaad ma they put pictures for fonaaaaaaa I fouled for sebyayayaya</v>
      </c>
    </row>
    <row r="9673" ht="15.75" customHeight="1">
      <c r="A9673" s="1">
        <v>10536.0</v>
      </c>
      <c r="B9673" s="2" t="s">
        <v>7417</v>
      </c>
      <c r="C9673" s="2" t="s">
        <v>7416</v>
      </c>
      <c r="D9673" s="2" t="s">
        <v>6</v>
      </c>
      <c r="E9673" s="2" t="str">
        <f>IFERROR(__xludf.DUMMYFUNCTION("GOOGLETRANSLATE(B9673, ""auto"",""en"")"),"let it remain here April 15, 2018")</f>
        <v>let it remain here April 15, 2018</v>
      </c>
    </row>
    <row r="9674" ht="15.75" customHeight="1">
      <c r="A9674" s="1">
        <v>10537.0</v>
      </c>
      <c r="B9674" s="2" t="s">
        <v>7418</v>
      </c>
      <c r="C9674" s="2" t="s">
        <v>7416</v>
      </c>
      <c r="D9674" s="2" t="s">
        <v>6</v>
      </c>
      <c r="E9674" s="2" t="str">
        <f>IFERROR(__xludf.DUMMYFUNCTION("GOOGLETRANSLATE(B9674, ""auto"",""en"")"),"subscribe to this popsy")</f>
        <v>subscribe to this popsy</v>
      </c>
    </row>
    <row r="9675" ht="15.75" customHeight="1">
      <c r="A9675" s="1">
        <v>10538.0</v>
      </c>
      <c r="B9675" s="2" t="s">
        <v>7419</v>
      </c>
      <c r="C9675" s="2" t="s">
        <v>7416</v>
      </c>
      <c r="D9675" s="2" t="s">
        <v>6</v>
      </c>
      <c r="E9675" s="2" t="str">
        <f>IFERROR(__xludf.DUMMYFUNCTION("GOOGLETRANSLATE(B9675, ""auto"",""en"")"),"I've been thinking and decided that she was ready to draw portraits of you just repostnite this post and subscribe to the Public as I have for this zababahat Picture As you such conditions huh photos throws in a comment to this post or predlozhku all this"&amp;" action will continue until the end of July")</f>
        <v>I've been thinking and decided that she was ready to draw portraits of you just repostnite this post and subscribe to the Public as I have for this zababahat Picture As you such conditions huh photos throws in a comment to this post or predlozhku all this action will continue until the end of July</v>
      </c>
    </row>
    <row r="9676" ht="15.75" customHeight="1">
      <c r="A9676" s="1">
        <v>10539.0</v>
      </c>
      <c r="B9676" s="2" t="s">
        <v>7420</v>
      </c>
      <c r="C9676" s="2" t="s">
        <v>7416</v>
      </c>
      <c r="D9676" s="2" t="s">
        <v>6</v>
      </c>
      <c r="E9676" s="2" t="str">
        <f>IFERROR(__xludf.DUMMYFUNCTION("GOOGLETRANSLATE(B9676, ""auto"",""en"")"),"every person brings out a different color in you quote")</f>
        <v>every person brings out a different color in you quote</v>
      </c>
    </row>
    <row r="9677" ht="15.75" customHeight="1">
      <c r="A9677" s="1">
        <v>10540.0</v>
      </c>
      <c r="B9677" s="2" t="s">
        <v>7421</v>
      </c>
      <c r="C9677" s="2" t="s">
        <v>7416</v>
      </c>
      <c r="D9677" s="2" t="s">
        <v>6</v>
      </c>
      <c r="E9677" s="2" t="str">
        <f>IFERROR(__xludf.DUMMYFUNCTION("GOOGLETRANSLATE(B9677, ""auto"",""en"")"),"estafetku I transferred here this wonderful The girls transfer to anyone will not love all")</f>
        <v>estafetku I transferred here this wonderful The girls transfer to anyone will not love all</v>
      </c>
    </row>
    <row r="9678" ht="15.75" customHeight="1">
      <c r="A9678" s="1">
        <v>10541.0</v>
      </c>
      <c r="B9678" s="2" t="s">
        <v>7422</v>
      </c>
      <c r="C9678" s="2" t="s">
        <v>7416</v>
      </c>
      <c r="D9678" s="2" t="s">
        <v>6</v>
      </c>
      <c r="E9678" s="2" t="str">
        <f>IFERROR(__xludf.DUMMYFUNCTION("GOOGLETRANSLATE(B9678, ""auto"",""en"")"),"without true friendship nothing Cicero life park named after the first President of the Republic of Kazakhstan")</f>
        <v>without true friendship nothing Cicero life park named after the first President of the Republic of Kazakhstan</v>
      </c>
    </row>
    <row r="9679" ht="15.75" customHeight="1">
      <c r="A9679" s="1">
        <v>10542.0</v>
      </c>
      <c r="B9679" s="2" t="s">
        <v>7415</v>
      </c>
      <c r="C9679" s="2" t="s">
        <v>7423</v>
      </c>
      <c r="D9679" s="2" t="s">
        <v>6</v>
      </c>
      <c r="E9679" s="2" t="str">
        <f>IFERROR(__xludf.DUMMYFUNCTION("GOOGLETRANSLATE(B9679, ""auto"",""en"")"),"about gaaaaad ma they put pictures for fonaaaaaaa I fouled for sebyayayaya")</f>
        <v>about gaaaaad ma they put pictures for fonaaaaaaa I fouled for sebyayayaya</v>
      </c>
    </row>
    <row r="9680" ht="15.75" customHeight="1">
      <c r="A9680" s="1">
        <v>10543.0</v>
      </c>
      <c r="B9680" s="2" t="s">
        <v>7417</v>
      </c>
      <c r="C9680" s="2" t="s">
        <v>7423</v>
      </c>
      <c r="D9680" s="2" t="s">
        <v>6</v>
      </c>
      <c r="E9680" s="2" t="str">
        <f>IFERROR(__xludf.DUMMYFUNCTION("GOOGLETRANSLATE(B9680, ""auto"",""en"")"),"let it remain here April 15, 2018")</f>
        <v>let it remain here April 15, 2018</v>
      </c>
    </row>
    <row r="9681" ht="15.75" customHeight="1">
      <c r="A9681" s="1">
        <v>10544.0</v>
      </c>
      <c r="B9681" s="2" t="s">
        <v>7418</v>
      </c>
      <c r="C9681" s="2" t="s">
        <v>7423</v>
      </c>
      <c r="D9681" s="2" t="s">
        <v>6</v>
      </c>
      <c r="E9681" s="2" t="str">
        <f>IFERROR(__xludf.DUMMYFUNCTION("GOOGLETRANSLATE(B9681, ""auto"",""en"")"),"subscribe to this popsy")</f>
        <v>subscribe to this popsy</v>
      </c>
    </row>
    <row r="9682" ht="15.75" customHeight="1">
      <c r="A9682" s="1">
        <v>10545.0</v>
      </c>
      <c r="B9682" s="2" t="s">
        <v>7419</v>
      </c>
      <c r="C9682" s="2" t="s">
        <v>7423</v>
      </c>
      <c r="D9682" s="2" t="s">
        <v>6</v>
      </c>
      <c r="E9682" s="2" t="str">
        <f>IFERROR(__xludf.DUMMYFUNCTION("GOOGLETRANSLATE(B9682, ""auto"",""en"")"),"I've been thinking and decided that she was ready to draw portraits of you just repostnite this post and subscribe to the Public as I have for this zababahat Picture As you such conditions huh photos throws in a comment to this post or predlozhku all this"&amp;" action will continue until the end of July")</f>
        <v>I've been thinking and decided that she was ready to draw portraits of you just repostnite this post and subscribe to the Public as I have for this zababahat Picture As you such conditions huh photos throws in a comment to this post or predlozhku all this action will continue until the end of July</v>
      </c>
    </row>
    <row r="9683" ht="15.75" customHeight="1">
      <c r="A9683" s="1">
        <v>10546.0</v>
      </c>
      <c r="B9683" s="2" t="s">
        <v>7420</v>
      </c>
      <c r="C9683" s="2" t="s">
        <v>7423</v>
      </c>
      <c r="D9683" s="2" t="s">
        <v>6</v>
      </c>
      <c r="E9683" s="2" t="str">
        <f>IFERROR(__xludf.DUMMYFUNCTION("GOOGLETRANSLATE(B9683, ""auto"",""en"")"),"every person brings out a different color in you quote")</f>
        <v>every person brings out a different color in you quote</v>
      </c>
    </row>
    <row r="9684" ht="15.75" customHeight="1">
      <c r="A9684" s="1">
        <v>10547.0</v>
      </c>
      <c r="B9684" s="2" t="s">
        <v>7421</v>
      </c>
      <c r="C9684" s="2" t="s">
        <v>7423</v>
      </c>
      <c r="D9684" s="2" t="s">
        <v>6</v>
      </c>
      <c r="E9684" s="2" t="str">
        <f>IFERROR(__xludf.DUMMYFUNCTION("GOOGLETRANSLATE(B9684, ""auto"",""en"")"),"estafetku I transferred here this wonderful The girls transfer to anyone will not love all")</f>
        <v>estafetku I transferred here this wonderful The girls transfer to anyone will not love all</v>
      </c>
    </row>
    <row r="9685" ht="15.75" customHeight="1">
      <c r="A9685" s="1">
        <v>10548.0</v>
      </c>
      <c r="B9685" s="2" t="s">
        <v>7422</v>
      </c>
      <c r="C9685" s="2" t="s">
        <v>7423</v>
      </c>
      <c r="D9685" s="2" t="s">
        <v>6</v>
      </c>
      <c r="E9685" s="2" t="str">
        <f>IFERROR(__xludf.DUMMYFUNCTION("GOOGLETRANSLATE(B9685, ""auto"",""en"")"),"without true friendship nothing Cicero life park named after the first President of the Republic of Kazakhstan")</f>
        <v>without true friendship nothing Cicero life park named after the first President of the Republic of Kazakhstan</v>
      </c>
    </row>
    <row r="9686" ht="15.75" customHeight="1">
      <c r="A9686" s="1">
        <v>10549.0</v>
      </c>
      <c r="B9686" s="2" t="s">
        <v>7415</v>
      </c>
      <c r="C9686" s="2" t="s">
        <v>7416</v>
      </c>
      <c r="D9686" s="2" t="s">
        <v>6</v>
      </c>
      <c r="E9686" s="2" t="str">
        <f>IFERROR(__xludf.DUMMYFUNCTION("GOOGLETRANSLATE(B9686, ""auto"",""en"")"),"about gaaaaad ma they put pictures for fonaaaaaaa I fouled for sebyayayaya")</f>
        <v>about gaaaaad ma they put pictures for fonaaaaaaa I fouled for sebyayayaya</v>
      </c>
    </row>
    <row r="9687" ht="15.75" customHeight="1">
      <c r="A9687" s="1">
        <v>10550.0</v>
      </c>
      <c r="B9687" s="2" t="s">
        <v>7417</v>
      </c>
      <c r="C9687" s="2" t="s">
        <v>7416</v>
      </c>
      <c r="D9687" s="2" t="s">
        <v>6</v>
      </c>
      <c r="E9687" s="2" t="str">
        <f>IFERROR(__xludf.DUMMYFUNCTION("GOOGLETRANSLATE(B9687, ""auto"",""en"")"),"let it remain here April 15, 2018")</f>
        <v>let it remain here April 15, 2018</v>
      </c>
    </row>
    <row r="9688" ht="15.75" customHeight="1">
      <c r="A9688" s="1">
        <v>10551.0</v>
      </c>
      <c r="B9688" s="2" t="s">
        <v>7418</v>
      </c>
      <c r="C9688" s="2" t="s">
        <v>7416</v>
      </c>
      <c r="D9688" s="2" t="s">
        <v>6</v>
      </c>
      <c r="E9688" s="2" t="str">
        <f>IFERROR(__xludf.DUMMYFUNCTION("GOOGLETRANSLATE(B9688, ""auto"",""en"")"),"subscribe to this popsy")</f>
        <v>subscribe to this popsy</v>
      </c>
    </row>
    <row r="9689" ht="15.75" customHeight="1">
      <c r="A9689" s="1">
        <v>10552.0</v>
      </c>
      <c r="B9689" s="2" t="s">
        <v>7419</v>
      </c>
      <c r="C9689" s="2" t="s">
        <v>7416</v>
      </c>
      <c r="D9689" s="2" t="s">
        <v>6</v>
      </c>
      <c r="E9689" s="2" t="str">
        <f>IFERROR(__xludf.DUMMYFUNCTION("GOOGLETRANSLATE(B9689, ""auto"",""en"")"),"I've been thinking and decided that she was ready to draw portraits of you just repostnite this post and subscribe to the Public as I have for this zababahat Picture As you such conditions huh photos throws in a comment to this post or predlozhku all this"&amp;" action will continue until the end of July")</f>
        <v>I've been thinking and decided that she was ready to draw portraits of you just repostnite this post and subscribe to the Public as I have for this zababahat Picture As you such conditions huh photos throws in a comment to this post or predlozhku all this action will continue until the end of July</v>
      </c>
    </row>
    <row r="9690" ht="15.75" customHeight="1">
      <c r="A9690" s="1">
        <v>10553.0</v>
      </c>
      <c r="B9690" s="2" t="s">
        <v>7420</v>
      </c>
      <c r="C9690" s="2" t="s">
        <v>7416</v>
      </c>
      <c r="D9690" s="2" t="s">
        <v>6</v>
      </c>
      <c r="E9690" s="2" t="str">
        <f>IFERROR(__xludf.DUMMYFUNCTION("GOOGLETRANSLATE(B9690, ""auto"",""en"")"),"every person brings out a different color in you quote")</f>
        <v>every person brings out a different color in you quote</v>
      </c>
    </row>
    <row r="9691" ht="15.75" customHeight="1">
      <c r="A9691" s="1">
        <v>10554.0</v>
      </c>
      <c r="B9691" s="2" t="s">
        <v>7421</v>
      </c>
      <c r="C9691" s="2" t="s">
        <v>7416</v>
      </c>
      <c r="D9691" s="2" t="s">
        <v>6</v>
      </c>
      <c r="E9691" s="2" t="str">
        <f>IFERROR(__xludf.DUMMYFUNCTION("GOOGLETRANSLATE(B9691, ""auto"",""en"")"),"estafetku I transferred here this wonderful The girls transfer to anyone will not love all")</f>
        <v>estafetku I transferred here this wonderful The girls transfer to anyone will not love all</v>
      </c>
    </row>
    <row r="9692" ht="15.75" customHeight="1">
      <c r="A9692" s="1">
        <v>10555.0</v>
      </c>
      <c r="B9692" s="2" t="s">
        <v>7422</v>
      </c>
      <c r="C9692" s="2" t="s">
        <v>7416</v>
      </c>
      <c r="D9692" s="2" t="s">
        <v>6</v>
      </c>
      <c r="E9692" s="2" t="str">
        <f>IFERROR(__xludf.DUMMYFUNCTION("GOOGLETRANSLATE(B9692, ""auto"",""en"")"),"without true friendship nothing Cicero life park named after the first President of the Republic of Kazakhstan")</f>
        <v>without true friendship nothing Cicero life park named after the first President of the Republic of Kazakhstan</v>
      </c>
    </row>
    <row r="9693" ht="15.75" customHeight="1">
      <c r="A9693" s="1">
        <v>10556.0</v>
      </c>
      <c r="B9693" s="2" t="s">
        <v>7424</v>
      </c>
      <c r="C9693" s="2" t="s">
        <v>7425</v>
      </c>
      <c r="D9693" s="2" t="s">
        <v>6</v>
      </c>
      <c r="E9693" s="2" t="str">
        <f>IFERROR(__xludf.DUMMYFUNCTION("GOOGLETRANSLATE(B9693, ""auto"",""en"")"),"Win new TT vii lycan level soon wot blitz will plunge into the world of darkness and each tanker will usher in new opportunities and, in the eternal confrontation between Dracula and Helsing vorvotsya third hero take part in the competition repost to win "&amp;"a brand new premium tank lycan or one of the other legendary machines giving away show fully")</f>
        <v>Win new TT vii lycan level soon wot blitz will plunge into the world of darkness and each tanker will usher in new opportunities and, in the eternal confrontation between Dracula and Helsing vorvotsya third hero take part in the competition repost to win a brand new premium tank lycan or one of the other legendary machines giving away show fully</v>
      </c>
    </row>
    <row r="9694" ht="15.75" customHeight="1">
      <c r="A9694" s="1">
        <v>10557.0</v>
      </c>
      <c r="B9694" s="2" t="s">
        <v>7426</v>
      </c>
      <c r="C9694" s="2" t="s">
        <v>7425</v>
      </c>
      <c r="D9694" s="2" t="s">
        <v>6</v>
      </c>
      <c r="E9694" s="2" t="str">
        <f>IFERROR(__xludf.DUMMYFUNCTION("GOOGLETRANSLATE(B9694, ""auto"",""en"")"),"Well, they are ready to pick up their promotional kodiki course so why declare a mini rally and all you need to do to get the prize is simply to issue repost and podpisochku a group after the 6th October summarize the drawing that is on the other side of "&amp;"these cards, I do not know because shuffled their a total heap but there sure are a prem account and a premium tanks winner will choose his card at random so go")</f>
        <v>Well, they are ready to pick up their promotional kodiki course so why declare a mini rally and all you need to do to get the prize is simply to issue repost and podpisochku a group after the 6th October summarize the drawing that is on the other side of these cards, I do not know because shuffled their a total heap but there sure are a prem account and a premium tanks winner will choose his card at random so go</v>
      </c>
    </row>
    <row r="9695" ht="15.75" customHeight="1">
      <c r="A9695" s="1">
        <v>10558.0</v>
      </c>
      <c r="B9695" s="2" t="s">
        <v>7427</v>
      </c>
      <c r="C9695" s="2" t="s">
        <v>7425</v>
      </c>
      <c r="D9695" s="2" t="s">
        <v>6</v>
      </c>
      <c r="E9695" s="2" t="str">
        <f>IFERROR(__xludf.DUMMYFUNCTION("GOOGLETRANSLATE(B9695, ""auto"",""en"")"),"Join wgfest19 and day tank driver on September 15 in the Victory Park in Minsk bloggers communicate with developers and community managers win bonus gifts codes and smartphones honor to come if not impossible to make repost and win prizes at the raffle sm"&amp;"artphone streamers we honor 20 pro smartphone honor 20 show completely")</f>
        <v>Join wgfest19 and day tank driver on September 15 in the Victory Park in Minsk bloggers communicate with developers and community managers win bonus gifts codes and smartphones honor to come if not impossible to make repost and win prizes at the raffle smartphone streamers we honor 20 pro smartphone honor 20 show completely</v>
      </c>
    </row>
    <row r="9696" ht="15.75" customHeight="1">
      <c r="A9696" s="1">
        <v>10559.0</v>
      </c>
      <c r="B9696" s="2" t="s">
        <v>1063</v>
      </c>
      <c r="C9696" s="2" t="s">
        <v>7425</v>
      </c>
      <c r="D9696" s="2" t="s">
        <v>6</v>
      </c>
      <c r="E9696" s="2" t="str">
        <f>IFERROR(__xludf.DUMMYFUNCTION("GOOGLETRANSLATE(B9696, ""auto"",""en"")"),"find out how much you're popular today, the full information in Annex https vk com app7068769")</f>
        <v>find out how much you're popular today, the full information in Annex https vk com app7068769</v>
      </c>
    </row>
    <row r="9697" ht="15.75" customHeight="1">
      <c r="A9697" s="1">
        <v>10560.0</v>
      </c>
      <c r="B9697" s="2" t="s">
        <v>7428</v>
      </c>
      <c r="C9697" s="2" t="s">
        <v>7425</v>
      </c>
      <c r="D9697" s="2" t="s">
        <v>6</v>
      </c>
      <c r="E9697" s="2" t="str">
        <f>IFERROR(__xludf.DUMMYFUNCTION("GOOGLETRANSLATE(B9697, ""auto"",""en"")"),"Serik I know that for you in a relationship is the most important to know the answer here https vk com love1v a135676382")</f>
        <v>Serik I know that for you in a relationship is the most important to know the answer here https vk com love1v a135676382</v>
      </c>
    </row>
    <row r="9698" ht="15.75" customHeight="1">
      <c r="A9698" s="1">
        <v>10561.0</v>
      </c>
      <c r="B9698" s="2" t="s">
        <v>7429</v>
      </c>
      <c r="C9698" s="2" t="s">
        <v>7425</v>
      </c>
      <c r="D9698" s="2" t="s">
        <v>6</v>
      </c>
      <c r="E9698" s="2" t="str">
        <f>IFERROR(__xludf.DUMMYFUNCTION("GOOGLETRANSLATE(B9698, ""auto"",""en"")")," jïdkïy crystal crystal how it works jïdkïy that this car is a great revolutionary waterproof cover these things do not contain solvents, washing vehicle near open water near the snow dust and insects ünemdïdi http bit ly 2bm23wm")</f>
        <v> jïdkïy crystal crystal how it works jïdkïy that this car is a great revolutionary waterproof cover these things do not contain solvents, washing vehicle near open water near the snow dust and insects ünemdïdi http bit ly 2bm23wm</v>
      </c>
    </row>
    <row r="9699" ht="15.75" customHeight="1">
      <c r="A9699" s="1">
        <v>10562.0</v>
      </c>
      <c r="B9699" s="2" t="s">
        <v>7430</v>
      </c>
      <c r="C9699" s="2" t="s">
        <v>7425</v>
      </c>
      <c r="D9699" s="2" t="s">
        <v>6</v>
      </c>
      <c r="E9699" s="2" t="str">
        <f>IFERROR(__xludf.DUMMYFUNCTION("GOOGLETRANSLATE(B9699, ""auto"",""en"")"),"victory bcn destroyed in real Bernabeu all congratulations viscaelbarca viscacatalunya Real Madrid 0 4 0 1 bcn Suarez Roberto 11 0 2 39 0 Neymar Iniesta Iniesta Neymar 3 53 0 4 74 Suarez alba")</f>
        <v>victory bcn destroyed in real Bernabeu all congratulations viscaelbarca viscacatalunya Real Madrid 0 4 0 1 bcn Suarez Roberto 11 0 2 39 0 Neymar Iniesta Iniesta Neymar 3 53 0 4 74 Suarez alba</v>
      </c>
    </row>
    <row r="9700" ht="15.75" customHeight="1">
      <c r="A9700" s="1">
        <v>10563.0</v>
      </c>
      <c r="B9700" s="2" t="s">
        <v>188</v>
      </c>
      <c r="C9700" s="2" t="s">
        <v>7425</v>
      </c>
      <c r="D9700" s="2" t="s">
        <v>6</v>
      </c>
      <c r="E9700" s="2" t="str">
        <f>IFERROR(__xludf.DUMMYFUNCTION("GOOGLETRANSLATE(B9700, ""auto"",""en"")"),"Have you noticed lä ïläxä il Allah is not at least one of the lips of one mwxammada Rasul Allah will at least I am happy because I am your language kälïmağa keltirdim now you have a language of their friends from the stenañızğa Enter kälïmağa")</f>
        <v>Have you noticed lä ïläxä il Allah is not at least one of the lips of one mwxammada Rasul Allah will at least I am happy because I am your language kälïmağa keltirdim now you have a language of their friends from the stenañızğa Enter kälïmağa</v>
      </c>
    </row>
    <row r="9701" ht="15.75" customHeight="1">
      <c r="A9701" s="1">
        <v>10564.0</v>
      </c>
      <c r="B9701" s="2" t="s">
        <v>6664</v>
      </c>
      <c r="C9701" s="2" t="s">
        <v>7431</v>
      </c>
      <c r="D9701" s="2" t="s">
        <v>6</v>
      </c>
      <c r="E9701" s="2" t="str">
        <f>IFERROR(__xludf.DUMMYFUNCTION("GOOGLETRANSLATE(B9701, ""auto"",""en"")"),"secret world government Illuminati and Zionists are after my personal data, I'm going into hiding")</f>
        <v>secret world government Illuminati and Zionists are after my personal data, I'm going into hiding</v>
      </c>
    </row>
    <row r="9702" ht="15.75" customHeight="1">
      <c r="A9702" s="1">
        <v>10565.0</v>
      </c>
      <c r="B9702" s="2" t="s">
        <v>7432</v>
      </c>
      <c r="C9702" s="2" t="s">
        <v>7431</v>
      </c>
      <c r="D9702" s="2" t="s">
        <v>6</v>
      </c>
      <c r="E9702" s="2" t="str">
        <f>IFERROR(__xludf.DUMMYFUNCTION("GOOGLETRANSLATE(B9702, ""auto"",""en"")"),"do not be upset the plans of the Almighty is always better than ours")</f>
        <v>do not be upset the plans of the Almighty is always better than ours</v>
      </c>
    </row>
    <row r="9703" ht="15.75" customHeight="1">
      <c r="A9703" s="1">
        <v>10566.0</v>
      </c>
      <c r="B9703" s="2" t="s">
        <v>7433</v>
      </c>
      <c r="C9703" s="2" t="s">
        <v>7431</v>
      </c>
      <c r="D9703" s="2" t="s">
        <v>6</v>
      </c>
      <c r="E9703" s="2" t="str">
        <f>IFERROR(__xludf.DUMMYFUNCTION("GOOGLETRANSLATE(B9703, ""auto"",""en"")"),"when everyone in the VC whine that after 10 days in the study and you to study after 8 hours")</f>
        <v>when everyone in the VC whine that after 10 days in the study and you to study after 8 hours</v>
      </c>
    </row>
    <row r="9704" ht="15.75" customHeight="1">
      <c r="A9704" s="1">
        <v>10567.0</v>
      </c>
      <c r="B9704" s="2" t="s">
        <v>7434</v>
      </c>
      <c r="C9704" s="2" t="s">
        <v>7431</v>
      </c>
      <c r="D9704" s="2" t="s">
        <v>6</v>
      </c>
      <c r="E9704" s="2" t="str">
        <f>IFERROR(__xludf.DUMMYFUNCTION("GOOGLETRANSLATE(B9704, ""auto"",""en"")"),"the end of the Almaty Satpayev KazNTU tmo")</f>
        <v>the end of the Almaty Satpayev KazNTU tmo</v>
      </c>
    </row>
    <row r="9705" ht="15.75" customHeight="1">
      <c r="A9705" s="1">
        <v>10568.0</v>
      </c>
      <c r="B9705" s="2" t="s">
        <v>101</v>
      </c>
      <c r="C9705" s="2" t="s">
        <v>7431</v>
      </c>
      <c r="D9705" s="2" t="s">
        <v>6</v>
      </c>
      <c r="E9705" s="2" t="str">
        <f>IFERROR(__xludf.DUMMYFUNCTION("GOOGLETRANSLATE(B9705, ""auto"",""en"")"),"#VALUE!")</f>
        <v>#VALUE!</v>
      </c>
    </row>
    <row r="9706" ht="15.75" customHeight="1">
      <c r="A9706" s="1">
        <v>10569.0</v>
      </c>
      <c r="B9706" s="2" t="s">
        <v>2796</v>
      </c>
      <c r="C9706" s="2" t="s">
        <v>7431</v>
      </c>
      <c r="D9706" s="2" t="s">
        <v>6</v>
      </c>
      <c r="E9706" s="2" t="str">
        <f>IFERROR(__xludf.DUMMYFUNCTION("GOOGLETRANSLATE(B9706, ""auto"",""en"")"),"one must live so that everyone who talked to you then sorry that you are not near")</f>
        <v>one must live so that everyone who talked to you then sorry that you are not near</v>
      </c>
    </row>
    <row r="9707" ht="15.75" customHeight="1">
      <c r="A9707" s="1">
        <v>10571.0</v>
      </c>
      <c r="B9707" s="2" t="s">
        <v>7435</v>
      </c>
      <c r="C9707" s="2" t="s">
        <v>7431</v>
      </c>
      <c r="D9707" s="2" t="s">
        <v>6</v>
      </c>
      <c r="E9707" s="2" t="str">
        <f>IFERROR(__xludf.DUMMYFUNCTION("GOOGLETRANSLATE(B9707, ""auto"",""en"")"),"guys now fashion for vagrants to mow and so the guys would be better at home mom helped")</f>
        <v>guys now fashion for vagrants to mow and so the guys would be better at home mom helped</v>
      </c>
    </row>
    <row r="9708" ht="15.75" customHeight="1">
      <c r="A9708" s="1">
        <v>10572.0</v>
      </c>
      <c r="B9708" s="2" t="s">
        <v>6664</v>
      </c>
      <c r="C9708" s="2" t="s">
        <v>7436</v>
      </c>
      <c r="D9708" s="2" t="s">
        <v>6</v>
      </c>
      <c r="E9708" s="2" t="str">
        <f>IFERROR(__xludf.DUMMYFUNCTION("GOOGLETRANSLATE(B9708, ""auto"",""en"")"),"secret world government Illuminati and Zionists are after my personal data, I'm going into hiding")</f>
        <v>secret world government Illuminati and Zionists are after my personal data, I'm going into hiding</v>
      </c>
    </row>
    <row r="9709" ht="15.75" customHeight="1">
      <c r="A9709" s="1">
        <v>10573.0</v>
      </c>
      <c r="B9709" s="2" t="s">
        <v>7432</v>
      </c>
      <c r="C9709" s="2" t="s">
        <v>7436</v>
      </c>
      <c r="D9709" s="2" t="s">
        <v>6</v>
      </c>
      <c r="E9709" s="2" t="str">
        <f>IFERROR(__xludf.DUMMYFUNCTION("GOOGLETRANSLATE(B9709, ""auto"",""en"")"),"do not be upset the plans of the Almighty is always better than ours")</f>
        <v>do not be upset the plans of the Almighty is always better than ours</v>
      </c>
    </row>
    <row r="9710" ht="15.75" customHeight="1">
      <c r="A9710" s="1">
        <v>10574.0</v>
      </c>
      <c r="B9710" s="2" t="s">
        <v>7433</v>
      </c>
      <c r="C9710" s="2" t="s">
        <v>7436</v>
      </c>
      <c r="D9710" s="2" t="s">
        <v>6</v>
      </c>
      <c r="E9710" s="2" t="str">
        <f>IFERROR(__xludf.DUMMYFUNCTION("GOOGLETRANSLATE(B9710, ""auto"",""en"")"),"when everyone in the VC whine that after 10 days in the study and you to study after 8 hours")</f>
        <v>when everyone in the VC whine that after 10 days in the study and you to study after 8 hours</v>
      </c>
    </row>
    <row r="9711" ht="15.75" customHeight="1">
      <c r="A9711" s="1">
        <v>10575.0</v>
      </c>
      <c r="B9711" s="2" t="s">
        <v>7434</v>
      </c>
      <c r="C9711" s="2" t="s">
        <v>7436</v>
      </c>
      <c r="D9711" s="2" t="s">
        <v>6</v>
      </c>
      <c r="E9711" s="2" t="str">
        <f>IFERROR(__xludf.DUMMYFUNCTION("GOOGLETRANSLATE(B9711, ""auto"",""en"")"),"the end of the Almaty Satpayev KazNTU tmo")</f>
        <v>the end of the Almaty Satpayev KazNTU tmo</v>
      </c>
    </row>
    <row r="9712" ht="15.75" customHeight="1">
      <c r="A9712" s="1">
        <v>10576.0</v>
      </c>
      <c r="B9712" s="2" t="s">
        <v>101</v>
      </c>
      <c r="C9712" s="2" t="s">
        <v>7436</v>
      </c>
      <c r="D9712" s="2" t="s">
        <v>6</v>
      </c>
      <c r="E9712" s="2" t="str">
        <f>IFERROR(__xludf.DUMMYFUNCTION("GOOGLETRANSLATE(B9712, ""auto"",""en"")"),"#VALUE!")</f>
        <v>#VALUE!</v>
      </c>
    </row>
    <row r="9713" ht="15.75" customHeight="1">
      <c r="A9713" s="1">
        <v>10577.0</v>
      </c>
      <c r="B9713" s="2" t="s">
        <v>2796</v>
      </c>
      <c r="C9713" s="2" t="s">
        <v>7436</v>
      </c>
      <c r="D9713" s="2" t="s">
        <v>6</v>
      </c>
      <c r="E9713" s="2" t="str">
        <f>IFERROR(__xludf.DUMMYFUNCTION("GOOGLETRANSLATE(B9713, ""auto"",""en"")"),"one must live so that everyone who talked to you then sorry that you are not near")</f>
        <v>one must live so that everyone who talked to you then sorry that you are not near</v>
      </c>
    </row>
    <row r="9714" ht="15.75" customHeight="1">
      <c r="A9714" s="1">
        <v>10579.0</v>
      </c>
      <c r="B9714" s="2" t="s">
        <v>7435</v>
      </c>
      <c r="C9714" s="2" t="s">
        <v>7436</v>
      </c>
      <c r="D9714" s="2" t="s">
        <v>6</v>
      </c>
      <c r="E9714" s="2" t="str">
        <f>IFERROR(__xludf.DUMMYFUNCTION("GOOGLETRANSLATE(B9714, ""auto"",""en"")"),"guys now fashion for vagrants to mow and so the guys would be better at home mom helped")</f>
        <v>guys now fashion for vagrants to mow and so the guys would be better at home mom helped</v>
      </c>
    </row>
    <row r="9715" ht="15.75" customHeight="1">
      <c r="A9715" s="1">
        <v>10580.0</v>
      </c>
      <c r="B9715" s="2" t="s">
        <v>6664</v>
      </c>
      <c r="C9715" s="2" t="s">
        <v>7436</v>
      </c>
      <c r="D9715" s="2" t="s">
        <v>6</v>
      </c>
      <c r="E9715" s="2" t="str">
        <f>IFERROR(__xludf.DUMMYFUNCTION("GOOGLETRANSLATE(B9715, ""auto"",""en"")"),"secret world government Illuminati and Zionists are after my personal data, I'm going into hiding")</f>
        <v>secret world government Illuminati and Zionists are after my personal data, I'm going into hiding</v>
      </c>
    </row>
    <row r="9716" ht="15.75" customHeight="1">
      <c r="A9716" s="1">
        <v>10581.0</v>
      </c>
      <c r="B9716" s="2" t="s">
        <v>7432</v>
      </c>
      <c r="C9716" s="2" t="s">
        <v>7436</v>
      </c>
      <c r="D9716" s="2" t="s">
        <v>6</v>
      </c>
      <c r="E9716" s="2" t="str">
        <f>IFERROR(__xludf.DUMMYFUNCTION("GOOGLETRANSLATE(B9716, ""auto"",""en"")"),"do not be upset the plans of the Almighty is always better than ours")</f>
        <v>do not be upset the plans of the Almighty is always better than ours</v>
      </c>
    </row>
    <row r="9717" ht="15.75" customHeight="1">
      <c r="A9717" s="1">
        <v>10582.0</v>
      </c>
      <c r="B9717" s="2" t="s">
        <v>7433</v>
      </c>
      <c r="C9717" s="2" t="s">
        <v>7436</v>
      </c>
      <c r="D9717" s="2" t="s">
        <v>6</v>
      </c>
      <c r="E9717" s="2" t="str">
        <f>IFERROR(__xludf.DUMMYFUNCTION("GOOGLETRANSLATE(B9717, ""auto"",""en"")"),"when everyone in the VC whine that after 10 days in the study and you to study after 8 hours")</f>
        <v>when everyone in the VC whine that after 10 days in the study and you to study after 8 hours</v>
      </c>
    </row>
    <row r="9718" ht="15.75" customHeight="1">
      <c r="A9718" s="1">
        <v>10583.0</v>
      </c>
      <c r="B9718" s="2" t="s">
        <v>7434</v>
      </c>
      <c r="C9718" s="2" t="s">
        <v>7436</v>
      </c>
      <c r="D9718" s="2" t="s">
        <v>6</v>
      </c>
      <c r="E9718" s="2" t="str">
        <f>IFERROR(__xludf.DUMMYFUNCTION("GOOGLETRANSLATE(B9718, ""auto"",""en"")"),"the end of the Almaty Satpayev KazNTU tmo")</f>
        <v>the end of the Almaty Satpayev KazNTU tmo</v>
      </c>
    </row>
    <row r="9719" ht="15.75" customHeight="1">
      <c r="A9719" s="1">
        <v>10584.0</v>
      </c>
      <c r="B9719" s="2" t="s">
        <v>101</v>
      </c>
      <c r="C9719" s="2" t="s">
        <v>7436</v>
      </c>
      <c r="D9719" s="2" t="s">
        <v>6</v>
      </c>
      <c r="E9719" s="2" t="str">
        <f>IFERROR(__xludf.DUMMYFUNCTION("GOOGLETRANSLATE(B9719, ""auto"",""en"")"),"#VALUE!")</f>
        <v>#VALUE!</v>
      </c>
    </row>
    <row r="9720" ht="15.75" customHeight="1">
      <c r="A9720" s="1">
        <v>10585.0</v>
      </c>
      <c r="B9720" s="2" t="s">
        <v>2796</v>
      </c>
      <c r="C9720" s="2" t="s">
        <v>7436</v>
      </c>
      <c r="D9720" s="2" t="s">
        <v>6</v>
      </c>
      <c r="E9720" s="2" t="str">
        <f>IFERROR(__xludf.DUMMYFUNCTION("GOOGLETRANSLATE(B9720, ""auto"",""en"")"),"one must live so that everyone who talked to you then sorry that you are not near")</f>
        <v>one must live so that everyone who talked to you then sorry that you are not near</v>
      </c>
    </row>
    <row r="9721" ht="15.75" customHeight="1">
      <c r="A9721" s="1">
        <v>10587.0</v>
      </c>
      <c r="B9721" s="2" t="s">
        <v>7435</v>
      </c>
      <c r="C9721" s="2" t="s">
        <v>7436</v>
      </c>
      <c r="D9721" s="2" t="s">
        <v>6</v>
      </c>
      <c r="E9721" s="2" t="str">
        <f>IFERROR(__xludf.DUMMYFUNCTION("GOOGLETRANSLATE(B9721, ""auto"",""en"")"),"guys now fashion for vagrants to mow and so the guys would be better at home mom helped")</f>
        <v>guys now fashion for vagrants to mow and so the guys would be better at home mom helped</v>
      </c>
    </row>
    <row r="9722" ht="15.75" customHeight="1">
      <c r="A9722" s="1">
        <v>10588.0</v>
      </c>
      <c r="B9722" s="2" t="s">
        <v>7104</v>
      </c>
      <c r="C9722" s="2" t="s">
        <v>7437</v>
      </c>
      <c r="D9722" s="2" t="s">
        <v>6</v>
      </c>
      <c r="E9722" s="2" t="str">
        <f>IFERROR(__xludf.DUMMYFUNCTION("GOOGLETRANSLATE(B9722, ""auto"",""en"")"),"I'm not an angel and a demon, and is not ideal so well, I got so God created me")</f>
        <v>I'm not an angel and a demon, and is not ideal so well, I got so God created me</v>
      </c>
    </row>
    <row r="9723" ht="15.75" customHeight="1">
      <c r="A9723" s="1">
        <v>10589.0</v>
      </c>
      <c r="B9723" s="2" t="s">
        <v>7438</v>
      </c>
      <c r="C9723" s="2" t="s">
        <v>7437</v>
      </c>
      <c r="D9723" s="2" t="s">
        <v>6</v>
      </c>
      <c r="E9723" s="2" t="str">
        <f>IFERROR(__xludf.DUMMYFUNCTION("GOOGLETRANSLATE(B9723, ""auto"",""en"")"),"Be conscious ultıñdı loving son lost the battle west of the animal is accompanied by savageries set Europe")</f>
        <v>Be conscious ultıñdı loving son lost the battle west of the animal is accompanied by savageries set Europe</v>
      </c>
    </row>
    <row r="9724" ht="15.75" customHeight="1">
      <c r="A9724" s="1">
        <v>10591.0</v>
      </c>
      <c r="B9724" s="2" t="s">
        <v>7439</v>
      </c>
      <c r="C9724" s="2" t="s">
        <v>7437</v>
      </c>
      <c r="D9724" s="2" t="s">
        <v>6</v>
      </c>
      <c r="E9724" s="2" t="str">
        <f>IFERROR(__xludf.DUMMYFUNCTION("GOOGLETRANSLATE(B9724, ""auto"",""en"")"),"together with birds")</f>
        <v>together with birds</v>
      </c>
    </row>
    <row r="9725" ht="15.75" customHeight="1">
      <c r="A9725" s="1">
        <v>10592.0</v>
      </c>
      <c r="B9725" s="2" t="s">
        <v>7440</v>
      </c>
      <c r="C9725" s="2" t="s">
        <v>7437</v>
      </c>
      <c r="D9725" s="2" t="s">
        <v>6</v>
      </c>
      <c r="E9725" s="2" t="str">
        <f>IFERROR(__xludf.DUMMYFUNCTION("GOOGLETRANSLATE(B9725, ""auto"",""en"")"),"10 failures that turned a resounding success")</f>
        <v>10 failures that turned a resounding success</v>
      </c>
    </row>
    <row r="9726" ht="15.75" customHeight="1">
      <c r="A9726" s="1">
        <v>10593.0</v>
      </c>
      <c r="B9726" s="2" t="s">
        <v>7441</v>
      </c>
      <c r="C9726" s="2" t="s">
        <v>7437</v>
      </c>
      <c r="D9726" s="2" t="s">
        <v>6</v>
      </c>
      <c r="E9726" s="2" t="str">
        <f>IFERROR(__xludf.DUMMYFUNCTION("GOOGLETRANSLATE(B9726, ""auto"",""en"")"),"Steve Jobs last words on his deathbed I reached the pinnacle of success in the business world in the eyes of others, my life is the epitome of success but in addition to the work I had little joy after all the wealth is just a fact of life to which I was "&amp;"used to show full")</f>
        <v>Steve Jobs last words on his deathbed I reached the pinnacle of success in the business world in the eyes of others, my life is the epitome of success but in addition to the work I had little joy after all the wealth is just a fact of life to which I was used to show full</v>
      </c>
    </row>
    <row r="9727" ht="15.75" customHeight="1">
      <c r="A9727" s="1">
        <v>10594.0</v>
      </c>
      <c r="B9727" s="2" t="s">
        <v>7104</v>
      </c>
      <c r="C9727" s="2" t="s">
        <v>7437</v>
      </c>
      <c r="D9727" s="2" t="s">
        <v>6</v>
      </c>
      <c r="E9727" s="2" t="str">
        <f>IFERROR(__xludf.DUMMYFUNCTION("GOOGLETRANSLATE(B9727, ""auto"",""en"")"),"I'm not an angel and a demon, and is not ideal so well, I got so God created me")</f>
        <v>I'm not an angel and a demon, and is not ideal so well, I got so God created me</v>
      </c>
    </row>
    <row r="9728" ht="15.75" customHeight="1">
      <c r="A9728" s="1">
        <v>10595.0</v>
      </c>
      <c r="B9728" s="2" t="s">
        <v>7438</v>
      </c>
      <c r="C9728" s="2" t="s">
        <v>7437</v>
      </c>
      <c r="D9728" s="2" t="s">
        <v>6</v>
      </c>
      <c r="E9728" s="2" t="str">
        <f>IFERROR(__xludf.DUMMYFUNCTION("GOOGLETRANSLATE(B9728, ""auto"",""en"")"),"Be conscious ultıñdı loving son lost the battle west of the animal is accompanied by savageries set Europe")</f>
        <v>Be conscious ultıñdı loving son lost the battle west of the animal is accompanied by savageries set Europe</v>
      </c>
    </row>
    <row r="9729" ht="15.75" customHeight="1">
      <c r="A9729" s="1">
        <v>10597.0</v>
      </c>
      <c r="B9729" s="2" t="s">
        <v>7439</v>
      </c>
      <c r="C9729" s="2" t="s">
        <v>7437</v>
      </c>
      <c r="D9729" s="2" t="s">
        <v>6</v>
      </c>
      <c r="E9729" s="2" t="str">
        <f>IFERROR(__xludf.DUMMYFUNCTION("GOOGLETRANSLATE(B9729, ""auto"",""en"")"),"together with birds")</f>
        <v>together with birds</v>
      </c>
    </row>
    <row r="9730" ht="15.75" customHeight="1">
      <c r="A9730" s="1">
        <v>10598.0</v>
      </c>
      <c r="B9730" s="2" t="s">
        <v>7440</v>
      </c>
      <c r="C9730" s="2" t="s">
        <v>7437</v>
      </c>
      <c r="D9730" s="2" t="s">
        <v>6</v>
      </c>
      <c r="E9730" s="2" t="str">
        <f>IFERROR(__xludf.DUMMYFUNCTION("GOOGLETRANSLATE(B9730, ""auto"",""en"")"),"10 failures that turned a resounding success")</f>
        <v>10 failures that turned a resounding success</v>
      </c>
    </row>
    <row r="9731" ht="15.75" customHeight="1">
      <c r="A9731" s="1">
        <v>10599.0</v>
      </c>
      <c r="B9731" s="2" t="s">
        <v>7441</v>
      </c>
      <c r="C9731" s="2" t="s">
        <v>7437</v>
      </c>
      <c r="D9731" s="2" t="s">
        <v>6</v>
      </c>
      <c r="E9731" s="2" t="str">
        <f>IFERROR(__xludf.DUMMYFUNCTION("GOOGLETRANSLATE(B9731, ""auto"",""en"")"),"Steve Jobs last words on his deathbed I reached the pinnacle of success in the business world in the eyes of others, my life is the epitome of success but in addition to the work I had little joy after all the wealth is just a fact of life to which I was "&amp;"used to show full")</f>
        <v>Steve Jobs last words on his deathbed I reached the pinnacle of success in the business world in the eyes of others, my life is the epitome of success but in addition to the work I had little joy after all the wealth is just a fact of life to which I was used to show full</v>
      </c>
    </row>
    <row r="9732" ht="15.75" customHeight="1">
      <c r="A9732" s="1">
        <v>10600.0</v>
      </c>
      <c r="B9732" s="2" t="s">
        <v>7104</v>
      </c>
      <c r="C9732" s="2" t="s">
        <v>7437</v>
      </c>
      <c r="D9732" s="2" t="s">
        <v>6</v>
      </c>
      <c r="E9732" s="2" t="str">
        <f>IFERROR(__xludf.DUMMYFUNCTION("GOOGLETRANSLATE(B9732, ""auto"",""en"")"),"I'm not an angel and a demon, and is not ideal so well, I got so God created me")</f>
        <v>I'm not an angel and a demon, and is not ideal so well, I got so God created me</v>
      </c>
    </row>
    <row r="9733" ht="15.75" customHeight="1">
      <c r="A9733" s="1">
        <v>10601.0</v>
      </c>
      <c r="B9733" s="2" t="s">
        <v>7438</v>
      </c>
      <c r="C9733" s="2" t="s">
        <v>7437</v>
      </c>
      <c r="D9733" s="2" t="s">
        <v>6</v>
      </c>
      <c r="E9733" s="2" t="str">
        <f>IFERROR(__xludf.DUMMYFUNCTION("GOOGLETRANSLATE(B9733, ""auto"",""en"")"),"Be conscious ultıñdı loving son lost the battle west of the animal is accompanied by savageries set Europe")</f>
        <v>Be conscious ultıñdı loving son lost the battle west of the animal is accompanied by savageries set Europe</v>
      </c>
    </row>
    <row r="9734" ht="15.75" customHeight="1">
      <c r="A9734" s="1">
        <v>10603.0</v>
      </c>
      <c r="B9734" s="2" t="s">
        <v>7439</v>
      </c>
      <c r="C9734" s="2" t="s">
        <v>7437</v>
      </c>
      <c r="D9734" s="2" t="s">
        <v>6</v>
      </c>
      <c r="E9734" s="2" t="str">
        <f>IFERROR(__xludf.DUMMYFUNCTION("GOOGLETRANSLATE(B9734, ""auto"",""en"")"),"together with birds")</f>
        <v>together with birds</v>
      </c>
    </row>
    <row r="9735" ht="15.75" customHeight="1">
      <c r="A9735" s="1">
        <v>10604.0</v>
      </c>
      <c r="B9735" s="2" t="s">
        <v>7440</v>
      </c>
      <c r="C9735" s="2" t="s">
        <v>7437</v>
      </c>
      <c r="D9735" s="2" t="s">
        <v>6</v>
      </c>
      <c r="E9735" s="2" t="str">
        <f>IFERROR(__xludf.DUMMYFUNCTION("GOOGLETRANSLATE(B9735, ""auto"",""en"")"),"10 failures that turned a resounding success")</f>
        <v>10 failures that turned a resounding success</v>
      </c>
    </row>
    <row r="9736" ht="15.75" customHeight="1">
      <c r="A9736" s="1">
        <v>10605.0</v>
      </c>
      <c r="B9736" s="2" t="s">
        <v>7441</v>
      </c>
      <c r="C9736" s="2" t="s">
        <v>7437</v>
      </c>
      <c r="D9736" s="2" t="s">
        <v>6</v>
      </c>
      <c r="E9736" s="2" t="str">
        <f>IFERROR(__xludf.DUMMYFUNCTION("GOOGLETRANSLATE(B9736, ""auto"",""en"")"),"Steve Jobs last words on his deathbed I reached the pinnacle of success in the business world in the eyes of others, my life is the epitome of success but in addition to the work I had little joy after all the wealth is just a fact of life to which I was "&amp;"used to show full")</f>
        <v>Steve Jobs last words on his deathbed I reached the pinnacle of success in the business world in the eyes of others, my life is the epitome of success but in addition to the work I had little joy after all the wealth is just a fact of life to which I was used to show full</v>
      </c>
    </row>
    <row r="9737" ht="15.75" customHeight="1">
      <c r="A9737" s="1">
        <v>10606.0</v>
      </c>
      <c r="B9737" s="2" t="s">
        <v>7442</v>
      </c>
      <c r="C9737" s="2" t="s">
        <v>7443</v>
      </c>
      <c r="D9737" s="2" t="s">
        <v>6</v>
      </c>
      <c r="E9737" s="2" t="str">
        <f>IFERROR(__xludf.DUMMYFUNCTION("GOOGLETRANSLATE(B9737, ""auto"",""en"")")," perhaps you will hear me 138062820")</f>
        <v> perhaps you will hear me 138062820</v>
      </c>
    </row>
    <row r="9738" ht="15.75" customHeight="1">
      <c r="A9738" s="1">
        <v>10608.0</v>
      </c>
      <c r="B9738" s="2" t="s">
        <v>7444</v>
      </c>
      <c r="C9738" s="2" t="s">
        <v>7443</v>
      </c>
      <c r="D9738" s="2" t="s">
        <v>6</v>
      </c>
      <c r="E9738" s="2" t="str">
        <f>IFERROR(__xludf.DUMMYFUNCTION("GOOGLETRANSLATE(B9738, ""auto"",""en"")"),"Miss source 28 03 2019 2019")</f>
        <v>Miss source 28 03 2019 2019</v>
      </c>
    </row>
    <row r="9739" ht="15.75" customHeight="1">
      <c r="A9739" s="1">
        <v>10610.0</v>
      </c>
      <c r="B9739" s="2" t="s">
        <v>7445</v>
      </c>
      <c r="C9739" s="2" t="s">
        <v>7446</v>
      </c>
      <c r="D9739" s="2" t="s">
        <v>6</v>
      </c>
      <c r="E9739" s="2" t="str">
        <f>IFERROR(__xludf.DUMMYFUNCTION("GOOGLETRANSLATE(B9739, ""auto"",""en"")")," jasotan almaty my idea of ​​unlimited only bright look to the future, consisting of young people who have worked hard in the formation of a large family it became the first student sätimde made the right decision to become a member of this family, I walk"&amp;" in the middle of the bright young people who look at life that gives me motivation for my future is perfect for me only the formation of the country's future in the hands of young people is not only the youth year from the date of flame infinite family t"&amp;"hat has been working for the benefit of young people jas proud otan jasotan almaty jasotan jasotanalmaty almatyjastary jastarjyly birüydiñbalasınday ùlkenotbasym")</f>
        <v> jasotan almaty my idea of ​​unlimited only bright look to the future, consisting of young people who have worked hard in the formation of a large family it became the first student sätimde made the right decision to become a member of this family, I walk in the middle of the bright young people who look at life that gives me motivation for my future is perfect for me only the formation of the country's future in the hands of young people is not only the youth year from the date of flame infinite family that has been working for the benefit of young people jas proud otan jasotan almaty jasotan jasotanalmaty almatyjastary jastarjyly birüydiñbalasınday ùlkenotbasym</v>
      </c>
    </row>
    <row r="9740" ht="15.75" customHeight="1">
      <c r="A9740" s="1">
        <v>10611.0</v>
      </c>
      <c r="B9740" s="2" t="s">
        <v>7447</v>
      </c>
      <c r="C9740" s="2" t="s">
        <v>7446</v>
      </c>
      <c r="D9740" s="2" t="s">
        <v>6</v>
      </c>
      <c r="E9740" s="2" t="str">
        <f>IFERROR(__xludf.DUMMYFUNCTION("GOOGLETRANSLATE(B9740, ""auto"",""en"")")," Jason Almaty jasgeneration2019 fam ùzdikterparty")</f>
        <v> Jason Almaty jasgeneration2019 fam ùzdikterparty</v>
      </c>
    </row>
    <row r="9741" ht="15.75" customHeight="1">
      <c r="A9741" s="1">
        <v>10612.0</v>
      </c>
      <c r="B9741" s="2" t="s">
        <v>7448</v>
      </c>
      <c r="C9741" s="2" t="s">
        <v>7446</v>
      </c>
      <c r="D9741" s="2" t="s">
        <v>6</v>
      </c>
      <c r="E9741" s="2" t="str">
        <f>IFERROR(__xludf.DUMMYFUNCTION("GOOGLETRANSLATE(B9741, ""auto"",""en"")"),"23 10 2019 Add as ice-cream, faculty, students yesterday was a ceremony this evening at the university and faculty as an activist activity in the test based soccer Presentation of book I wish to appreciate such ice-cream on the evening before the stage as"&amp;" one of the factors to thank Dean Bekbolat aqanulına")</f>
        <v>23 10 2019 Add as ice-cream, faculty, students yesterday was a ceremony this evening at the university and faculty as an activist activity in the test based soccer Presentation of book I wish to appreciate such ice-cream on the evening before the stage as one of the factors to thank Dean Bekbolat aqanulına</v>
      </c>
    </row>
    <row r="9742" ht="15.75" customHeight="1">
      <c r="A9742" s="1">
        <v>10613.0</v>
      </c>
      <c r="B9742" s="2" t="s">
        <v>7449</v>
      </c>
      <c r="C9742" s="2" t="s">
        <v>7446</v>
      </c>
      <c r="D9742" s="2" t="s">
        <v>6</v>
      </c>
      <c r="E9742" s="2" t="str">
        <f>IFERROR(__xludf.DUMMYFUNCTION("GOOGLETRANSLATE(B9742, ""auto"",""en"")")," Jason Almaty fam")</f>
        <v> Jason Almaty fam</v>
      </c>
    </row>
    <row r="9743" ht="15.75" customHeight="1">
      <c r="A9743" s="1">
        <v>10614.0</v>
      </c>
      <c r="B9743" s="2" t="s">
        <v>7450</v>
      </c>
      <c r="C9743" s="2" t="s">
        <v>7446</v>
      </c>
      <c r="D9743" s="2" t="s">
        <v>6</v>
      </c>
      <c r="E9743" s="2" t="str">
        <f>IFERROR(__xludf.DUMMYFUNCTION("GOOGLETRANSLATE(B9743, ""auto"",""en"")")," Jason Jason меніңтуымменіңотаным Almaty qyzpu fam")</f>
        <v> Jason Jason меніңтуымменіңотаным Almaty qyzpu fam</v>
      </c>
    </row>
    <row r="9744" ht="15.75" customHeight="1">
      <c r="A9744" s="1">
        <v>10615.0</v>
      </c>
      <c r="B9744" s="2" t="s">
        <v>7451</v>
      </c>
      <c r="C9744" s="2" t="s">
        <v>7446</v>
      </c>
      <c r="D9744" s="2" t="s">
        <v>6</v>
      </c>
      <c r="E9744" s="2" t="str">
        <f>IFERROR(__xludf.DUMMYFUNCTION("GOOGLETRANSLATE(B9744, ""auto"",""en"")")," Jason")</f>
        <v> Jason</v>
      </c>
    </row>
    <row r="9745" ht="15.75" customHeight="1">
      <c r="A9745" s="1">
        <v>10616.0</v>
      </c>
      <c r="B9745" s="2" t="s">
        <v>7449</v>
      </c>
      <c r="C9745" s="2" t="s">
        <v>7446</v>
      </c>
      <c r="D9745" s="2" t="s">
        <v>6</v>
      </c>
      <c r="E9745" s="2" t="str">
        <f>IFERROR(__xludf.DUMMYFUNCTION("GOOGLETRANSLATE(B9745, ""auto"",""en"")")," Jason Almaty fam")</f>
        <v> Jason Almaty fam</v>
      </c>
    </row>
    <row r="9746" ht="15.75" customHeight="1">
      <c r="A9746" s="1">
        <v>10617.0</v>
      </c>
      <c r="B9746" s="2" t="s">
        <v>7452</v>
      </c>
      <c r="C9746" s="2" t="s">
        <v>7446</v>
      </c>
      <c r="D9746" s="2" t="s">
        <v>6</v>
      </c>
      <c r="E9746" s="2" t="str">
        <f>IFERROR(__xludf.DUMMYFUNCTION("GOOGLETRANSLATE(B9746, ""auto"",""en"")")," jasotan rahmet ùlken 20 jas fam")</f>
        <v> jasotan rahmet ùlken 20 jas fam</v>
      </c>
    </row>
    <row r="9747" ht="15.75" customHeight="1">
      <c r="A9747" s="1">
        <v>10619.0</v>
      </c>
      <c r="B9747" s="2" t="s">
        <v>7445</v>
      </c>
      <c r="C9747" s="2" t="s">
        <v>7453</v>
      </c>
      <c r="D9747" s="2" t="s">
        <v>6</v>
      </c>
      <c r="E9747" s="2" t="str">
        <f>IFERROR(__xludf.DUMMYFUNCTION("GOOGLETRANSLATE(B9747, ""auto"",""en"")")," jasotan almaty my idea of ​​unlimited only bright look to the future, consisting of young people who have worked hard in the formation of a large family it became the first student sätimde made the right decision to become a member of this family, I walk"&amp;" in the middle of the bright young people who look at life that gives me motivation for my future is perfect for me only the formation of the country's future in the hands of young people is not only the youth year from the date of flame infinite family t"&amp;"hat has been working for the benefit of young people jas proud otan jasotan almaty jasotan jasotanalmaty almatyjastary jastarjyly birüydiñbalasınday ùlkenotbasym")</f>
        <v> jasotan almaty my idea of ​​unlimited only bright look to the future, consisting of young people who have worked hard in the formation of a large family it became the first student sätimde made the right decision to become a member of this family, I walk in the middle of the bright young people who look at life that gives me motivation for my future is perfect for me only the formation of the country's future in the hands of young people is not only the youth year from the date of flame infinite family that has been working for the benefit of young people jas proud otan jasotan almaty jasotan jasotanalmaty almatyjastary jastarjyly birüydiñbalasınday ùlkenotbasym</v>
      </c>
    </row>
    <row r="9748" ht="15.75" customHeight="1">
      <c r="A9748" s="1">
        <v>10620.0</v>
      </c>
      <c r="B9748" s="2" t="s">
        <v>7447</v>
      </c>
      <c r="C9748" s="2" t="s">
        <v>7453</v>
      </c>
      <c r="D9748" s="2" t="s">
        <v>6</v>
      </c>
      <c r="E9748" s="2" t="str">
        <f>IFERROR(__xludf.DUMMYFUNCTION("GOOGLETRANSLATE(B9748, ""auto"",""en"")")," Jason Almaty jasgeneration2019 fam ùzdikterparty")</f>
        <v> Jason Almaty jasgeneration2019 fam ùzdikterparty</v>
      </c>
    </row>
    <row r="9749" ht="15.75" customHeight="1">
      <c r="A9749" s="1">
        <v>10621.0</v>
      </c>
      <c r="B9749" s="2" t="s">
        <v>7448</v>
      </c>
      <c r="C9749" s="2" t="s">
        <v>7453</v>
      </c>
      <c r="D9749" s="2" t="s">
        <v>6</v>
      </c>
      <c r="E9749" s="2" t="str">
        <f>IFERROR(__xludf.DUMMYFUNCTION("GOOGLETRANSLATE(B9749, ""auto"",""en"")"),"23 10 2019 Add as ice-cream, faculty, students yesterday was a ceremony this evening at the university and faculty as an activist activity in the test based soccer Presentation of book I wish to appreciate such ice-cream on the evening before the stage as"&amp;" one of the factors to thank Dean Bekbolat aqanulına")</f>
        <v>23 10 2019 Add as ice-cream, faculty, students yesterday was a ceremony this evening at the university and faculty as an activist activity in the test based soccer Presentation of book I wish to appreciate such ice-cream on the evening before the stage as one of the factors to thank Dean Bekbolat aqanulına</v>
      </c>
    </row>
    <row r="9750" ht="15.75" customHeight="1">
      <c r="A9750" s="1">
        <v>10622.0</v>
      </c>
      <c r="B9750" s="2" t="s">
        <v>7449</v>
      </c>
      <c r="C9750" s="2" t="s">
        <v>7453</v>
      </c>
      <c r="D9750" s="2" t="s">
        <v>6</v>
      </c>
      <c r="E9750" s="2" t="str">
        <f>IFERROR(__xludf.DUMMYFUNCTION("GOOGLETRANSLATE(B9750, ""auto"",""en"")")," Jason Almaty fam")</f>
        <v> Jason Almaty fam</v>
      </c>
    </row>
    <row r="9751" ht="15.75" customHeight="1">
      <c r="A9751" s="1">
        <v>10623.0</v>
      </c>
      <c r="B9751" s="2" t="s">
        <v>7450</v>
      </c>
      <c r="C9751" s="2" t="s">
        <v>7453</v>
      </c>
      <c r="D9751" s="2" t="s">
        <v>6</v>
      </c>
      <c r="E9751" s="2" t="str">
        <f>IFERROR(__xludf.DUMMYFUNCTION("GOOGLETRANSLATE(B9751, ""auto"",""en"")")," Jason Jason меніңтуымменіңотаным Almaty qyzpu fam")</f>
        <v> Jason Jason меніңтуымменіңотаным Almaty qyzpu fam</v>
      </c>
    </row>
    <row r="9752" ht="15.75" customHeight="1">
      <c r="A9752" s="1">
        <v>10624.0</v>
      </c>
      <c r="B9752" s="2" t="s">
        <v>7451</v>
      </c>
      <c r="C9752" s="2" t="s">
        <v>7453</v>
      </c>
      <c r="D9752" s="2" t="s">
        <v>6</v>
      </c>
      <c r="E9752" s="2" t="str">
        <f>IFERROR(__xludf.DUMMYFUNCTION("GOOGLETRANSLATE(B9752, ""auto"",""en"")")," Jason")</f>
        <v> Jason</v>
      </c>
    </row>
    <row r="9753" ht="15.75" customHeight="1">
      <c r="A9753" s="1">
        <v>10625.0</v>
      </c>
      <c r="B9753" s="2" t="s">
        <v>7449</v>
      </c>
      <c r="C9753" s="2" t="s">
        <v>7453</v>
      </c>
      <c r="D9753" s="2" t="s">
        <v>6</v>
      </c>
      <c r="E9753" s="2" t="str">
        <f>IFERROR(__xludf.DUMMYFUNCTION("GOOGLETRANSLATE(B9753, ""auto"",""en"")")," Jason Almaty fam")</f>
        <v> Jason Almaty fam</v>
      </c>
    </row>
    <row r="9754" ht="15.75" customHeight="1">
      <c r="A9754" s="1">
        <v>10626.0</v>
      </c>
      <c r="B9754" s="2" t="s">
        <v>7452</v>
      </c>
      <c r="C9754" s="2" t="s">
        <v>7453</v>
      </c>
      <c r="D9754" s="2" t="s">
        <v>6</v>
      </c>
      <c r="E9754" s="2" t="str">
        <f>IFERROR(__xludf.DUMMYFUNCTION("GOOGLETRANSLATE(B9754, ""auto"",""en"")")," jasotan rahmet ùlken 20 jas fam")</f>
        <v> jasotan rahmet ùlken 20 jas fam</v>
      </c>
    </row>
    <row r="9755" ht="15.75" customHeight="1">
      <c r="A9755" s="1">
        <v>10630.0</v>
      </c>
      <c r="B9755" s="2" t="s">
        <v>7454</v>
      </c>
      <c r="C9755" s="2" t="s">
        <v>7455</v>
      </c>
      <c r="D9755" s="2" t="s">
        <v>6</v>
      </c>
      <c r="E9755" s="2" t="str">
        <f>IFERROR(__xludf.DUMMYFUNCTION("GOOGLETRANSLATE(B9755, ""auto"",""en"")")," iigiipa pipeictoloib all seasons climbs on the wall and enjoy the show at your convenience ce m koroo levstv nastugla volna politucheskogo nesooglasuya chto6y uzbezhat zagovopa koop ol poob ept bap ateon prosut pomoschu and poddepzhku y stapogo other EDD"&amp;" apda ctapka emu predstout protuvoostoyat bespooschadnoy kopole sepsee and ee seme members kotopoy zhdyt maleyshey vozmozhnoctu sect on ppe ctool much vremenem summer dluvsheesya decyatuletie zakanchuvaetcya and novaya ugpoza covsem vplotnyyu poodhodut to"&amp;" stene")</f>
        <v> iigiipa pipeictoloib all seasons climbs on the wall and enjoy the show at your convenience ce m koroo levstv nastugla volna politucheskogo nesooglasuya chto6y uzbezhat zagovopa koop ol poob ept bap ateon prosut pomoschu and poddepzhku y stapogo other EDD apda ctapka emu predstout protuvoostoyat bespooschadnoy kopole sepsee and ee seme members kotopoy zhdyt maleyshey vozmozhnoctu sect on ppe ctool much vremenem summer dluvsheesya decyatuletie zakanchuvaetcya and novaya ugpoza covsem vplotnyyu poodhodut to stene</v>
      </c>
    </row>
    <row r="9756" ht="15.75" customHeight="1">
      <c r="A9756" s="1">
        <v>10632.0</v>
      </c>
      <c r="B9756" s="2" t="s">
        <v>7456</v>
      </c>
      <c r="C9756" s="2" t="s">
        <v>7455</v>
      </c>
      <c r="D9756" s="2" t="s">
        <v>6</v>
      </c>
      <c r="E9756" s="2" t="str">
        <f>IFERROR(__xludf.DUMMYFUNCTION("GOOGLETRANSLATE(B9756, ""auto"",""en"")"),"Anelka my")</f>
        <v>Anelka my</v>
      </c>
    </row>
    <row r="9757" ht="15.75" customHeight="1">
      <c r="A9757" s="1">
        <v>10633.0</v>
      </c>
      <c r="B9757" s="3" t="s">
        <v>7457</v>
      </c>
      <c r="C9757" s="2" t="s">
        <v>7455</v>
      </c>
      <c r="D9757" s="2" t="s">
        <v>6</v>
      </c>
      <c r="E9757" s="2" t="str">
        <f>IFERROR(__xludf.DUMMYFUNCTION("GOOGLETRANSLATE(B9757, ""auto"",""en"")"),"дождавшись ты получишь всё After you get everything")</f>
        <v>дождавшись ты получишь всё After you get everything</v>
      </c>
    </row>
    <row r="9758" ht="15.75" customHeight="1">
      <c r="A9758" s="1">
        <v>10634.0</v>
      </c>
      <c r="B9758" s="2" t="s">
        <v>7458</v>
      </c>
      <c r="C9758" s="2" t="s">
        <v>7455</v>
      </c>
      <c r="D9758" s="2" t="s">
        <v>6</v>
      </c>
      <c r="E9758" s="2" t="str">
        <f>IFERROR(__xludf.DUMMYFUNCTION("GOOGLETRANSLATE(B9758, ""auto"",""en"")"),"beautiful spring can be only youth and love Stephen King")</f>
        <v>beautiful spring can be only youth and love Stephen King</v>
      </c>
    </row>
    <row r="9759" ht="15.75" customHeight="1">
      <c r="A9759" s="1">
        <v>10635.0</v>
      </c>
      <c r="B9759" s="2" t="s">
        <v>7459</v>
      </c>
      <c r="C9759" s="2" t="s">
        <v>7455</v>
      </c>
      <c r="D9759" s="2" t="s">
        <v>6</v>
      </c>
      <c r="E9759" s="2" t="str">
        <f>IFERROR(__xludf.DUMMYFUNCTION("GOOGLETRANSLATE(B9759, ""auto"",""en"")"),"dear we are always looking for love outside here comes the unique and open the door for me happiness is errant landmark find it all in itself that is the task as soon as it is done you will meet the one with whom will not have any problems you just go alo"&amp;"ng and nobody He knows how long this path still will love")</f>
        <v>dear we are always looking for love outside here comes the unique and open the door for me happiness is errant landmark find it all in itself that is the task as soon as it is done you will meet the one with whom will not have any problems you just go along and nobody He knows how long this path still will love</v>
      </c>
    </row>
    <row r="9760" ht="15.75" customHeight="1">
      <c r="A9760" s="1">
        <v>10638.0</v>
      </c>
      <c r="B9760" s="2" t="s">
        <v>7454</v>
      </c>
      <c r="C9760" s="2" t="s">
        <v>7460</v>
      </c>
      <c r="D9760" s="2" t="s">
        <v>6</v>
      </c>
      <c r="E9760" s="2" t="str">
        <f>IFERROR(__xludf.DUMMYFUNCTION("GOOGLETRANSLATE(B9760, ""auto"",""en"")")," iigiipa pipeictoloib all seasons climbs on the wall and enjoy the show at your convenience ce m koroo levstv nastugla volna politucheskogo nesooglasuya chto6y uzbezhat zagovopa koop ol poob ept bap ateon prosut pomoschu and poddepzhku y stapogo other EDD"&amp;" apda ctapka emu predstout protuvoostoyat bespooschadnoy kopole sepsee and ee seme members kotopoy zhdyt maleyshey vozmozhnoctu sect on ppe ctool much vremenem summer dluvsheesya decyatuletie zakanchuvaetcya and novaya ugpoza covsem vplotnyyu poodhodut to"&amp;" stene")</f>
        <v> iigiipa pipeictoloib all seasons climbs on the wall and enjoy the show at your convenience ce m koroo levstv nastugla volna politucheskogo nesooglasuya chto6y uzbezhat zagovopa koop ol poob ept bap ateon prosut pomoschu and poddepzhku y stapogo other EDD apda ctapka emu predstout protuvoostoyat bespooschadnoy kopole sepsee and ee seme members kotopoy zhdyt maleyshey vozmozhnoctu sect on ppe ctool much vremenem summer dluvsheesya decyatuletie zakanchuvaetcya and novaya ugpoza covsem vplotnyyu poodhodut to stene</v>
      </c>
    </row>
    <row r="9761" ht="15.75" customHeight="1">
      <c r="A9761" s="1">
        <v>10640.0</v>
      </c>
      <c r="B9761" s="2" t="s">
        <v>7456</v>
      </c>
      <c r="C9761" s="2" t="s">
        <v>7460</v>
      </c>
      <c r="D9761" s="2" t="s">
        <v>6</v>
      </c>
      <c r="E9761" s="2" t="str">
        <f>IFERROR(__xludf.DUMMYFUNCTION("GOOGLETRANSLATE(B9761, ""auto"",""en"")"),"Anelka my")</f>
        <v>Anelka my</v>
      </c>
    </row>
    <row r="9762" ht="15.75" customHeight="1">
      <c r="A9762" s="1">
        <v>10641.0</v>
      </c>
      <c r="B9762" s="3" t="s">
        <v>7457</v>
      </c>
      <c r="C9762" s="2" t="s">
        <v>7460</v>
      </c>
      <c r="D9762" s="2" t="s">
        <v>6</v>
      </c>
      <c r="E9762" s="2" t="str">
        <f>IFERROR(__xludf.DUMMYFUNCTION("GOOGLETRANSLATE(B9762, ""auto"",""en"")"),"дождавшись ты получишь всё After you get everything")</f>
        <v>дождавшись ты получишь всё After you get everything</v>
      </c>
    </row>
    <row r="9763" ht="15.75" customHeight="1">
      <c r="A9763" s="1">
        <v>10642.0</v>
      </c>
      <c r="B9763" s="2" t="s">
        <v>7458</v>
      </c>
      <c r="C9763" s="2" t="s">
        <v>7460</v>
      </c>
      <c r="D9763" s="2" t="s">
        <v>6</v>
      </c>
      <c r="E9763" s="2" t="str">
        <f>IFERROR(__xludf.DUMMYFUNCTION("GOOGLETRANSLATE(B9763, ""auto"",""en"")"),"beautiful spring can be only youth and love Stephen King")</f>
        <v>beautiful spring can be only youth and love Stephen King</v>
      </c>
    </row>
    <row r="9764" ht="15.75" customHeight="1">
      <c r="A9764" s="1">
        <v>10643.0</v>
      </c>
      <c r="B9764" s="2" t="s">
        <v>7459</v>
      </c>
      <c r="C9764" s="2" t="s">
        <v>7460</v>
      </c>
      <c r="D9764" s="2" t="s">
        <v>6</v>
      </c>
      <c r="E9764" s="2" t="str">
        <f>IFERROR(__xludf.DUMMYFUNCTION("GOOGLETRANSLATE(B9764, ""auto"",""en"")"),"dear we are always looking for love outside here comes the unique and open the door for me happiness is errant landmark find it all in itself that is the task as soon as it is done you will meet the one with whom will not have any problems you just go alo"&amp;"ng and nobody He knows how long this path still will love")</f>
        <v>dear we are always looking for love outside here comes the unique and open the door for me happiness is errant landmark find it all in itself that is the task as soon as it is done you will meet the one with whom will not have any problems you just go along and nobody He knows how long this path still will love</v>
      </c>
    </row>
    <row r="9765" ht="15.75" customHeight="1">
      <c r="A9765" s="1">
        <v>10646.0</v>
      </c>
      <c r="B9765" s="2" t="s">
        <v>7454</v>
      </c>
      <c r="C9765" s="2" t="s">
        <v>7460</v>
      </c>
      <c r="D9765" s="2" t="s">
        <v>6</v>
      </c>
      <c r="E9765" s="2" t="str">
        <f>IFERROR(__xludf.DUMMYFUNCTION("GOOGLETRANSLATE(B9765, ""auto"",""en"")")," iigiipa pipeictoloib all seasons climbs on the wall and enjoy the show at your convenience ce m koroo levstv nastugla volna politucheskogo nesooglasuya chto6y uzbezhat zagovopa koop ol poob ept bap ateon prosut pomoschu and poddepzhku y stapogo other EDD"&amp;" apda ctapka emu predstout protuvoostoyat bespooschadnoy kopole sepsee and ee seme members kotopoy zhdyt maleyshey vozmozhnoctu sect on ppe ctool much vremenem summer dluvsheesya decyatuletie zakanchuvaetcya and novaya ugpoza covsem vplotnyyu poodhodut to"&amp;" stene")</f>
        <v> iigiipa pipeictoloib all seasons climbs on the wall and enjoy the show at your convenience ce m koroo levstv nastugla volna politucheskogo nesooglasuya chto6y uzbezhat zagovopa koop ol poob ept bap ateon prosut pomoschu and poddepzhku y stapogo other EDD apda ctapka emu predstout protuvoostoyat bespooschadnoy kopole sepsee and ee seme members kotopoy zhdyt maleyshey vozmozhnoctu sect on ppe ctool much vremenem summer dluvsheesya decyatuletie zakanchuvaetcya and novaya ugpoza covsem vplotnyyu poodhodut to stene</v>
      </c>
    </row>
    <row r="9766" ht="15.75" customHeight="1">
      <c r="A9766" s="1">
        <v>10648.0</v>
      </c>
      <c r="B9766" s="2" t="s">
        <v>7456</v>
      </c>
      <c r="C9766" s="2" t="s">
        <v>7460</v>
      </c>
      <c r="D9766" s="2" t="s">
        <v>6</v>
      </c>
      <c r="E9766" s="2" t="str">
        <f>IFERROR(__xludf.DUMMYFUNCTION("GOOGLETRANSLATE(B9766, ""auto"",""en"")"),"Anelka my")</f>
        <v>Anelka my</v>
      </c>
    </row>
    <row r="9767" ht="15.75" customHeight="1">
      <c r="A9767" s="1">
        <v>10649.0</v>
      </c>
      <c r="B9767" s="3" t="s">
        <v>7457</v>
      </c>
      <c r="C9767" s="2" t="s">
        <v>7460</v>
      </c>
      <c r="D9767" s="2" t="s">
        <v>6</v>
      </c>
      <c r="E9767" s="2" t="str">
        <f>IFERROR(__xludf.DUMMYFUNCTION("GOOGLETRANSLATE(B9767, ""auto"",""en"")"),"дождавшись ты получишь всё After you get everything")</f>
        <v>дождавшись ты получишь всё After you get everything</v>
      </c>
    </row>
    <row r="9768" ht="15.75" customHeight="1">
      <c r="A9768" s="1">
        <v>10650.0</v>
      </c>
      <c r="B9768" s="2" t="s">
        <v>7458</v>
      </c>
      <c r="C9768" s="2" t="s">
        <v>7460</v>
      </c>
      <c r="D9768" s="2" t="s">
        <v>6</v>
      </c>
      <c r="E9768" s="2" t="str">
        <f>IFERROR(__xludf.DUMMYFUNCTION("GOOGLETRANSLATE(B9768, ""auto"",""en"")"),"beautiful spring can be only youth and love Stephen King")</f>
        <v>beautiful spring can be only youth and love Stephen King</v>
      </c>
    </row>
    <row r="9769" ht="15.75" customHeight="1">
      <c r="A9769" s="1">
        <v>10651.0</v>
      </c>
      <c r="B9769" s="2" t="s">
        <v>7459</v>
      </c>
      <c r="C9769" s="2" t="s">
        <v>7460</v>
      </c>
      <c r="D9769" s="2" t="s">
        <v>6</v>
      </c>
      <c r="E9769" s="2" t="str">
        <f>IFERROR(__xludf.DUMMYFUNCTION("GOOGLETRANSLATE(B9769, ""auto"",""en"")"),"dear we are always looking for love outside here comes the unique and open the door for me happiness is errant landmark find it all in itself that is the task as soon as it is done you will meet the one with whom will not have any problems you just go alo"&amp;"ng and nobody He knows how long this path still will love")</f>
        <v>dear we are always looking for love outside here comes the unique and open the door for me happiness is errant landmark find it all in itself that is the task as soon as it is done you will meet the one with whom will not have any problems you just go along and nobody He knows how long this path still will love</v>
      </c>
    </row>
    <row r="9770" ht="15.75" customHeight="1">
      <c r="A9770" s="1">
        <v>10652.0</v>
      </c>
      <c r="B9770" s="2" t="s">
        <v>7461</v>
      </c>
      <c r="C9770" s="2" t="s">
        <v>7462</v>
      </c>
      <c r="D9770" s="2" t="s">
        <v>6</v>
      </c>
      <c r="E9770" s="2" t="str">
        <f>IFERROR(__xludf.DUMMYFUNCTION("GOOGLETRANSLATE(B9770, ""auto"",""en"")"),"girls long for the most beautiful girl in the world")</f>
        <v>girls long for the most beautiful girl in the world</v>
      </c>
    </row>
    <row r="9771" ht="15.75" customHeight="1">
      <c r="A9771" s="1">
        <v>10653.0</v>
      </c>
      <c r="B9771" s="2" t="s">
        <v>7461</v>
      </c>
      <c r="C9771" s="2" t="s">
        <v>7463</v>
      </c>
      <c r="D9771" s="2" t="s">
        <v>6</v>
      </c>
      <c r="E9771" s="2" t="str">
        <f>IFERROR(__xludf.DUMMYFUNCTION("GOOGLETRANSLATE(B9771, ""auto"",""en"")"),"girls long for the most beautiful girl in the world")</f>
        <v>girls long for the most beautiful girl in the world</v>
      </c>
    </row>
    <row r="9772" ht="15.75" customHeight="1">
      <c r="A9772" s="1">
        <v>10654.0</v>
      </c>
      <c r="B9772" s="2" t="s">
        <v>7464</v>
      </c>
      <c r="C9772" s="2" t="s">
        <v>7465</v>
      </c>
      <c r="D9772" s="2" t="s">
        <v>6</v>
      </c>
      <c r="E9772" s="2" t="str">
        <f>IFERROR(__xludf.DUMMYFUNCTION("GOOGLETRANSLATE(B9772, ""auto"",""en"")"),"until it was too late say what feel")</f>
        <v>until it was too late say what feel</v>
      </c>
    </row>
    <row r="9773" ht="15.75" customHeight="1">
      <c r="A9773" s="1">
        <v>10655.0</v>
      </c>
      <c r="B9773" s="2" t="s">
        <v>7466</v>
      </c>
      <c r="C9773" s="2" t="s">
        <v>7465</v>
      </c>
      <c r="D9773" s="2" t="s">
        <v>6</v>
      </c>
      <c r="E9773" s="2" t="str">
        <f>IFERROR(__xludf.DUMMYFUNCTION("GOOGLETRANSLATE(B9773, ""auto"",""en"")")," it is so important to find your 1899")</f>
        <v> it is so important to find your 1899</v>
      </c>
    </row>
    <row r="9774" ht="15.75" customHeight="1">
      <c r="A9774" s="1">
        <v>10657.0</v>
      </c>
      <c r="B9774" s="2" t="s">
        <v>7467</v>
      </c>
      <c r="C9774" s="2" t="s">
        <v>7465</v>
      </c>
      <c r="D9774" s="2" t="s">
        <v>6</v>
      </c>
      <c r="E9774" s="2" t="str">
        <f>IFERROR(__xludf.DUMMYFUNCTION("GOOGLETRANSLATE(B9774, ""auto"",""en"")"),"infinitely possible to look at the fire and into the water at all as shit")</f>
        <v>infinitely possible to look at the fire and into the water at all as shit</v>
      </c>
    </row>
    <row r="9775" ht="15.75" customHeight="1">
      <c r="A9775" s="1">
        <v>10659.0</v>
      </c>
      <c r="B9775" s="2" t="s">
        <v>7464</v>
      </c>
      <c r="C9775" s="2" t="s">
        <v>7468</v>
      </c>
      <c r="D9775" s="2" t="s">
        <v>6</v>
      </c>
      <c r="E9775" s="2" t="str">
        <f>IFERROR(__xludf.DUMMYFUNCTION("GOOGLETRANSLATE(B9775, ""auto"",""en"")"),"until it was too late say what feel")</f>
        <v>until it was too late say what feel</v>
      </c>
    </row>
    <row r="9776" ht="15.75" customHeight="1">
      <c r="A9776" s="1">
        <v>10660.0</v>
      </c>
      <c r="B9776" s="2" t="s">
        <v>7466</v>
      </c>
      <c r="C9776" s="2" t="s">
        <v>7468</v>
      </c>
      <c r="D9776" s="2" t="s">
        <v>6</v>
      </c>
      <c r="E9776" s="2" t="str">
        <f>IFERROR(__xludf.DUMMYFUNCTION("GOOGLETRANSLATE(B9776, ""auto"",""en"")")," it is so important to find your 1899")</f>
        <v> it is so important to find your 1899</v>
      </c>
    </row>
    <row r="9777" ht="15.75" customHeight="1">
      <c r="A9777" s="1">
        <v>10662.0</v>
      </c>
      <c r="B9777" s="2" t="s">
        <v>7467</v>
      </c>
      <c r="C9777" s="2" t="s">
        <v>7468</v>
      </c>
      <c r="D9777" s="2" t="s">
        <v>6</v>
      </c>
      <c r="E9777" s="2" t="str">
        <f>IFERROR(__xludf.DUMMYFUNCTION("GOOGLETRANSLATE(B9777, ""auto"",""en"")"),"infinitely possible to look at the fire and into the water at all as shit")</f>
        <v>infinitely possible to look at the fire and into the water at all as shit</v>
      </c>
    </row>
    <row r="9778" ht="15.75" customHeight="1">
      <c r="A9778" s="1">
        <v>10664.0</v>
      </c>
      <c r="B9778" s="2" t="s">
        <v>7469</v>
      </c>
      <c r="C9778" s="2" t="s">
        <v>7470</v>
      </c>
      <c r="D9778" s="2" t="s">
        <v>6</v>
      </c>
      <c r="E9778" s="2" t="str">
        <f>IFERROR(__xludf.DUMMYFUNCTION("GOOGLETRANSLATE(B9778, ""auto"",""en"")"),"the mood to wait for winter")</f>
        <v>the mood to wait for winter</v>
      </c>
    </row>
    <row r="9779" ht="15.75" customHeight="1">
      <c r="A9779" s="1">
        <v>10665.0</v>
      </c>
      <c r="B9779" s="2" t="s">
        <v>7471</v>
      </c>
      <c r="C9779" s="2" t="s">
        <v>7470</v>
      </c>
      <c r="D9779" s="2" t="s">
        <v>6</v>
      </c>
      <c r="E9779" s="2" t="str">
        <f>IFERROR(__xludf.DUMMYFUNCTION("GOOGLETRANSLATE(B9779, ""auto"",""en"")"),"2000 Leonardo DiCaprio, Richard beach American young soul, passionate soul of interesting events in Thailand leave him he will get acquainted with the strange map covers the grass weeds growing on the island, which would allow it to an earthly paradise is"&amp;"land with the French pair went to the same island three")</f>
        <v>2000 Leonardo DiCaprio, Richard beach American young soul, passionate soul of interesting events in Thailand leave him he will get acquainted with the strange map covers the grass weeds growing on the island, which would allow it to an earthly paradise island with the French pair went to the same island three</v>
      </c>
    </row>
    <row r="9780" ht="15.75" customHeight="1">
      <c r="A9780" s="1">
        <v>10667.0</v>
      </c>
      <c r="B9780" s="2" t="s">
        <v>7472</v>
      </c>
      <c r="C9780" s="2" t="s">
        <v>7470</v>
      </c>
      <c r="D9780" s="2" t="s">
        <v>6</v>
      </c>
      <c r="E9780" s="2" t="str">
        <f>IFERROR(__xludf.DUMMYFUNCTION("GOOGLETRANSLATE(B9780, ""auto"",""en"")"),"girls dressing does not need to undress for money")</f>
        <v>girls dressing does not need to undress for money</v>
      </c>
    </row>
    <row r="9781" ht="15.75" customHeight="1">
      <c r="A9781" s="1">
        <v>10668.0</v>
      </c>
      <c r="B9781" s="2" t="s">
        <v>7473</v>
      </c>
      <c r="C9781" s="2" t="s">
        <v>7470</v>
      </c>
      <c r="D9781" s="2" t="s">
        <v>6</v>
      </c>
      <c r="E9781" s="2" t="str">
        <f>IFERROR(__xludf.DUMMYFUNCTION("GOOGLETRANSLATE(B9781, ""auto"",""en"")"),"Think wake up Kazakh Kazakh")</f>
        <v>Think wake up Kazakh Kazakh</v>
      </c>
    </row>
    <row r="9782" ht="15.75" customHeight="1">
      <c r="A9782" s="1">
        <v>10669.0</v>
      </c>
      <c r="B9782" s="2" t="s">
        <v>7469</v>
      </c>
      <c r="C9782" s="2" t="s">
        <v>7474</v>
      </c>
      <c r="D9782" s="2" t="s">
        <v>6</v>
      </c>
      <c r="E9782" s="2" t="str">
        <f>IFERROR(__xludf.DUMMYFUNCTION("GOOGLETRANSLATE(B9782, ""auto"",""en"")"),"the mood to wait for winter")</f>
        <v>the mood to wait for winter</v>
      </c>
    </row>
    <row r="9783" ht="15.75" customHeight="1">
      <c r="A9783" s="1">
        <v>10670.0</v>
      </c>
      <c r="B9783" s="2" t="s">
        <v>7471</v>
      </c>
      <c r="C9783" s="2" t="s">
        <v>7474</v>
      </c>
      <c r="D9783" s="2" t="s">
        <v>6</v>
      </c>
      <c r="E9783" s="2" t="str">
        <f>IFERROR(__xludf.DUMMYFUNCTION("GOOGLETRANSLATE(B9783, ""auto"",""en"")"),"2000 Leonardo DiCaprio, Richard beach American young soul, passionate soul of interesting events in Thailand leave him he will get acquainted with the strange map covers the grass weeds growing on the island, which would allow it to an earthly paradise is"&amp;"land with the French pair went to the same island three")</f>
        <v>2000 Leonardo DiCaprio, Richard beach American young soul, passionate soul of interesting events in Thailand leave him he will get acquainted with the strange map covers the grass weeds growing on the island, which would allow it to an earthly paradise island with the French pair went to the same island three</v>
      </c>
    </row>
    <row r="9784" ht="15.75" customHeight="1">
      <c r="A9784" s="1">
        <v>10672.0</v>
      </c>
      <c r="B9784" s="2" t="s">
        <v>7472</v>
      </c>
      <c r="C9784" s="2" t="s">
        <v>7474</v>
      </c>
      <c r="D9784" s="2" t="s">
        <v>6</v>
      </c>
      <c r="E9784" s="2" t="str">
        <f>IFERROR(__xludf.DUMMYFUNCTION("GOOGLETRANSLATE(B9784, ""auto"",""en"")"),"girls dressing does not need to undress for money")</f>
        <v>girls dressing does not need to undress for money</v>
      </c>
    </row>
    <row r="9785" ht="15.75" customHeight="1">
      <c r="A9785" s="1">
        <v>10673.0</v>
      </c>
      <c r="B9785" s="2" t="s">
        <v>7473</v>
      </c>
      <c r="C9785" s="2" t="s">
        <v>7474</v>
      </c>
      <c r="D9785" s="2" t="s">
        <v>6</v>
      </c>
      <c r="E9785" s="2" t="str">
        <f>IFERROR(__xludf.DUMMYFUNCTION("GOOGLETRANSLATE(B9785, ""auto"",""en"")"),"Think wake up Kazakh Kazakh")</f>
        <v>Think wake up Kazakh Kazakh</v>
      </c>
    </row>
    <row r="9786" ht="15.75" customHeight="1">
      <c r="A9786" s="1">
        <v>10674.0</v>
      </c>
      <c r="B9786" s="2" t="s">
        <v>7469</v>
      </c>
      <c r="C9786" s="2" t="s">
        <v>7474</v>
      </c>
      <c r="D9786" s="2" t="s">
        <v>6</v>
      </c>
      <c r="E9786" s="2" t="str">
        <f>IFERROR(__xludf.DUMMYFUNCTION("GOOGLETRANSLATE(B9786, ""auto"",""en"")"),"the mood to wait for winter")</f>
        <v>the mood to wait for winter</v>
      </c>
    </row>
    <row r="9787" ht="15.75" customHeight="1">
      <c r="A9787" s="1">
        <v>10675.0</v>
      </c>
      <c r="B9787" s="2" t="s">
        <v>7471</v>
      </c>
      <c r="C9787" s="2" t="s">
        <v>7474</v>
      </c>
      <c r="D9787" s="2" t="s">
        <v>6</v>
      </c>
      <c r="E9787" s="2" t="str">
        <f>IFERROR(__xludf.DUMMYFUNCTION("GOOGLETRANSLATE(B9787, ""auto"",""en"")"),"2000 Leonardo DiCaprio, Richard beach American young soul, passionate soul of interesting events in Thailand leave him he will get acquainted with the strange map covers the grass weeds growing on the island, which would allow it to an earthly paradise is"&amp;"land with the French pair went to the same island three")</f>
        <v>2000 Leonardo DiCaprio, Richard beach American young soul, passionate soul of interesting events in Thailand leave him he will get acquainted with the strange map covers the grass weeds growing on the island, which would allow it to an earthly paradise island with the French pair went to the same island three</v>
      </c>
    </row>
    <row r="9788" ht="15.75" customHeight="1">
      <c r="A9788" s="1">
        <v>10677.0</v>
      </c>
      <c r="B9788" s="2" t="s">
        <v>7472</v>
      </c>
      <c r="C9788" s="2" t="s">
        <v>7474</v>
      </c>
      <c r="D9788" s="2" t="s">
        <v>6</v>
      </c>
      <c r="E9788" s="2" t="str">
        <f>IFERROR(__xludf.DUMMYFUNCTION("GOOGLETRANSLATE(B9788, ""auto"",""en"")"),"girls dressing does not need to undress for money")</f>
        <v>girls dressing does not need to undress for money</v>
      </c>
    </row>
    <row r="9789" ht="15.75" customHeight="1">
      <c r="A9789" s="1">
        <v>10678.0</v>
      </c>
      <c r="B9789" s="2" t="s">
        <v>7473</v>
      </c>
      <c r="C9789" s="2" t="s">
        <v>7474</v>
      </c>
      <c r="D9789" s="2" t="s">
        <v>6</v>
      </c>
      <c r="E9789" s="2" t="str">
        <f>IFERROR(__xludf.DUMMYFUNCTION("GOOGLETRANSLATE(B9789, ""auto"",""en"")"),"Think wake up Kazakh Kazakh")</f>
        <v>Think wake up Kazakh Kazakh</v>
      </c>
    </row>
    <row r="9790" ht="15.75" customHeight="1">
      <c r="A9790" s="1">
        <v>10679.0</v>
      </c>
      <c r="B9790" s="2" t="s">
        <v>7475</v>
      </c>
      <c r="C9790" s="2" t="s">
        <v>7476</v>
      </c>
      <c r="D9790" s="2" t="s">
        <v>6</v>
      </c>
      <c r="E9790" s="2" t="str">
        <f>IFERROR(__xludf.DUMMYFUNCTION("GOOGLETRANSLATE(B9790, ""auto"",""en"")")," supreme likes patient Koran 3146")</f>
        <v> supreme likes patient Koran 3146</v>
      </c>
    </row>
    <row r="9791" ht="15.75" customHeight="1">
      <c r="A9791" s="1">
        <v>10680.0</v>
      </c>
      <c r="B9791" s="2" t="s">
        <v>7477</v>
      </c>
      <c r="C9791" s="2" t="s">
        <v>7476</v>
      </c>
      <c r="D9791" s="2" t="s">
        <v>6</v>
      </c>
      <c r="E9791" s="2" t="str">
        <f>IFERROR(__xludf.DUMMYFUNCTION("GOOGLETRANSLATE(B9791, ""auto"",""en"")"),"people immediately notice when you change your attitude towards them but they do not notice that this was the cause of their own behavior")</f>
        <v>people immediately notice when you change your attitude towards them but they do not notice that this was the cause of their own behavior</v>
      </c>
    </row>
    <row r="9792" ht="15.75" customHeight="1">
      <c r="A9792" s="1">
        <v>10681.0</v>
      </c>
      <c r="B9792" s="2" t="s">
        <v>7475</v>
      </c>
      <c r="C9792" s="2" t="s">
        <v>7476</v>
      </c>
      <c r="D9792" s="2" t="s">
        <v>6</v>
      </c>
      <c r="E9792" s="2" t="str">
        <f>IFERROR(__xludf.DUMMYFUNCTION("GOOGLETRANSLATE(B9792, ""auto"",""en"")")," supreme likes patient Koran 3146")</f>
        <v> supreme likes patient Koran 3146</v>
      </c>
    </row>
    <row r="9793" ht="15.75" customHeight="1">
      <c r="A9793" s="1">
        <v>10682.0</v>
      </c>
      <c r="B9793" s="2" t="s">
        <v>7477</v>
      </c>
      <c r="C9793" s="2" t="s">
        <v>7476</v>
      </c>
      <c r="D9793" s="2" t="s">
        <v>6</v>
      </c>
      <c r="E9793" s="2" t="str">
        <f>IFERROR(__xludf.DUMMYFUNCTION("GOOGLETRANSLATE(B9793, ""auto"",""en"")"),"people immediately notice when you change your attitude towards them but they do not notice that this was the cause of their own behavior")</f>
        <v>people immediately notice when you change your attitude towards them but they do not notice that this was the cause of their own behavior</v>
      </c>
    </row>
    <row r="9794" ht="15.75" customHeight="1">
      <c r="A9794" s="1">
        <v>10683.0</v>
      </c>
      <c r="B9794" s="2" t="s">
        <v>7478</v>
      </c>
      <c r="C9794" s="2" t="s">
        <v>7479</v>
      </c>
      <c r="D9794" s="2" t="s">
        <v>6</v>
      </c>
      <c r="E9794" s="2" t="str">
        <f>IFERROR(__xludf.DUMMYFUNCTION("GOOGLETRANSLATE(B9794, ""auto"",""en"")"),"infographics worth repostnut show native chief friends and colleagues")</f>
        <v>infographics worth repostnut show native chief friends and colleagues</v>
      </c>
    </row>
    <row r="9795" ht="15.75" customHeight="1">
      <c r="A9795" s="1">
        <v>10684.0</v>
      </c>
      <c r="B9795" s="2" t="s">
        <v>7480</v>
      </c>
      <c r="C9795" s="2" t="s">
        <v>7479</v>
      </c>
      <c r="D9795" s="2" t="s">
        <v>6</v>
      </c>
      <c r="E9795" s="2" t="str">
        <f>IFERROR(__xludf.DUMMYFUNCTION("GOOGLETRANSLATE(B9795, ""auto"",""en"")"),"when I forgot to add 273")</f>
        <v>when I forgot to add 273</v>
      </c>
    </row>
    <row r="9796" ht="15.75" customHeight="1">
      <c r="A9796" s="1">
        <v>10685.0</v>
      </c>
      <c r="B9796" s="2" t="s">
        <v>7481</v>
      </c>
      <c r="C9796" s="2" t="s">
        <v>7479</v>
      </c>
      <c r="D9796" s="2" t="s">
        <v>6</v>
      </c>
      <c r="E9796" s="2" t="str">
        <f>IFERROR(__xludf.DUMMYFUNCTION("GOOGLETRANSLATE(B9796, ""auto"",""en"")"),"3 go to the cinema")</f>
        <v>3 go to the cinema</v>
      </c>
    </row>
    <row r="9797" ht="15.75" customHeight="1">
      <c r="A9797" s="1">
        <v>10686.0</v>
      </c>
      <c r="B9797" s="2" t="s">
        <v>7482</v>
      </c>
      <c r="C9797" s="2" t="s">
        <v>7483</v>
      </c>
      <c r="D9797" s="2" t="s">
        <v>6</v>
      </c>
      <c r="E9797" s="2" t="str">
        <f>IFERROR(__xludf.DUMMYFUNCTION("GOOGLETRANSLATE(B9797, ""auto"",""en"")"),"add to his wall so as not to forget to listen to")</f>
        <v>add to his wall so as not to forget to listen to</v>
      </c>
    </row>
    <row r="9798" ht="15.75" customHeight="1">
      <c r="A9798" s="1">
        <v>10687.0</v>
      </c>
      <c r="B9798" s="2" t="s">
        <v>7484</v>
      </c>
      <c r="C9798" s="2" t="s">
        <v>7483</v>
      </c>
      <c r="D9798" s="2" t="s">
        <v>6</v>
      </c>
      <c r="E9798" s="2" t="str">
        <f>IFERROR(__xludf.DUMMYFUNCTION("GOOGLETRANSLATE(B9798, ""auto"",""en"")"),"my boiler DotA 2 brewed potions")</f>
        <v>my boiler DotA 2 brewed potions</v>
      </c>
    </row>
    <row r="9799" ht="15.75" customHeight="1">
      <c r="A9799" s="1">
        <v>10688.0</v>
      </c>
      <c r="B9799" s="2" t="s">
        <v>7485</v>
      </c>
      <c r="C9799" s="2" t="s">
        <v>7483</v>
      </c>
      <c r="D9799" s="2" t="s">
        <v>6</v>
      </c>
      <c r="E9799" s="2" t="str">
        <f>IFERROR(__xludf.DUMMYFUNCTION("GOOGLETRANSLATE(B9799, ""auto"",""en"")"),"invoker a task from a pillbox 2")</f>
        <v>invoker a task from a pillbox 2</v>
      </c>
    </row>
    <row r="9800" ht="15.75" customHeight="1">
      <c r="A9800" s="1">
        <v>10689.0</v>
      </c>
      <c r="B9800" s="2" t="s">
        <v>7486</v>
      </c>
      <c r="C9800" s="2" t="s">
        <v>7483</v>
      </c>
      <c r="D9800" s="2" t="s">
        <v>6</v>
      </c>
      <c r="E9800" s="2" t="str">
        <f>IFERROR(__xludf.DUMMYFUNCTION("GOOGLETRANSLATE(B9800, ""auto"",""en"")"),"troll in dota 2 dead")</f>
        <v>troll in dota 2 dead</v>
      </c>
    </row>
    <row r="9801" ht="15.75" customHeight="1">
      <c r="A9801" s="1">
        <v>10690.0</v>
      </c>
      <c r="B9801" s="2" t="s">
        <v>7487</v>
      </c>
      <c r="C9801" s="2" t="s">
        <v>7483</v>
      </c>
      <c r="D9801" s="2" t="s">
        <v>6</v>
      </c>
      <c r="E9801" s="2" t="str">
        <f>IFERROR(__xludf.DUMMYFUNCTION("GOOGLETRANSLATE(B9801, ""auto"",""en"")"),"work to finish his career in DotA 2 is improved")</f>
        <v>work to finish his career in DotA 2 is improved</v>
      </c>
    </row>
    <row r="9802" ht="15.75" customHeight="1">
      <c r="A9802" s="1">
        <v>10691.0</v>
      </c>
      <c r="B9802" s="2" t="s">
        <v>7487</v>
      </c>
      <c r="C9802" s="2" t="s">
        <v>7483</v>
      </c>
      <c r="D9802" s="2" t="s">
        <v>6</v>
      </c>
      <c r="E9802" s="2" t="str">
        <f>IFERROR(__xludf.DUMMYFUNCTION("GOOGLETRANSLATE(B9802, ""auto"",""en"")"),"work to finish his career in DotA 2 is improved")</f>
        <v>work to finish his career in DotA 2 is improved</v>
      </c>
    </row>
    <row r="9803" ht="15.75" customHeight="1">
      <c r="A9803" s="1">
        <v>10692.0</v>
      </c>
      <c r="B9803" s="2" t="s">
        <v>7485</v>
      </c>
      <c r="C9803" s="2" t="s">
        <v>7483</v>
      </c>
      <c r="D9803" s="2" t="s">
        <v>6</v>
      </c>
      <c r="E9803" s="2" t="str">
        <f>IFERROR(__xludf.DUMMYFUNCTION("GOOGLETRANSLATE(B9803, ""auto"",""en"")"),"invoker a task from a pillbox 2")</f>
        <v>invoker a task from a pillbox 2</v>
      </c>
    </row>
    <row r="9804" ht="15.75" customHeight="1">
      <c r="A9804" s="1">
        <v>10693.0</v>
      </c>
      <c r="B9804" s="2" t="s">
        <v>7484</v>
      </c>
      <c r="C9804" s="2" t="s">
        <v>7483</v>
      </c>
      <c r="D9804" s="2" t="s">
        <v>6</v>
      </c>
      <c r="E9804" s="2" t="str">
        <f>IFERROR(__xludf.DUMMYFUNCTION("GOOGLETRANSLATE(B9804, ""auto"",""en"")"),"my boiler DotA 2 brewed potions")</f>
        <v>my boiler DotA 2 brewed potions</v>
      </c>
    </row>
    <row r="9805" ht="15.75" customHeight="1">
      <c r="A9805" s="1">
        <v>10694.0</v>
      </c>
      <c r="B9805" s="2" t="s">
        <v>7487</v>
      </c>
      <c r="C9805" s="2" t="s">
        <v>7483</v>
      </c>
      <c r="D9805" s="2" t="s">
        <v>6</v>
      </c>
      <c r="E9805" s="2" t="str">
        <f>IFERROR(__xludf.DUMMYFUNCTION("GOOGLETRANSLATE(B9805, ""auto"",""en"")"),"work to finish his career in DotA 2 is improved")</f>
        <v>work to finish his career in DotA 2 is improved</v>
      </c>
    </row>
    <row r="9806" ht="15.75" customHeight="1">
      <c r="A9806" s="1">
        <v>10695.0</v>
      </c>
      <c r="B9806" s="2" t="s">
        <v>7487</v>
      </c>
      <c r="C9806" s="2" t="s">
        <v>7483</v>
      </c>
      <c r="D9806" s="2" t="s">
        <v>6</v>
      </c>
      <c r="E9806" s="2" t="str">
        <f>IFERROR(__xludf.DUMMYFUNCTION("GOOGLETRANSLATE(B9806, ""auto"",""en"")"),"work to finish his career in DotA 2 is improved")</f>
        <v>work to finish his career in DotA 2 is improved</v>
      </c>
    </row>
    <row r="9807" ht="15.75" customHeight="1">
      <c r="A9807" s="1">
        <v>10696.0</v>
      </c>
      <c r="B9807" s="2" t="s">
        <v>7482</v>
      </c>
      <c r="C9807" s="2" t="s">
        <v>7488</v>
      </c>
      <c r="D9807" s="2" t="s">
        <v>6</v>
      </c>
      <c r="E9807" s="2" t="str">
        <f>IFERROR(__xludf.DUMMYFUNCTION("GOOGLETRANSLATE(B9807, ""auto"",""en"")"),"add to his wall so as not to forget to listen to")</f>
        <v>add to his wall so as not to forget to listen to</v>
      </c>
    </row>
    <row r="9808" ht="15.75" customHeight="1">
      <c r="A9808" s="1">
        <v>10697.0</v>
      </c>
      <c r="B9808" s="2" t="s">
        <v>7484</v>
      </c>
      <c r="C9808" s="2" t="s">
        <v>7488</v>
      </c>
      <c r="D9808" s="2" t="s">
        <v>6</v>
      </c>
      <c r="E9808" s="2" t="str">
        <f>IFERROR(__xludf.DUMMYFUNCTION("GOOGLETRANSLATE(B9808, ""auto"",""en"")"),"my boiler DotA 2 brewed potions")</f>
        <v>my boiler DotA 2 brewed potions</v>
      </c>
    </row>
    <row r="9809" ht="15.75" customHeight="1">
      <c r="A9809" s="1">
        <v>10698.0</v>
      </c>
      <c r="B9809" s="2" t="s">
        <v>7485</v>
      </c>
      <c r="C9809" s="2" t="s">
        <v>7488</v>
      </c>
      <c r="D9809" s="2" t="s">
        <v>6</v>
      </c>
      <c r="E9809" s="2" t="str">
        <f>IFERROR(__xludf.DUMMYFUNCTION("GOOGLETRANSLATE(B9809, ""auto"",""en"")"),"invoker a task from a pillbox 2")</f>
        <v>invoker a task from a pillbox 2</v>
      </c>
    </row>
    <row r="9810" ht="15.75" customHeight="1">
      <c r="A9810" s="1">
        <v>10699.0</v>
      </c>
      <c r="B9810" s="2" t="s">
        <v>7486</v>
      </c>
      <c r="C9810" s="2" t="s">
        <v>7488</v>
      </c>
      <c r="D9810" s="2" t="s">
        <v>6</v>
      </c>
      <c r="E9810" s="2" t="str">
        <f>IFERROR(__xludf.DUMMYFUNCTION("GOOGLETRANSLATE(B9810, ""auto"",""en"")"),"troll in dota 2 dead")</f>
        <v>troll in dota 2 dead</v>
      </c>
    </row>
    <row r="9811" ht="15.75" customHeight="1">
      <c r="A9811" s="1">
        <v>10700.0</v>
      </c>
      <c r="B9811" s="2" t="s">
        <v>7487</v>
      </c>
      <c r="C9811" s="2" t="s">
        <v>7488</v>
      </c>
      <c r="D9811" s="2" t="s">
        <v>6</v>
      </c>
      <c r="E9811" s="2" t="str">
        <f>IFERROR(__xludf.DUMMYFUNCTION("GOOGLETRANSLATE(B9811, ""auto"",""en"")"),"work to finish his career in DotA 2 is improved")</f>
        <v>work to finish his career in DotA 2 is improved</v>
      </c>
    </row>
    <row r="9812" ht="15.75" customHeight="1">
      <c r="A9812" s="1">
        <v>10701.0</v>
      </c>
      <c r="B9812" s="2" t="s">
        <v>7487</v>
      </c>
      <c r="C9812" s="2" t="s">
        <v>7488</v>
      </c>
      <c r="D9812" s="2" t="s">
        <v>6</v>
      </c>
      <c r="E9812" s="2" t="str">
        <f>IFERROR(__xludf.DUMMYFUNCTION("GOOGLETRANSLATE(B9812, ""auto"",""en"")"),"work to finish his career in DotA 2 is improved")</f>
        <v>work to finish his career in DotA 2 is improved</v>
      </c>
    </row>
    <row r="9813" ht="15.75" customHeight="1">
      <c r="A9813" s="1">
        <v>10702.0</v>
      </c>
      <c r="B9813" s="2" t="s">
        <v>7485</v>
      </c>
      <c r="C9813" s="2" t="s">
        <v>7488</v>
      </c>
      <c r="D9813" s="2" t="s">
        <v>6</v>
      </c>
      <c r="E9813" s="2" t="str">
        <f>IFERROR(__xludf.DUMMYFUNCTION("GOOGLETRANSLATE(B9813, ""auto"",""en"")"),"invoker a task from a pillbox 2")</f>
        <v>invoker a task from a pillbox 2</v>
      </c>
    </row>
    <row r="9814" ht="15.75" customHeight="1">
      <c r="A9814" s="1">
        <v>10703.0</v>
      </c>
      <c r="B9814" s="2" t="s">
        <v>7484</v>
      </c>
      <c r="C9814" s="2" t="s">
        <v>7488</v>
      </c>
      <c r="D9814" s="2" t="s">
        <v>6</v>
      </c>
      <c r="E9814" s="2" t="str">
        <f>IFERROR(__xludf.DUMMYFUNCTION("GOOGLETRANSLATE(B9814, ""auto"",""en"")"),"my boiler DotA 2 brewed potions")</f>
        <v>my boiler DotA 2 brewed potions</v>
      </c>
    </row>
    <row r="9815" ht="15.75" customHeight="1">
      <c r="A9815" s="1">
        <v>10704.0</v>
      </c>
      <c r="B9815" s="2" t="s">
        <v>7487</v>
      </c>
      <c r="C9815" s="2" t="s">
        <v>7488</v>
      </c>
      <c r="D9815" s="2" t="s">
        <v>6</v>
      </c>
      <c r="E9815" s="2" t="str">
        <f>IFERROR(__xludf.DUMMYFUNCTION("GOOGLETRANSLATE(B9815, ""auto"",""en"")"),"work to finish his career in DotA 2 is improved")</f>
        <v>work to finish his career in DotA 2 is improved</v>
      </c>
    </row>
    <row r="9816" ht="15.75" customHeight="1">
      <c r="A9816" s="1">
        <v>10705.0</v>
      </c>
      <c r="B9816" s="2" t="s">
        <v>7487</v>
      </c>
      <c r="C9816" s="2" t="s">
        <v>7488</v>
      </c>
      <c r="D9816" s="2" t="s">
        <v>6</v>
      </c>
      <c r="E9816" s="2" t="str">
        <f>IFERROR(__xludf.DUMMYFUNCTION("GOOGLETRANSLATE(B9816, ""auto"",""en"")"),"work to finish his career in DotA 2 is improved")</f>
        <v>work to finish his career in DotA 2 is improved</v>
      </c>
    </row>
    <row r="9817" ht="15.75" customHeight="1">
      <c r="A9817" s="1">
        <v>10706.0</v>
      </c>
      <c r="B9817" s="2" t="s">
        <v>3222</v>
      </c>
      <c r="C9817" s="2" t="s">
        <v>3223</v>
      </c>
      <c r="D9817" s="2" t="s">
        <v>6</v>
      </c>
      <c r="E9817" s="2" t="str">
        <f>IFERROR(__xludf.DUMMYFUNCTION("GOOGLETRANSLATE(B9817, ""auto"",""en"")"),"better to be cold than serdtsem broken")</f>
        <v>better to be cold than serdtsem broken</v>
      </c>
    </row>
    <row r="9818" ht="15.75" customHeight="1">
      <c r="A9818" s="1">
        <v>10707.0</v>
      </c>
      <c r="B9818" s="2" t="s">
        <v>3222</v>
      </c>
      <c r="C9818" s="2" t="s">
        <v>7489</v>
      </c>
      <c r="D9818" s="2" t="s">
        <v>6</v>
      </c>
      <c r="E9818" s="2" t="str">
        <f>IFERROR(__xludf.DUMMYFUNCTION("GOOGLETRANSLATE(B9818, ""auto"",""en"")"),"better to be cold than serdtsem broken")</f>
        <v>better to be cold than serdtsem broken</v>
      </c>
    </row>
    <row r="9819" ht="15.75" customHeight="1">
      <c r="A9819" s="1">
        <v>10708.0</v>
      </c>
      <c r="B9819" s="2" t="s">
        <v>7490</v>
      </c>
      <c r="C9819" s="2" t="s">
        <v>7491</v>
      </c>
      <c r="D9819" s="2" t="s">
        <v>6</v>
      </c>
      <c r="E9819" s="2" t="str">
        <f>IFERROR(__xludf.DUMMYFUNCTION("GOOGLETRANSLATE(B9819, ""auto"",""en"")")," Stay young mother")</f>
        <v> Stay young mother</v>
      </c>
    </row>
    <row r="9820" ht="15.75" customHeight="1">
      <c r="A9820" s="1">
        <v>10709.0</v>
      </c>
      <c r="B9820" s="2" t="s">
        <v>7492</v>
      </c>
      <c r="C9820" s="2" t="s">
        <v>7491</v>
      </c>
      <c r="D9820" s="2" t="s">
        <v>6</v>
      </c>
      <c r="E9820" s="2" t="str">
        <f>IFERROR(__xludf.DUMMYFUNCTION("GOOGLETRANSLATE(B9820, ""auto"",""en"")"),"VK I am as a multi-Kirei could be temporary You Homepage nom hand svyazdamız")</f>
        <v>VK I am as a multi-Kirei could be temporary You Homepage nom hand svyazdamız</v>
      </c>
    </row>
    <row r="9821" ht="15.75" customHeight="1">
      <c r="A9821" s="1">
        <v>10710.0</v>
      </c>
      <c r="B9821" s="2" t="s">
        <v>7493</v>
      </c>
      <c r="C9821" s="2" t="s">
        <v>7491</v>
      </c>
      <c r="D9821" s="2" t="s">
        <v>6</v>
      </c>
      <c r="E9821" s="2" t="str">
        <f>IFERROR(__xludf.DUMMYFUNCTION("GOOGLETRANSLATE(B9821, ""auto"",""en"")"),"lyrics a couple of normal happy end draw chalk write i love you two scenarios for the fate of one show completely")</f>
        <v>lyrics a couple of normal happy end draw chalk write i love you two scenarios for the fate of one show completely</v>
      </c>
    </row>
    <row r="9822" ht="15.75" customHeight="1">
      <c r="A9822" s="1">
        <v>10711.0</v>
      </c>
      <c r="B9822" s="2" t="s">
        <v>7494</v>
      </c>
      <c r="C9822" s="2" t="s">
        <v>7495</v>
      </c>
      <c r="D9822" s="2" t="s">
        <v>6</v>
      </c>
      <c r="E9822" s="2" t="str">
        <f>IFERROR(__xludf.DUMMYFUNCTION("GOOGLETRANSLATE(B9822, ""auto"",""en"")"),"It is not in the number of pages read in a number of thoughts they provoke Paulo Freire")</f>
        <v>It is not in the number of pages read in a number of thoughts they provoke Paulo Freire</v>
      </c>
    </row>
    <row r="9823" ht="15.75" customHeight="1">
      <c r="A9823" s="1">
        <v>10712.0</v>
      </c>
      <c r="B9823" s="2" t="s">
        <v>7496</v>
      </c>
      <c r="C9823" s="2" t="s">
        <v>7495</v>
      </c>
      <c r="D9823" s="2" t="s">
        <v>6</v>
      </c>
      <c r="E9823" s="2" t="str">
        <f>IFERROR(__xludf.DUMMYFUNCTION("GOOGLETRANSLATE(B9823, ""auto"",""en"")"),"picture November artist Alexey Zuev St. Petersburg")</f>
        <v>picture November artist Alexey Zuev St. Petersburg</v>
      </c>
    </row>
    <row r="9824" ht="15.75" customHeight="1">
      <c r="A9824" s="1">
        <v>10713.0</v>
      </c>
      <c r="B9824" s="2" t="s">
        <v>7497</v>
      </c>
      <c r="C9824" s="2" t="s">
        <v>7495</v>
      </c>
      <c r="D9824" s="2" t="s">
        <v>6</v>
      </c>
      <c r="E9824" s="2" t="str">
        <f>IFERROR(__xludf.DUMMYFUNCTION("GOOGLETRANSLATE(B9824, ""auto"",""en"")"),"hands on the table")</f>
        <v>hands on the table</v>
      </c>
    </row>
    <row r="9825" ht="15.75" customHeight="1">
      <c r="A9825" s="1">
        <v>10714.0</v>
      </c>
      <c r="B9825" s="2" t="s">
        <v>7498</v>
      </c>
      <c r="C9825" s="2" t="s">
        <v>7495</v>
      </c>
      <c r="D9825" s="2" t="s">
        <v>6</v>
      </c>
      <c r="E9825" s="2" t="str">
        <f>IFERROR(__xludf.DUMMYFUNCTION("GOOGLETRANSLATE(B9825, ""auto"",""en"")"),"a familiar place from my childhood")</f>
        <v>a familiar place from my childhood</v>
      </c>
    </row>
    <row r="9826" ht="15.75" customHeight="1">
      <c r="A9826" s="1">
        <v>10715.0</v>
      </c>
      <c r="B9826" s="2" t="s">
        <v>7494</v>
      </c>
      <c r="C9826" s="2" t="s">
        <v>7495</v>
      </c>
      <c r="D9826" s="2" t="s">
        <v>6</v>
      </c>
      <c r="E9826" s="2" t="str">
        <f>IFERROR(__xludf.DUMMYFUNCTION("GOOGLETRANSLATE(B9826, ""auto"",""en"")"),"It is not in the number of pages read in a number of thoughts they provoke Paulo Freire")</f>
        <v>It is not in the number of pages read in a number of thoughts they provoke Paulo Freire</v>
      </c>
    </row>
    <row r="9827" ht="15.75" customHeight="1">
      <c r="A9827" s="1">
        <v>10716.0</v>
      </c>
      <c r="B9827" s="2" t="s">
        <v>7496</v>
      </c>
      <c r="C9827" s="2" t="s">
        <v>7495</v>
      </c>
      <c r="D9827" s="2" t="s">
        <v>6</v>
      </c>
      <c r="E9827" s="2" t="str">
        <f>IFERROR(__xludf.DUMMYFUNCTION("GOOGLETRANSLATE(B9827, ""auto"",""en"")"),"picture November artist Alexey Zuev St. Petersburg")</f>
        <v>picture November artist Alexey Zuev St. Petersburg</v>
      </c>
    </row>
    <row r="9828" ht="15.75" customHeight="1">
      <c r="A9828" s="1">
        <v>10717.0</v>
      </c>
      <c r="B9828" s="2" t="s">
        <v>7497</v>
      </c>
      <c r="C9828" s="2" t="s">
        <v>7495</v>
      </c>
      <c r="D9828" s="2" t="s">
        <v>6</v>
      </c>
      <c r="E9828" s="2" t="str">
        <f>IFERROR(__xludf.DUMMYFUNCTION("GOOGLETRANSLATE(B9828, ""auto"",""en"")"),"hands on the table")</f>
        <v>hands on the table</v>
      </c>
    </row>
    <row r="9829" ht="15.75" customHeight="1">
      <c r="A9829" s="1">
        <v>10718.0</v>
      </c>
      <c r="B9829" s="2" t="s">
        <v>7498</v>
      </c>
      <c r="C9829" s="2" t="s">
        <v>7495</v>
      </c>
      <c r="D9829" s="2" t="s">
        <v>6</v>
      </c>
      <c r="E9829" s="2" t="str">
        <f>IFERROR(__xludf.DUMMYFUNCTION("GOOGLETRANSLATE(B9829, ""auto"",""en"")"),"a familiar place from my childhood")</f>
        <v>a familiar place from my childhood</v>
      </c>
    </row>
    <row r="9830" ht="15.75" customHeight="1">
      <c r="A9830" s="1">
        <v>10719.0</v>
      </c>
      <c r="B9830" s="2" t="s">
        <v>7494</v>
      </c>
      <c r="C9830" s="2" t="s">
        <v>7495</v>
      </c>
      <c r="D9830" s="2" t="s">
        <v>6</v>
      </c>
      <c r="E9830" s="2" t="str">
        <f>IFERROR(__xludf.DUMMYFUNCTION("GOOGLETRANSLATE(B9830, ""auto"",""en"")"),"It is not in the number of pages read in a number of thoughts they provoke Paulo Freire")</f>
        <v>It is not in the number of pages read in a number of thoughts they provoke Paulo Freire</v>
      </c>
    </row>
    <row r="9831" ht="15.75" customHeight="1">
      <c r="A9831" s="1">
        <v>10720.0</v>
      </c>
      <c r="B9831" s="2" t="s">
        <v>7496</v>
      </c>
      <c r="C9831" s="2" t="s">
        <v>7495</v>
      </c>
      <c r="D9831" s="2" t="s">
        <v>6</v>
      </c>
      <c r="E9831" s="2" t="str">
        <f>IFERROR(__xludf.DUMMYFUNCTION("GOOGLETRANSLATE(B9831, ""auto"",""en"")"),"picture November artist Alexey Zuev St. Petersburg")</f>
        <v>picture November artist Alexey Zuev St. Petersburg</v>
      </c>
    </row>
    <row r="9832" ht="15.75" customHeight="1">
      <c r="A9832" s="1">
        <v>10721.0</v>
      </c>
      <c r="B9832" s="2" t="s">
        <v>7497</v>
      </c>
      <c r="C9832" s="2" t="s">
        <v>7495</v>
      </c>
      <c r="D9832" s="2" t="s">
        <v>6</v>
      </c>
      <c r="E9832" s="2" t="str">
        <f>IFERROR(__xludf.DUMMYFUNCTION("GOOGLETRANSLATE(B9832, ""auto"",""en"")"),"hands on the table")</f>
        <v>hands on the table</v>
      </c>
    </row>
    <row r="9833" ht="15.75" customHeight="1">
      <c r="A9833" s="1">
        <v>10722.0</v>
      </c>
      <c r="B9833" s="2" t="s">
        <v>7498</v>
      </c>
      <c r="C9833" s="2" t="s">
        <v>7495</v>
      </c>
      <c r="D9833" s="2" t="s">
        <v>6</v>
      </c>
      <c r="E9833" s="2" t="str">
        <f>IFERROR(__xludf.DUMMYFUNCTION("GOOGLETRANSLATE(B9833, ""auto"",""en"")"),"a familiar place from my childhood")</f>
        <v>a familiar place from my childhood</v>
      </c>
    </row>
    <row r="9834" ht="15.75" customHeight="1">
      <c r="A9834" s="1">
        <v>10723.0</v>
      </c>
      <c r="B9834" s="2" t="s">
        <v>7499</v>
      </c>
      <c r="C9834" s="2" t="s">
        <v>7500</v>
      </c>
      <c r="D9834" s="2" t="s">
        <v>6</v>
      </c>
      <c r="E9834" s="2" t="str">
        <f>IFERROR(__xludf.DUMMYFUNCTION("GOOGLETRANSLATE(B9834, ""auto"",""en"")"),"classic")</f>
        <v>classic</v>
      </c>
    </row>
    <row r="9835" ht="15.75" customHeight="1">
      <c r="A9835" s="1">
        <v>10724.0</v>
      </c>
      <c r="B9835" s="2" t="s">
        <v>7499</v>
      </c>
      <c r="C9835" s="2" t="s">
        <v>7501</v>
      </c>
      <c r="D9835" s="2" t="s">
        <v>6</v>
      </c>
      <c r="E9835" s="2" t="str">
        <f>IFERROR(__xludf.DUMMYFUNCTION("GOOGLETRANSLATE(B9835, ""auto"",""en"")"),"classic")</f>
        <v>classic</v>
      </c>
    </row>
    <row r="9836" ht="15.75" customHeight="1">
      <c r="A9836" s="1">
        <v>10725.0</v>
      </c>
      <c r="B9836" s="2" t="s">
        <v>7499</v>
      </c>
      <c r="C9836" s="2" t="s">
        <v>7500</v>
      </c>
      <c r="D9836" s="2" t="s">
        <v>6</v>
      </c>
      <c r="E9836" s="2" t="str">
        <f>IFERROR(__xludf.DUMMYFUNCTION("GOOGLETRANSLATE(B9836, ""auto"",""en"")"),"classic")</f>
        <v>classic</v>
      </c>
    </row>
    <row r="9837" ht="15.75" customHeight="1">
      <c r="A9837" s="1">
        <v>10726.0</v>
      </c>
      <c r="B9837" s="2" t="s">
        <v>7502</v>
      </c>
      <c r="C9837" s="2" t="s">
        <v>7503</v>
      </c>
      <c r="D9837" s="2" t="s">
        <v>6</v>
      </c>
      <c r="E9837" s="2" t="str">
        <f>IFERROR(__xludf.DUMMYFUNCTION("GOOGLETRANSLATE(B9837, ""auto"",""en"")"),"I forgive you but believe you will no longer")</f>
        <v>I forgive you but believe you will no longer</v>
      </c>
    </row>
    <row r="9838" ht="15.75" customHeight="1">
      <c r="A9838" s="1">
        <v>10727.0</v>
      </c>
      <c r="B9838" s="2" t="s">
        <v>7504</v>
      </c>
      <c r="C9838" s="2" t="s">
        <v>7503</v>
      </c>
      <c r="D9838" s="2" t="s">
        <v>6</v>
      </c>
      <c r="E9838" s="2" t="str">
        <f>IFERROR(__xludf.DUMMYFUNCTION("GOOGLETRANSLATE(B9838, ""auto"",""en"")"),"when the soul is as beautiful as the exterior")</f>
        <v>when the soul is as beautiful as the exterior</v>
      </c>
    </row>
    <row r="9839" ht="15.75" customHeight="1">
      <c r="A9839" s="1">
        <v>10728.0</v>
      </c>
      <c r="B9839" s="2" t="s">
        <v>7505</v>
      </c>
      <c r="C9839" s="2" t="s">
        <v>7503</v>
      </c>
      <c r="D9839" s="2" t="s">
        <v>6</v>
      </c>
      <c r="E9839" s="2" t="str">
        <f>IFERROR(__xludf.DUMMYFUNCTION("GOOGLETRANSLATE(B9839, ""auto"",""en"")"),"looks like happiness")</f>
        <v>looks like happiness</v>
      </c>
    </row>
    <row r="9840" ht="15.75" customHeight="1">
      <c r="A9840" s="1">
        <v>10729.0</v>
      </c>
      <c r="B9840" s="2" t="s">
        <v>7506</v>
      </c>
      <c r="C9840" s="2" t="s">
        <v>7503</v>
      </c>
      <c r="D9840" s="2" t="s">
        <v>6</v>
      </c>
      <c r="E9840" s="2" t="str">
        <f>IFERROR(__xludf.DUMMYFUNCTION("GOOGLETRANSLATE(B9840, ""auto"",""en"")"),"a good start February 31 will not learn to sit on the phone and generally start a new life but it's still not exactly")</f>
        <v>a good start February 31 will not learn to sit on the phone and generally start a new life but it's still not exactly</v>
      </c>
    </row>
    <row r="9841" ht="15.75" customHeight="1">
      <c r="A9841" s="1">
        <v>10730.0</v>
      </c>
      <c r="B9841" s="2" t="s">
        <v>7507</v>
      </c>
      <c r="C9841" s="2" t="s">
        <v>7503</v>
      </c>
      <c r="D9841" s="2" t="s">
        <v>6</v>
      </c>
      <c r="E9841" s="2" t="str">
        <f>IFERROR(__xludf.DUMMYFUNCTION("GOOGLETRANSLATE(B9841, ""auto"",""en"")"),"mam mam you sky sun you're the best mom")</f>
        <v>mam mam you sky sun you're the best mom</v>
      </c>
    </row>
    <row r="9842" ht="15.75" customHeight="1">
      <c r="A9842" s="1">
        <v>10731.0</v>
      </c>
      <c r="B9842" s="2" t="s">
        <v>7508</v>
      </c>
      <c r="C9842" s="2" t="s">
        <v>7503</v>
      </c>
      <c r="D9842" s="2" t="s">
        <v>6</v>
      </c>
      <c r="E9842" s="2" t="str">
        <f>IFERROR(__xludf.DUMMYFUNCTION("GOOGLETRANSLATE(B9842, ""auto"",""en"")"),"You ask how you're doing your thoughts sucks sad lonely patients with severe heart hurts your answer all good")</f>
        <v>You ask how you're doing your thoughts sucks sad lonely patients with severe heart hurts your answer all good</v>
      </c>
    </row>
    <row r="9843" ht="15.75" customHeight="1">
      <c r="A9843" s="1">
        <v>10732.0</v>
      </c>
      <c r="B9843" s="2" t="s">
        <v>7502</v>
      </c>
      <c r="C9843" s="2" t="s">
        <v>7509</v>
      </c>
      <c r="D9843" s="2" t="s">
        <v>6</v>
      </c>
      <c r="E9843" s="2" t="str">
        <f>IFERROR(__xludf.DUMMYFUNCTION("GOOGLETRANSLATE(B9843, ""auto"",""en"")"),"I forgive you but believe you will no longer")</f>
        <v>I forgive you but believe you will no longer</v>
      </c>
    </row>
    <row r="9844" ht="15.75" customHeight="1">
      <c r="A9844" s="1">
        <v>10733.0</v>
      </c>
      <c r="B9844" s="2" t="s">
        <v>7504</v>
      </c>
      <c r="C9844" s="2" t="s">
        <v>7509</v>
      </c>
      <c r="D9844" s="2" t="s">
        <v>6</v>
      </c>
      <c r="E9844" s="2" t="str">
        <f>IFERROR(__xludf.DUMMYFUNCTION("GOOGLETRANSLATE(B9844, ""auto"",""en"")"),"when the soul is as beautiful as the exterior")</f>
        <v>when the soul is as beautiful as the exterior</v>
      </c>
    </row>
    <row r="9845" ht="15.75" customHeight="1">
      <c r="A9845" s="1">
        <v>10734.0</v>
      </c>
      <c r="B9845" s="2" t="s">
        <v>7505</v>
      </c>
      <c r="C9845" s="2" t="s">
        <v>7509</v>
      </c>
      <c r="D9845" s="2" t="s">
        <v>6</v>
      </c>
      <c r="E9845" s="2" t="str">
        <f>IFERROR(__xludf.DUMMYFUNCTION("GOOGLETRANSLATE(B9845, ""auto"",""en"")"),"looks like happiness")</f>
        <v>looks like happiness</v>
      </c>
    </row>
    <row r="9846" ht="15.75" customHeight="1">
      <c r="A9846" s="1">
        <v>10735.0</v>
      </c>
      <c r="B9846" s="2" t="s">
        <v>7506</v>
      </c>
      <c r="C9846" s="2" t="s">
        <v>7509</v>
      </c>
      <c r="D9846" s="2" t="s">
        <v>6</v>
      </c>
      <c r="E9846" s="2" t="str">
        <f>IFERROR(__xludf.DUMMYFUNCTION("GOOGLETRANSLATE(B9846, ""auto"",""en"")"),"a good start February 31 will not learn to sit on the phone and generally start a new life but it's still not exactly")</f>
        <v>a good start February 31 will not learn to sit on the phone and generally start a new life but it's still not exactly</v>
      </c>
    </row>
    <row r="9847" ht="15.75" customHeight="1">
      <c r="A9847" s="1">
        <v>10736.0</v>
      </c>
      <c r="B9847" s="2" t="s">
        <v>7507</v>
      </c>
      <c r="C9847" s="2" t="s">
        <v>7509</v>
      </c>
      <c r="D9847" s="2" t="s">
        <v>6</v>
      </c>
      <c r="E9847" s="2" t="str">
        <f>IFERROR(__xludf.DUMMYFUNCTION("GOOGLETRANSLATE(B9847, ""auto"",""en"")"),"mam mam you sky sun you're the best mom")</f>
        <v>mam mam you sky sun you're the best mom</v>
      </c>
    </row>
    <row r="9848" ht="15.75" customHeight="1">
      <c r="A9848" s="1">
        <v>10737.0</v>
      </c>
      <c r="B9848" s="2" t="s">
        <v>7508</v>
      </c>
      <c r="C9848" s="2" t="s">
        <v>7509</v>
      </c>
      <c r="D9848" s="2" t="s">
        <v>6</v>
      </c>
      <c r="E9848" s="2" t="str">
        <f>IFERROR(__xludf.DUMMYFUNCTION("GOOGLETRANSLATE(B9848, ""auto"",""en"")"),"You ask how you're doing your thoughts sucks sad lonely patients with severe heart hurts your answer all good")</f>
        <v>You ask how you're doing your thoughts sucks sad lonely patients with severe heart hurts your answer all good</v>
      </c>
    </row>
    <row r="9849" ht="15.75" customHeight="1">
      <c r="A9849" s="1">
        <v>10738.0</v>
      </c>
      <c r="B9849" s="2" t="s">
        <v>7510</v>
      </c>
      <c r="C9849" s="2" t="s">
        <v>7511</v>
      </c>
      <c r="D9849" s="2" t="s">
        <v>6</v>
      </c>
      <c r="E9849" s="2" t="str">
        <f>IFERROR(__xludf.DUMMYFUNCTION("GOOGLETRANSLATE(B9849, ""auto"",""en"")"),"or one kwni Lord of sick children is a healthy sleep while oyansınşı dwnïedegi all sick children recorded ketsinşi")</f>
        <v>or one kwni Lord of sick children is a healthy sleep while oyansınşı dwnïedegi all sick children recorded ketsinşi</v>
      </c>
    </row>
    <row r="9850" ht="15.75" customHeight="1">
      <c r="A9850" s="1">
        <v>10739.0</v>
      </c>
      <c r="B9850" s="2" t="s">
        <v>7512</v>
      </c>
      <c r="C9850" s="2" t="s">
        <v>7511</v>
      </c>
      <c r="D9850" s="2" t="s">
        <v>6</v>
      </c>
      <c r="E9850" s="2" t="str">
        <f>IFERROR(__xludf.DUMMYFUNCTION("GOOGLETRANSLATE(B9850, ""auto"",""en"")"),"husband disrespect for women, children and the wife to respect her husband at home disrespect nobody disrespecting anyone in the house without drinking units of Allah, if you respect your spouse")</f>
        <v>husband disrespect for women, children and the wife to respect her husband at home disrespect nobody disrespecting anyone in the house without drinking units of Allah, if you respect your spouse</v>
      </c>
    </row>
    <row r="9851" ht="15.75" customHeight="1">
      <c r="A9851" s="1">
        <v>10740.0</v>
      </c>
      <c r="B9851" s="3" t="s">
        <v>7513</v>
      </c>
      <c r="C9851" s="2" t="s">
        <v>7511</v>
      </c>
      <c r="D9851" s="2" t="s">
        <v>6</v>
      </c>
      <c r="E9851" s="2" t="str">
        <f>IFERROR(__xludf.DUMMYFUNCTION("GOOGLETRANSLATE(B9851, ""auto"",""en"")"),"best love where there is loyalty and respect أفضل الحب حيث لا يوجد ولاء واحترام")</f>
        <v>best love where there is loyalty and respect أفضل الحب حيث لا يوجد ولاء واحترام</v>
      </c>
    </row>
    <row r="9852" ht="15.75" customHeight="1">
      <c r="A9852" s="1">
        <v>10741.0</v>
      </c>
      <c r="B9852" s="2" t="s">
        <v>7514</v>
      </c>
      <c r="C9852" s="2" t="s">
        <v>7511</v>
      </c>
      <c r="D9852" s="2" t="s">
        <v>6</v>
      </c>
      <c r="E9852" s="2" t="str">
        <f>IFERROR(__xludf.DUMMYFUNCTION("GOOGLETRANSLATE(B9852, ""auto"",""en"")"),"Students period last year")</f>
        <v>Students period last year</v>
      </c>
    </row>
    <row r="9853" ht="15.75" customHeight="1">
      <c r="A9853" s="1">
        <v>10742.0</v>
      </c>
      <c r="B9853" s="2" t="s">
        <v>7515</v>
      </c>
      <c r="C9853" s="2" t="s">
        <v>7511</v>
      </c>
      <c r="D9853" s="2" t="s">
        <v>6</v>
      </c>
      <c r="E9853" s="2" t="str">
        <f>IFERROR(__xludf.DUMMYFUNCTION("GOOGLETRANSLATE(B9853, ""auto"",""en"")")," life that they wanted a small tips in the search for the perfect groom girls working errors boyıñdağı married my husband and a wonderful gave me the following gifts from your peers in the following areas qıdırttı elitpe what the family does not mean that"&amp;" you only walk hand in hand walking to most of the conflict in the family is a big responsibility, be careful language family fight If a woman is that I can not have the language you want to say sometimes set Europe out of keeping internally")</f>
        <v> life that they wanted a small tips in the search for the perfect groom girls working errors boyıñdağı married my husband and a wonderful gave me the following gifts from your peers in the following areas qıdırttı elitpe what the family does not mean that you only walk hand in hand walking to most of the conflict in the family is a big responsibility, be careful language family fight If a woman is that I can not have the language you want to say sometimes set Europe out of keeping internally</v>
      </c>
    </row>
    <row r="9854" ht="15.75" customHeight="1">
      <c r="A9854" s="1">
        <v>10743.0</v>
      </c>
      <c r="B9854" s="2" t="s">
        <v>7516</v>
      </c>
      <c r="C9854" s="2" t="s">
        <v>7511</v>
      </c>
      <c r="D9854" s="2" t="s">
        <v>6</v>
      </c>
      <c r="E9854" s="2" t="str">
        <f>IFERROR(__xludf.DUMMYFUNCTION("GOOGLETRANSLATE(B9854, ""auto"",""en"")"),"do not be sad all the deception of life destiny set Europe")</f>
        <v>do not be sad all the deception of life destiny set Europe</v>
      </c>
    </row>
    <row r="9855" ht="15.75" customHeight="1">
      <c r="A9855" s="1">
        <v>10744.0</v>
      </c>
      <c r="B9855" s="2" t="s">
        <v>7517</v>
      </c>
      <c r="C9855" s="2" t="s">
        <v>7511</v>
      </c>
      <c r="D9855" s="2" t="s">
        <v>6</v>
      </c>
      <c r="E9855" s="2" t="str">
        <f>IFERROR(__xludf.DUMMYFUNCTION("GOOGLETRANSLATE(B9855, ""auto"",""en"")"),"one den mozhet izmenit vce day")</f>
        <v>one den mozhet izmenit vce day</v>
      </c>
    </row>
    <row r="9856" ht="15.75" customHeight="1">
      <c r="A9856" s="1">
        <v>10745.0</v>
      </c>
      <c r="B9856" s="2" t="s">
        <v>7518</v>
      </c>
      <c r="C9856" s="2" t="s">
        <v>7511</v>
      </c>
      <c r="D9856" s="2" t="s">
        <v>6</v>
      </c>
      <c r="E9856" s="2" t="str">
        <f>IFERROR(__xludf.DUMMYFUNCTION("GOOGLETRANSLATE(B9856, ""auto"",""en"")"),"When yylenetin family made the principle of 7 1 from the date of respect should be married in the first place I heard you said you would originally meant ear abrasive fifteen years the word you want to buried in a mockery of the peace of the family suppor"&amp;"t has become one of the wives of friends 5 years later, one by one after 8 years 10 years later, you began to say to their husbands respect for his father when his mother, his father gave you that child understood set Europe")</f>
        <v>When yylenetin family made the principle of 7 1 from the date of respect should be married in the first place I heard you said you would originally meant ear abrasive fifteen years the word you want to buried in a mockery of the peace of the family support has become one of the wives of friends 5 years later, one by one after 8 years 10 years later, you began to say to their husbands respect for his father when his mother, his father gave you that child understood set Europe</v>
      </c>
    </row>
    <row r="9857" ht="15.75" customHeight="1">
      <c r="A9857" s="1">
        <v>10746.0</v>
      </c>
      <c r="B9857" s="2" t="s">
        <v>7510</v>
      </c>
      <c r="C9857" s="2" t="s">
        <v>7511</v>
      </c>
      <c r="D9857" s="2" t="s">
        <v>6</v>
      </c>
      <c r="E9857" s="2" t="str">
        <f>IFERROR(__xludf.DUMMYFUNCTION("GOOGLETRANSLATE(B9857, ""auto"",""en"")"),"or one kwni Lord of sick children is a healthy sleep while oyansınşı dwnïedegi all sick children recorded ketsinşi")</f>
        <v>or one kwni Lord of sick children is a healthy sleep while oyansınşı dwnïedegi all sick children recorded ketsinşi</v>
      </c>
    </row>
    <row r="9858" ht="15.75" customHeight="1">
      <c r="A9858" s="1">
        <v>10747.0</v>
      </c>
      <c r="B9858" s="2" t="s">
        <v>7512</v>
      </c>
      <c r="C9858" s="2" t="s">
        <v>7511</v>
      </c>
      <c r="D9858" s="2" t="s">
        <v>6</v>
      </c>
      <c r="E9858" s="2" t="str">
        <f>IFERROR(__xludf.DUMMYFUNCTION("GOOGLETRANSLATE(B9858, ""auto"",""en"")"),"husband disrespect for women, children and the wife to respect her husband at home disrespect nobody disrespecting anyone in the house without drinking units of Allah, if you respect your spouse")</f>
        <v>husband disrespect for women, children and the wife to respect her husband at home disrespect nobody disrespecting anyone in the house without drinking units of Allah, if you respect your spouse</v>
      </c>
    </row>
    <row r="9859" ht="15.75" customHeight="1">
      <c r="A9859" s="1">
        <v>10748.0</v>
      </c>
      <c r="B9859" s="3" t="s">
        <v>7513</v>
      </c>
      <c r="C9859" s="2" t="s">
        <v>7511</v>
      </c>
      <c r="D9859" s="2" t="s">
        <v>6</v>
      </c>
      <c r="E9859" s="2" t="str">
        <f>IFERROR(__xludf.DUMMYFUNCTION("GOOGLETRANSLATE(B9859, ""auto"",""en"")"),"best love where there is loyalty and respect أفضل الحب حيث لا يوجد ولاء واحترام")</f>
        <v>best love where there is loyalty and respect أفضل الحب حيث لا يوجد ولاء واحترام</v>
      </c>
    </row>
    <row r="9860" ht="15.75" customHeight="1">
      <c r="A9860" s="1">
        <v>10749.0</v>
      </c>
      <c r="B9860" s="2" t="s">
        <v>7514</v>
      </c>
      <c r="C9860" s="2" t="s">
        <v>7511</v>
      </c>
      <c r="D9860" s="2" t="s">
        <v>6</v>
      </c>
      <c r="E9860" s="2" t="str">
        <f>IFERROR(__xludf.DUMMYFUNCTION("GOOGLETRANSLATE(B9860, ""auto"",""en"")"),"Students period last year")</f>
        <v>Students period last year</v>
      </c>
    </row>
    <row r="9861" ht="15.75" customHeight="1">
      <c r="A9861" s="1">
        <v>10750.0</v>
      </c>
      <c r="B9861" s="2" t="s">
        <v>7515</v>
      </c>
      <c r="C9861" s="2" t="s">
        <v>7511</v>
      </c>
      <c r="D9861" s="2" t="s">
        <v>6</v>
      </c>
      <c r="E9861" s="2" t="str">
        <f>IFERROR(__xludf.DUMMYFUNCTION("GOOGLETRANSLATE(B9861, ""auto"",""en"")")," life that they wanted a small tips in the search for the perfect groom girls working errors boyıñdağı married my husband and a wonderful gave me the following gifts from your peers in the following areas qıdırttı elitpe what the family does not mean that"&amp;" you only walk hand in hand walking to most of the conflict in the family is a big responsibility, be careful language family fight If a woman is that I can not have the language you want to say sometimes set Europe out of keeping internally")</f>
        <v> life that they wanted a small tips in the search for the perfect groom girls working errors boyıñdağı married my husband and a wonderful gave me the following gifts from your peers in the following areas qıdırttı elitpe what the family does not mean that you only walk hand in hand walking to most of the conflict in the family is a big responsibility, be careful language family fight If a woman is that I can not have the language you want to say sometimes set Europe out of keeping internally</v>
      </c>
    </row>
    <row r="9862" ht="15.75" customHeight="1">
      <c r="A9862" s="1">
        <v>10751.0</v>
      </c>
      <c r="B9862" s="2" t="s">
        <v>7516</v>
      </c>
      <c r="C9862" s="2" t="s">
        <v>7511</v>
      </c>
      <c r="D9862" s="2" t="s">
        <v>6</v>
      </c>
      <c r="E9862" s="2" t="str">
        <f>IFERROR(__xludf.DUMMYFUNCTION("GOOGLETRANSLATE(B9862, ""auto"",""en"")"),"do not be sad all the deception of life destiny set Europe")</f>
        <v>do not be sad all the deception of life destiny set Europe</v>
      </c>
    </row>
    <row r="9863" ht="15.75" customHeight="1">
      <c r="A9863" s="1">
        <v>10752.0</v>
      </c>
      <c r="B9863" s="2" t="s">
        <v>7517</v>
      </c>
      <c r="C9863" s="2" t="s">
        <v>7511</v>
      </c>
      <c r="D9863" s="2" t="s">
        <v>6</v>
      </c>
      <c r="E9863" s="2" t="str">
        <f>IFERROR(__xludf.DUMMYFUNCTION("GOOGLETRANSLATE(B9863, ""auto"",""en"")"),"one den mozhet izmenit vce day")</f>
        <v>one den mozhet izmenit vce day</v>
      </c>
    </row>
    <row r="9864" ht="15.75" customHeight="1">
      <c r="A9864" s="1">
        <v>10753.0</v>
      </c>
      <c r="B9864" s="2" t="s">
        <v>7518</v>
      </c>
      <c r="C9864" s="2" t="s">
        <v>7511</v>
      </c>
      <c r="D9864" s="2" t="s">
        <v>6</v>
      </c>
      <c r="E9864" s="2" t="str">
        <f>IFERROR(__xludf.DUMMYFUNCTION("GOOGLETRANSLATE(B9864, ""auto"",""en"")"),"When yylenetin family made the principle of 7 1 from the date of respect should be married in the first place I heard you said you would originally meant ear abrasive fifteen years the word you want to buried in a mockery of the peace of the family suppor"&amp;"t has become one of the wives of friends 5 years later, one by one after 8 years 10 years later, you began to say to their husbands respect for his father when his mother, his father gave you that child understood set Europe")</f>
        <v>When yylenetin family made the principle of 7 1 from the date of respect should be married in the first place I heard you said you would originally meant ear abrasive fifteen years the word you want to buried in a mockery of the peace of the family support has become one of the wives of friends 5 years later, one by one after 8 years 10 years later, you began to say to their husbands respect for his father when his mother, his father gave you that child understood set Europe</v>
      </c>
    </row>
    <row r="9865" ht="15.75" customHeight="1">
      <c r="A9865" s="1">
        <v>10754.0</v>
      </c>
      <c r="B9865" s="2" t="s">
        <v>7519</v>
      </c>
      <c r="C9865" s="2" t="s">
        <v>7511</v>
      </c>
      <c r="D9865" s="2" t="s">
        <v>6</v>
      </c>
      <c r="E9865" s="2" t="str">
        <f>IFERROR(__xludf.DUMMYFUNCTION("GOOGLETRANSLATE(B9865, ""auto"",""en"")"),"asks others, such as the Garden of Allah for you every day a good guy, man, hide your ayıbıñdı is preferably carried out by others on the way to hell like a nice guy and does not disclose the people do not enjoy as much of your worries bright future is on"&amp;"ly a temporary set Europe")</f>
        <v>asks others, such as the Garden of Allah for you every day a good guy, man, hide your ayıbıñdı is preferably carried out by others on the way to hell like a nice guy and does not disclose the people do not enjoy as much of your worries bright future is only a temporary set Europe</v>
      </c>
    </row>
    <row r="9866" ht="15.75" customHeight="1">
      <c r="A9866" s="1">
        <v>10755.0</v>
      </c>
      <c r="B9866" s="2" t="s">
        <v>7510</v>
      </c>
      <c r="C9866" s="2" t="s">
        <v>7511</v>
      </c>
      <c r="D9866" s="2" t="s">
        <v>6</v>
      </c>
      <c r="E9866" s="2" t="str">
        <f>IFERROR(__xludf.DUMMYFUNCTION("GOOGLETRANSLATE(B9866, ""auto"",""en"")"),"or one kwni Lord of sick children is a healthy sleep while oyansınşı dwnïedegi all sick children recorded ketsinşi")</f>
        <v>or one kwni Lord of sick children is a healthy sleep while oyansınşı dwnïedegi all sick children recorded ketsinşi</v>
      </c>
    </row>
    <row r="9867" ht="15.75" customHeight="1">
      <c r="A9867" s="1">
        <v>10756.0</v>
      </c>
      <c r="B9867" s="2" t="s">
        <v>7512</v>
      </c>
      <c r="C9867" s="2" t="s">
        <v>7511</v>
      </c>
      <c r="D9867" s="2" t="s">
        <v>6</v>
      </c>
      <c r="E9867" s="2" t="str">
        <f>IFERROR(__xludf.DUMMYFUNCTION("GOOGLETRANSLATE(B9867, ""auto"",""en"")"),"husband disrespect for women, children and the wife to respect her husband at home disrespect nobody disrespecting anyone in the house without drinking units of Allah, if you respect your spouse")</f>
        <v>husband disrespect for women, children and the wife to respect her husband at home disrespect nobody disrespecting anyone in the house without drinking units of Allah, if you respect your spouse</v>
      </c>
    </row>
    <row r="9868" ht="15.75" customHeight="1">
      <c r="A9868" s="1">
        <v>10757.0</v>
      </c>
      <c r="B9868" s="3" t="s">
        <v>7513</v>
      </c>
      <c r="C9868" s="2" t="s">
        <v>7511</v>
      </c>
      <c r="D9868" s="2" t="s">
        <v>6</v>
      </c>
      <c r="E9868" s="2" t="str">
        <f>IFERROR(__xludf.DUMMYFUNCTION("GOOGLETRANSLATE(B9868, ""auto"",""en"")"),"best love where there is loyalty and respect أفضل الحب حيث لا يوجد ولاء واحترام")</f>
        <v>best love where there is loyalty and respect أفضل الحب حيث لا يوجد ولاء واحترام</v>
      </c>
    </row>
    <row r="9869" ht="15.75" customHeight="1">
      <c r="A9869" s="1">
        <v>10758.0</v>
      </c>
      <c r="B9869" s="2" t="s">
        <v>7514</v>
      </c>
      <c r="C9869" s="2" t="s">
        <v>7511</v>
      </c>
      <c r="D9869" s="2" t="s">
        <v>6</v>
      </c>
      <c r="E9869" s="2" t="str">
        <f>IFERROR(__xludf.DUMMYFUNCTION("GOOGLETRANSLATE(B9869, ""auto"",""en"")"),"Students period last year")</f>
        <v>Students period last year</v>
      </c>
    </row>
    <row r="9870" ht="15.75" customHeight="1">
      <c r="A9870" s="1">
        <v>10759.0</v>
      </c>
      <c r="B9870" s="2" t="s">
        <v>7515</v>
      </c>
      <c r="C9870" s="2" t="s">
        <v>7511</v>
      </c>
      <c r="D9870" s="2" t="s">
        <v>6</v>
      </c>
      <c r="E9870" s="2" t="str">
        <f>IFERROR(__xludf.DUMMYFUNCTION("GOOGLETRANSLATE(B9870, ""auto"",""en"")")," life that they wanted a small tips in the search for the perfect groom girls working errors boyıñdağı married my husband and a wonderful gave me the following gifts from your peers in the following areas qıdırttı elitpe what the family does not mean that"&amp;" you only walk hand in hand walking to most of the conflict in the family is a big responsibility, be careful language family fight If a woman is that I can not have the language you want to say sometimes set Europe out of keeping internally")</f>
        <v> life that they wanted a small tips in the search for the perfect groom girls working errors boyıñdağı married my husband and a wonderful gave me the following gifts from your peers in the following areas qıdırttı elitpe what the family does not mean that you only walk hand in hand walking to most of the conflict in the family is a big responsibility, be careful language family fight If a woman is that I can not have the language you want to say sometimes set Europe out of keeping internally</v>
      </c>
    </row>
    <row r="9871" ht="15.75" customHeight="1">
      <c r="A9871" s="1">
        <v>10760.0</v>
      </c>
      <c r="B9871" s="2" t="s">
        <v>7516</v>
      </c>
      <c r="C9871" s="2" t="s">
        <v>7511</v>
      </c>
      <c r="D9871" s="2" t="s">
        <v>6</v>
      </c>
      <c r="E9871" s="2" t="str">
        <f>IFERROR(__xludf.DUMMYFUNCTION("GOOGLETRANSLATE(B9871, ""auto"",""en"")"),"do not be sad all the deception of life destiny set Europe")</f>
        <v>do not be sad all the deception of life destiny set Europe</v>
      </c>
    </row>
    <row r="9872" ht="15.75" customHeight="1">
      <c r="A9872" s="1">
        <v>10761.0</v>
      </c>
      <c r="B9872" s="2" t="s">
        <v>7517</v>
      </c>
      <c r="C9872" s="2" t="s">
        <v>7511</v>
      </c>
      <c r="D9872" s="2" t="s">
        <v>6</v>
      </c>
      <c r="E9872" s="2" t="str">
        <f>IFERROR(__xludf.DUMMYFUNCTION("GOOGLETRANSLATE(B9872, ""auto"",""en"")"),"one den mozhet izmenit vce day")</f>
        <v>one den mozhet izmenit vce day</v>
      </c>
    </row>
    <row r="9873" ht="15.75" customHeight="1">
      <c r="A9873" s="1">
        <v>10762.0</v>
      </c>
      <c r="B9873" s="2" t="s">
        <v>7518</v>
      </c>
      <c r="C9873" s="2" t="s">
        <v>7511</v>
      </c>
      <c r="D9873" s="2" t="s">
        <v>6</v>
      </c>
      <c r="E9873" s="2" t="str">
        <f>IFERROR(__xludf.DUMMYFUNCTION("GOOGLETRANSLATE(B9873, ""auto"",""en"")"),"When yylenetin family made the principle of 7 1 from the date of respect should be married in the first place I heard you said you would originally meant ear abrasive fifteen years the word you want to buried in a mockery of the peace of the family suppor"&amp;"t has become one of the wives of friends 5 years later, one by one after 8 years 10 years later, you began to say to their husbands respect for his father when his mother, his father gave you that child understood set Europe")</f>
        <v>When yylenetin family made the principle of 7 1 from the date of respect should be married in the first place I heard you said you would originally meant ear abrasive fifteen years the word you want to buried in a mockery of the peace of the family support has become one of the wives of friends 5 years later, one by one after 8 years 10 years later, you began to say to their husbands respect for his father when his mother, his father gave you that child understood set Europe</v>
      </c>
    </row>
    <row r="9874" ht="15.75" customHeight="1">
      <c r="A9874" s="1">
        <v>10763.0</v>
      </c>
      <c r="B9874" s="3" t="s">
        <v>7520</v>
      </c>
      <c r="C9874" s="2" t="s">
        <v>7521</v>
      </c>
      <c r="D9874" s="2" t="s">
        <v>6</v>
      </c>
      <c r="E9874" s="2" t="str">
        <f>IFERROR(__xludf.DUMMYFUNCTION("GOOGLETRANSLATE(B9874, ""auto"",""en"")"),"я раббым мен сүйетін жандарды сақташы Oh God, I pray you and keep the people who love them")</f>
        <v>я раббым мен сүйетін жандарды сақташы Oh God, I pray you and keep the people who love them</v>
      </c>
    </row>
    <row r="9875" ht="15.75" customHeight="1">
      <c r="A9875" s="1">
        <v>10764.0</v>
      </c>
      <c r="B9875" s="3" t="s">
        <v>7522</v>
      </c>
      <c r="C9875" s="2" t="s">
        <v>7521</v>
      </c>
      <c r="D9875" s="2" t="s">
        <v>6</v>
      </c>
      <c r="E9875" s="2" t="str">
        <f>IFERROR(__xludf.DUMMYFUNCTION("GOOGLETRANSLATE(B9875, ""auto"",""en"")"),"And for a t s q m a Q for me for your b e p m e for the population and the GTA b r t and the P ED A K for a well as I k that p n e m o a well I")</f>
        <v>And for a t s q m a Q for me for your b e p m e for the population and the GTA b r t and the P ED A K for a well as I k that p n e m o a well I</v>
      </c>
    </row>
    <row r="9876" ht="15.75" customHeight="1">
      <c r="A9876" s="1">
        <v>10765.0</v>
      </c>
      <c r="B9876" s="3" t="s">
        <v>7523</v>
      </c>
      <c r="C9876" s="2" t="s">
        <v>7521</v>
      </c>
      <c r="D9876" s="2" t="s">
        <v>6</v>
      </c>
      <c r="E9876" s="2" t="str">
        <f>IFERROR(__xludf.DUMMYFUNCTION("GOOGLETRANSLATE(B9876, ""auto"",""en"")"),"Not everything that you lose is a loss")</f>
        <v>Not everything that you lose is a loss</v>
      </c>
    </row>
    <row r="9877" ht="15.75" customHeight="1">
      <c r="A9877" s="1">
        <v>10766.0</v>
      </c>
      <c r="B9877" s="3" t="s">
        <v>7524</v>
      </c>
      <c r="C9877" s="2" t="s">
        <v>7521</v>
      </c>
      <c r="D9877" s="2" t="s">
        <v>6</v>
      </c>
      <c r="E9877" s="2" t="str">
        <f>IFERROR(__xludf.DUMMYFUNCTION("GOOGLETRANSLATE(B9877, ""auto"",""en"")"),"Oh my heart Patch")</f>
        <v>Oh my heart Patch</v>
      </c>
    </row>
    <row r="9878" ht="15.75" customHeight="1">
      <c r="A9878" s="1">
        <v>10767.0</v>
      </c>
      <c r="B9878" s="3" t="s">
        <v>7525</v>
      </c>
      <c r="C9878" s="2" t="s">
        <v>7521</v>
      </c>
      <c r="D9878" s="2" t="s">
        <v>6</v>
      </c>
      <c r="E9878" s="2" t="str">
        <f>IFERROR(__xludf.DUMMYFUNCTION("GOOGLETRANSLATE(B9878, ""auto"",""en"")"),"And for a t e n wa and for a t h g n wa and a n t m for the USG and n e n t k n m m n m A yen")</f>
        <v>And for a t e n wa and for a t h g n wa and a n t m for the USG and n e n t k n m m n m A yen</v>
      </c>
    </row>
    <row r="9879" ht="15.75" customHeight="1">
      <c r="A9879" s="1">
        <v>10768.0</v>
      </c>
      <c r="B9879" s="3" t="s">
        <v>7526</v>
      </c>
      <c r="C9879" s="2" t="s">
        <v>7521</v>
      </c>
      <c r="D9879" s="2" t="s">
        <v>6</v>
      </c>
      <c r="E9879" s="2" t="str">
        <f>IFERROR(__xludf.DUMMYFUNCTION("GOOGLETRANSLATE(B9879, ""auto"",""en"")"),"Not t w s b m n j x b b a rec o t R t brother yen")</f>
        <v>Not t w s b m n j x b b a rec o t R t brother yen</v>
      </c>
    </row>
    <row r="9880" ht="15.75" customHeight="1">
      <c r="A9880" s="1">
        <v>10769.0</v>
      </c>
      <c r="B9880" s="3" t="s">
        <v>7527</v>
      </c>
      <c r="C9880" s="2" t="s">
        <v>7521</v>
      </c>
      <c r="D9880" s="2" t="s">
        <v>6</v>
      </c>
      <c r="E9880" s="2" t="str">
        <f>IFERROR(__xludf.DUMMYFUNCTION("GOOGLETRANSLATE(B9880, ""auto"",""en"")"),"The Sha God")</f>
        <v>The Sha God</v>
      </c>
    </row>
    <row r="9881" ht="15.75" customHeight="1">
      <c r="A9881" s="1">
        <v>10770.0</v>
      </c>
      <c r="B9881" s="2" t="s">
        <v>7528</v>
      </c>
      <c r="C9881" s="2" t="s">
        <v>7521</v>
      </c>
      <c r="D9881" s="2" t="s">
        <v>6</v>
      </c>
      <c r="E9881" s="2" t="str">
        <f>IFERROR(__xludf.DUMMYFUNCTION("GOOGLETRANSLATE(B9881, ""auto"",""en"")")," in fact you even have no idea how much pain I hide")</f>
        <v> in fact you even have no idea how much pain I hide</v>
      </c>
    </row>
    <row r="9882" ht="15.75" customHeight="1">
      <c r="A9882" s="1">
        <v>10771.0</v>
      </c>
      <c r="B9882" s="2" t="s">
        <v>7529</v>
      </c>
      <c r="C9882" s="2" t="s">
        <v>7521</v>
      </c>
      <c r="D9882" s="2" t="s">
        <v>6</v>
      </c>
      <c r="E9882" s="2" t="str">
        <f>IFERROR(__xludf.DUMMYFUNCTION("GOOGLETRANSLATE(B9882, ""auto"",""en"")"),"kissed a famine does not love you, even if you forget all honey even if ORYNBAYEV Mohammed")</f>
        <v>kissed a famine does not love you, even if you forget all honey even if ORYNBAYEV Mohammed</v>
      </c>
    </row>
    <row r="9883" ht="15.75" customHeight="1">
      <c r="A9883" s="1">
        <v>10772.0</v>
      </c>
      <c r="B9883" s="2" t="s">
        <v>7530</v>
      </c>
      <c r="C9883" s="2" t="s">
        <v>7521</v>
      </c>
      <c r="D9883" s="2" t="s">
        <v>6</v>
      </c>
      <c r="E9883" s="2" t="str">
        <f>IFERROR(__xludf.DUMMYFUNCTION("GOOGLETRANSLATE(B9883, ""auto"",""en"")"),"Auto Fariza be a carpenter, half of my fate, I ask her and set Europe")</f>
        <v>Auto Fariza be a carpenter, half of my fate, I ask her and set Europe</v>
      </c>
    </row>
    <row r="9884" ht="15.75" customHeight="1">
      <c r="A9884" s="1">
        <v>10773.0</v>
      </c>
      <c r="B9884" s="3" t="s">
        <v>7520</v>
      </c>
      <c r="C9884" s="2" t="s">
        <v>7521</v>
      </c>
      <c r="D9884" s="2" t="s">
        <v>6</v>
      </c>
      <c r="E9884" s="2" t="str">
        <f>IFERROR(__xludf.DUMMYFUNCTION("GOOGLETRANSLATE(B9884, ""auto"",""en"")"),"я раббым мен сүйетін жандарды сақташы Oh God, I pray you and keep the people who love them")</f>
        <v>я раббым мен сүйетін жандарды сақташы Oh God, I pray you and keep the people who love them</v>
      </c>
    </row>
    <row r="9885" ht="15.75" customHeight="1">
      <c r="A9885" s="1">
        <v>10774.0</v>
      </c>
      <c r="B9885" s="3" t="s">
        <v>7522</v>
      </c>
      <c r="C9885" s="2" t="s">
        <v>7521</v>
      </c>
      <c r="D9885" s="2" t="s">
        <v>6</v>
      </c>
      <c r="E9885" s="2" t="str">
        <f>IFERROR(__xludf.DUMMYFUNCTION("GOOGLETRANSLATE(B9885, ""auto"",""en"")"),"And for a t s q m a Q for me for your b e p m e for the population and the GTA b r t and the P ED A K for a well as I k that p n e m o a well I")</f>
        <v>And for a t s q m a Q for me for your b e p m e for the population and the GTA b r t and the P ED A K for a well as I k that p n e m o a well I</v>
      </c>
    </row>
    <row r="9886" ht="15.75" customHeight="1">
      <c r="A9886" s="1">
        <v>10775.0</v>
      </c>
      <c r="B9886" s="3" t="s">
        <v>7523</v>
      </c>
      <c r="C9886" s="2" t="s">
        <v>7521</v>
      </c>
      <c r="D9886" s="2" t="s">
        <v>6</v>
      </c>
      <c r="E9886" s="2" t="str">
        <f>IFERROR(__xludf.DUMMYFUNCTION("GOOGLETRANSLATE(B9886, ""auto"",""en"")"),"Not everything that you lose is a loss")</f>
        <v>Not everything that you lose is a loss</v>
      </c>
    </row>
    <row r="9887" ht="15.75" customHeight="1">
      <c r="A9887" s="1">
        <v>10776.0</v>
      </c>
      <c r="B9887" s="3" t="s">
        <v>7524</v>
      </c>
      <c r="C9887" s="2" t="s">
        <v>7521</v>
      </c>
      <c r="D9887" s="2" t="s">
        <v>6</v>
      </c>
      <c r="E9887" s="2" t="str">
        <f>IFERROR(__xludf.DUMMYFUNCTION("GOOGLETRANSLATE(B9887, ""auto"",""en"")"),"Oh my heart Patch")</f>
        <v>Oh my heart Patch</v>
      </c>
    </row>
    <row r="9888" ht="15.75" customHeight="1">
      <c r="A9888" s="1">
        <v>10777.0</v>
      </c>
      <c r="B9888" s="3" t="s">
        <v>7525</v>
      </c>
      <c r="C9888" s="2" t="s">
        <v>7521</v>
      </c>
      <c r="D9888" s="2" t="s">
        <v>6</v>
      </c>
      <c r="E9888" s="2" t="str">
        <f>IFERROR(__xludf.DUMMYFUNCTION("GOOGLETRANSLATE(B9888, ""auto"",""en"")"),"And for a t e n wa and for a t h g n wa and a n t m for the USG and n e n t k n m m n m A yen")</f>
        <v>And for a t e n wa and for a t h g n wa and a n t m for the USG and n e n t k n m m n m A yen</v>
      </c>
    </row>
    <row r="9889" ht="15.75" customHeight="1">
      <c r="A9889" s="1">
        <v>10778.0</v>
      </c>
      <c r="B9889" s="3" t="s">
        <v>7526</v>
      </c>
      <c r="C9889" s="2" t="s">
        <v>7521</v>
      </c>
      <c r="D9889" s="2" t="s">
        <v>6</v>
      </c>
      <c r="E9889" s="2" t="str">
        <f>IFERROR(__xludf.DUMMYFUNCTION("GOOGLETRANSLATE(B9889, ""auto"",""en"")"),"Not t w s b m n j x b b a rec o t R t brother yen")</f>
        <v>Not t w s b m n j x b b a rec o t R t brother yen</v>
      </c>
    </row>
    <row r="9890" ht="15.75" customHeight="1">
      <c r="A9890" s="1">
        <v>10779.0</v>
      </c>
      <c r="B9890" s="3" t="s">
        <v>7527</v>
      </c>
      <c r="C9890" s="2" t="s">
        <v>7521</v>
      </c>
      <c r="D9890" s="2" t="s">
        <v>6</v>
      </c>
      <c r="E9890" s="2" t="str">
        <f>IFERROR(__xludf.DUMMYFUNCTION("GOOGLETRANSLATE(B9890, ""auto"",""en"")"),"The Sha God")</f>
        <v>The Sha God</v>
      </c>
    </row>
    <row r="9891" ht="15.75" customHeight="1">
      <c r="A9891" s="1">
        <v>10780.0</v>
      </c>
      <c r="B9891" s="2" t="s">
        <v>7528</v>
      </c>
      <c r="C9891" s="2" t="s">
        <v>7521</v>
      </c>
      <c r="D9891" s="2" t="s">
        <v>6</v>
      </c>
      <c r="E9891" s="2" t="str">
        <f>IFERROR(__xludf.DUMMYFUNCTION("GOOGLETRANSLATE(B9891, ""auto"",""en"")")," in fact you even have no idea how much pain I hide")</f>
        <v> in fact you even have no idea how much pain I hide</v>
      </c>
    </row>
    <row r="9892" ht="15.75" customHeight="1">
      <c r="A9892" s="1">
        <v>10781.0</v>
      </c>
      <c r="B9892" s="2" t="s">
        <v>7529</v>
      </c>
      <c r="C9892" s="2" t="s">
        <v>7521</v>
      </c>
      <c r="D9892" s="2" t="s">
        <v>6</v>
      </c>
      <c r="E9892" s="2" t="str">
        <f>IFERROR(__xludf.DUMMYFUNCTION("GOOGLETRANSLATE(B9892, ""auto"",""en"")"),"kissed a famine does not love you, even if you forget all honey even if ORYNBAYEV Mohammed")</f>
        <v>kissed a famine does not love you, even if you forget all honey even if ORYNBAYEV Mohammed</v>
      </c>
    </row>
    <row r="9893" ht="15.75" customHeight="1">
      <c r="A9893" s="1">
        <v>10782.0</v>
      </c>
      <c r="B9893" s="2" t="s">
        <v>7530</v>
      </c>
      <c r="C9893" s="2" t="s">
        <v>7521</v>
      </c>
      <c r="D9893" s="2" t="s">
        <v>6</v>
      </c>
      <c r="E9893" s="2" t="str">
        <f>IFERROR(__xludf.DUMMYFUNCTION("GOOGLETRANSLATE(B9893, ""auto"",""en"")"),"Auto Fariza be a carpenter, half of my fate, I ask her and set Europe")</f>
        <v>Auto Fariza be a carpenter, half of my fate, I ask her and set Europe</v>
      </c>
    </row>
    <row r="9894" ht="15.75" customHeight="1">
      <c r="A9894" s="1">
        <v>10783.0</v>
      </c>
      <c r="B9894" s="3" t="s">
        <v>7520</v>
      </c>
      <c r="C9894" s="2" t="s">
        <v>7531</v>
      </c>
      <c r="D9894" s="2" t="s">
        <v>6</v>
      </c>
      <c r="E9894" s="2" t="str">
        <f>IFERROR(__xludf.DUMMYFUNCTION("GOOGLETRANSLATE(B9894, ""auto"",""en"")"),"я раббым мен сүйетін жандарды сақташы Oh God, I pray you and keep the people who love them")</f>
        <v>я раббым мен сүйетін жандарды сақташы Oh God, I pray you and keep the people who love them</v>
      </c>
    </row>
    <row r="9895" ht="15.75" customHeight="1">
      <c r="A9895" s="1">
        <v>10784.0</v>
      </c>
      <c r="B9895" s="3" t="s">
        <v>7522</v>
      </c>
      <c r="C9895" s="2" t="s">
        <v>7531</v>
      </c>
      <c r="D9895" s="2" t="s">
        <v>6</v>
      </c>
      <c r="E9895" s="2" t="str">
        <f>IFERROR(__xludf.DUMMYFUNCTION("GOOGLETRANSLATE(B9895, ""auto"",""en"")"),"And for a t s q m a Q for me for your b e p m e for the population and the GTA b r t and the P ED A K for a well as I k that p n e m o a well I")</f>
        <v>And for a t s q m a Q for me for your b e p m e for the population and the GTA b r t and the P ED A K for a well as I k that p n e m o a well I</v>
      </c>
    </row>
    <row r="9896" ht="15.75" customHeight="1">
      <c r="A9896" s="1">
        <v>10785.0</v>
      </c>
      <c r="B9896" s="3" t="s">
        <v>7523</v>
      </c>
      <c r="C9896" s="2" t="s">
        <v>7531</v>
      </c>
      <c r="D9896" s="2" t="s">
        <v>6</v>
      </c>
      <c r="E9896" s="2" t="str">
        <f>IFERROR(__xludf.DUMMYFUNCTION("GOOGLETRANSLATE(B9896, ""auto"",""en"")"),"Not everything that you lose is a loss")</f>
        <v>Not everything that you lose is a loss</v>
      </c>
    </row>
    <row r="9897" ht="15.75" customHeight="1">
      <c r="A9897" s="1">
        <v>10786.0</v>
      </c>
      <c r="B9897" s="3" t="s">
        <v>7524</v>
      </c>
      <c r="C9897" s="2" t="s">
        <v>7531</v>
      </c>
      <c r="D9897" s="2" t="s">
        <v>6</v>
      </c>
      <c r="E9897" s="2" t="str">
        <f>IFERROR(__xludf.DUMMYFUNCTION("GOOGLETRANSLATE(B9897, ""auto"",""en"")"),"Oh my heart Patch")</f>
        <v>Oh my heart Patch</v>
      </c>
    </row>
    <row r="9898" ht="15.75" customHeight="1">
      <c r="A9898" s="1">
        <v>10787.0</v>
      </c>
      <c r="B9898" s="3" t="s">
        <v>7525</v>
      </c>
      <c r="C9898" s="2" t="s">
        <v>7531</v>
      </c>
      <c r="D9898" s="2" t="s">
        <v>6</v>
      </c>
      <c r="E9898" s="2" t="str">
        <f>IFERROR(__xludf.DUMMYFUNCTION("GOOGLETRANSLATE(B9898, ""auto"",""en"")"),"And for a t e n wa and for a t h g n wa and a n t m for the USG and n e n t k n m m n m A yen")</f>
        <v>And for a t e n wa and for a t h g n wa and a n t m for the USG and n e n t k n m m n m A yen</v>
      </c>
    </row>
    <row r="9899" ht="15.75" customHeight="1">
      <c r="A9899" s="1">
        <v>10788.0</v>
      </c>
      <c r="B9899" s="3" t="s">
        <v>7526</v>
      </c>
      <c r="C9899" s="2" t="s">
        <v>7531</v>
      </c>
      <c r="D9899" s="2" t="s">
        <v>6</v>
      </c>
      <c r="E9899" s="2" t="str">
        <f>IFERROR(__xludf.DUMMYFUNCTION("GOOGLETRANSLATE(B9899, ""auto"",""en"")"),"Not t w s b m n j x b b a rec o t R t brother yen")</f>
        <v>Not t w s b m n j x b b a rec o t R t brother yen</v>
      </c>
    </row>
    <row r="9900" ht="15.75" customHeight="1">
      <c r="A9900" s="1">
        <v>10789.0</v>
      </c>
      <c r="B9900" s="3" t="s">
        <v>7527</v>
      </c>
      <c r="C9900" s="2" t="s">
        <v>7531</v>
      </c>
      <c r="D9900" s="2" t="s">
        <v>6</v>
      </c>
      <c r="E9900" s="2" t="str">
        <f>IFERROR(__xludf.DUMMYFUNCTION("GOOGLETRANSLATE(B9900, ""auto"",""en"")"),"The Sha God")</f>
        <v>The Sha God</v>
      </c>
    </row>
    <row r="9901" ht="15.75" customHeight="1">
      <c r="A9901" s="1">
        <v>10790.0</v>
      </c>
      <c r="B9901" s="2" t="s">
        <v>7528</v>
      </c>
      <c r="C9901" s="2" t="s">
        <v>7531</v>
      </c>
      <c r="D9901" s="2" t="s">
        <v>6</v>
      </c>
      <c r="E9901" s="2" t="str">
        <f>IFERROR(__xludf.DUMMYFUNCTION("GOOGLETRANSLATE(B9901, ""auto"",""en"")")," in fact you even have no idea how much pain I hide")</f>
        <v> in fact you even have no idea how much pain I hide</v>
      </c>
    </row>
    <row r="9902" ht="15.75" customHeight="1">
      <c r="A9902" s="1">
        <v>10791.0</v>
      </c>
      <c r="B9902" s="2" t="s">
        <v>7529</v>
      </c>
      <c r="C9902" s="2" t="s">
        <v>7531</v>
      </c>
      <c r="D9902" s="2" t="s">
        <v>6</v>
      </c>
      <c r="E9902" s="2" t="str">
        <f>IFERROR(__xludf.DUMMYFUNCTION("GOOGLETRANSLATE(B9902, ""auto"",""en"")"),"kissed a famine does not love you, even if you forget all honey even if ORYNBAYEV Mohammed")</f>
        <v>kissed a famine does not love you, even if you forget all honey even if ORYNBAYEV Mohammed</v>
      </c>
    </row>
    <row r="9903" ht="15.75" customHeight="1">
      <c r="A9903" s="1">
        <v>10792.0</v>
      </c>
      <c r="B9903" s="2" t="s">
        <v>7530</v>
      </c>
      <c r="C9903" s="2" t="s">
        <v>7531</v>
      </c>
      <c r="D9903" s="2" t="s">
        <v>6</v>
      </c>
      <c r="E9903" s="2" t="str">
        <f>IFERROR(__xludf.DUMMYFUNCTION("GOOGLETRANSLATE(B9903, ""auto"",""en"")"),"Auto Fariza be a carpenter, half of my fate, I ask her and set Europe")</f>
        <v>Auto Fariza be a carpenter, half of my fate, I ask her and set Europe</v>
      </c>
    </row>
    <row r="9904" ht="15.75" customHeight="1">
      <c r="A9904" s="1">
        <v>10793.0</v>
      </c>
      <c r="B9904" s="2" t="s">
        <v>7532</v>
      </c>
      <c r="C9904" s="2" t="s">
        <v>7533</v>
      </c>
      <c r="D9904" s="2" t="s">
        <v>6</v>
      </c>
      <c r="E9904" s="2" t="str">
        <f>IFERROR(__xludf.DUMMYFUNCTION("GOOGLETRANSLATE(B9904, ""auto"",""en"")"),"all seasons spectacular series oct pye ko3y pki keep at on the wall and enjoy the show at any time bpitansky sepial of kpuminalnom mipe bipmingema 20s pposhlogo century kotopom mnogolyudnaya cemya shel6i stala a camyh cruel and powerful gangster gangs poc"&amp;"levoennogo time Vehicle Identification znakom gruppipovki ppomyshlyavshey gra6ezhami and azaptnymi igpami steel sewn into kozypki lezviya rest of the series in the discussion series")</f>
        <v>all seasons spectacular series oct pye ko3y pki keep at on the wall and enjoy the show at any time bpitansky sepial of kpuminalnom mipe bipmingema 20s pposhlogo century kotopom mnogolyudnaya cemya shel6i stala a camyh cruel and powerful gangster gangs poclevoennogo time Vehicle Identification znakom gruppipovki ppomyshlyavshey gra6ezhami and azaptnymi igpami steel sewn into kozypki lezviya rest of the series in the discussion series</v>
      </c>
    </row>
    <row r="9905" ht="15.75" customHeight="1">
      <c r="A9905" s="1">
        <v>10794.0</v>
      </c>
      <c r="B9905" s="2" t="s">
        <v>7534</v>
      </c>
      <c r="C9905" s="2" t="s">
        <v>7533</v>
      </c>
      <c r="D9905" s="2" t="s">
        <v>6</v>
      </c>
      <c r="E9905" s="2" t="str">
        <f>IFERROR(__xludf.DUMMYFUNCTION("GOOGLETRANSLATE(B9905, ""auto"",""en"")"),"willpower 2016 Genre Drama Biography History of the legendary black athlete Jesse Owens whose incredible perseverance led him to the Olympic Games 1936 in Nazi Berlin encountered in its path obstacles and temptations are nothing in comparison with the gra"&amp;"nd races followed by the entire world with bated one breath hoping to win Jesse as a symbol of justice and dignity while others were eager to defeat him in the name of the triumph of the ideology of a few seconds and Jesse burst into the history of throwi"&amp;"ng audacious challenge to Hitler")</f>
        <v>willpower 2016 Genre Drama Biography History of the legendary black athlete Jesse Owens whose incredible perseverance led him to the Olympic Games 1936 in Nazi Berlin encountered in its path obstacles and temptations are nothing in comparison with the grand races followed by the entire world with bated one breath hoping to win Jesse as a symbol of justice and dignity while others were eager to defeat him in the name of the triumph of the ideology of a few seconds and Jesse burst into the history of throwing audacious challenge to Hitler</v>
      </c>
    </row>
    <row r="9906" ht="15.75" customHeight="1">
      <c r="A9906" s="1">
        <v>10795.0</v>
      </c>
      <c r="B9906" s="2" t="s">
        <v>7535</v>
      </c>
      <c r="C9906" s="2" t="s">
        <v>7533</v>
      </c>
      <c r="D9906" s="2" t="s">
        <v>6</v>
      </c>
      <c r="E9906" s="2" t="str">
        <f>IFERROR(__xludf.DUMMYFUNCTION("GOOGLETRANSLATE(B9906, ""auto"",""en"")"),"It went hand in vot schaste")</f>
        <v>It went hand in vot schaste</v>
      </c>
    </row>
    <row r="9907" ht="15.75" customHeight="1">
      <c r="A9907" s="1">
        <v>10796.0</v>
      </c>
      <c r="B9907" s="2" t="s">
        <v>7536</v>
      </c>
      <c r="C9907" s="2" t="s">
        <v>7533</v>
      </c>
      <c r="D9907" s="2" t="s">
        <v>6</v>
      </c>
      <c r="E9907" s="2" t="str">
        <f>IFERROR(__xludf.DUMMYFUNCTION("GOOGLETRANSLATE(B9907, ""auto"",""en"")"),"the woman has no rules have only the mood and the mood such rules montréal")</f>
        <v>the woman has no rules have only the mood and the mood such rules montréal</v>
      </c>
    </row>
    <row r="9908" ht="15.75" customHeight="1">
      <c r="A9908" s="1">
        <v>10797.0</v>
      </c>
      <c r="B9908" s="2" t="s">
        <v>7537</v>
      </c>
      <c r="C9908" s="2" t="s">
        <v>7533</v>
      </c>
      <c r="D9908" s="2" t="s">
        <v>6</v>
      </c>
      <c r="E9908" s="2" t="str">
        <f>IFERROR(__xludf.DUMMYFUNCTION("GOOGLETRANSLATE(B9908, ""auto"",""en"")"),"the text you listen you better let go do not hold on to the past, live today oh yes you 10000 read such texts but now imagine you know that in the future waiting for you so you do not know, I do not know if you kill today because of one person, and holdin"&amp;"g on to the past you step back from his future suddenly this has prepared you something in return for this loss and you do not let her past faithful to let people play an important role but life is dynamic foolish to stand in one place for everyone loses "&amp;"its stupidity of jealous pride in silence feeling sobst con- cern hurt us so much to the person become attached and then nobody's fault you want to man was near and he left or did bad, not all goes according to our Wish everything flows as it should so I "&amp;"admit I was too proud, and these are my reasons for the loss it will be to me a lesson or stigma but this is no reason to close the door to admit their mistakes and move on, believe it would be better")</f>
        <v>the text you listen you better let go do not hold on to the past, live today oh yes you 10000 read such texts but now imagine you know that in the future waiting for you so you do not know, I do not know if you kill today because of one person, and holding on to the past you step back from his future suddenly this has prepared you something in return for this loss and you do not let her past faithful to let people play an important role but life is dynamic foolish to stand in one place for everyone loses its stupidity of jealous pride in silence feeling sobst con- cern hurt us so much to the person become attached and then nobody's fault you want to man was near and he left or did bad, not all goes according to our Wish everything flows as it should so I admit I was too proud, and these are my reasons for the loss it will be to me a lesson or stigma but this is no reason to close the door to admit their mistakes and move on, believe it would be better</v>
      </c>
    </row>
    <row r="9909" ht="15.75" customHeight="1">
      <c r="A9909" s="1">
        <v>10798.0</v>
      </c>
      <c r="B9909" s="2" t="s">
        <v>7538</v>
      </c>
      <c r="C9909" s="2" t="s">
        <v>7533</v>
      </c>
      <c r="D9909" s="2" t="s">
        <v>6</v>
      </c>
      <c r="E9909" s="2" t="str">
        <f>IFERROR(__xludf.DUMMYFUNCTION("GOOGLETRANSLATE(B9909, ""auto"",""en"")"),"I do not have to be tied to one who showed you a bit of attention to Janet Fitch")</f>
        <v>I do not have to be tied to one who showed you a bit of attention to Janet Fitch</v>
      </c>
    </row>
    <row r="9910" ht="15.75" customHeight="1">
      <c r="A9910" s="1">
        <v>10799.0</v>
      </c>
      <c r="B9910" s="2" t="s">
        <v>7539</v>
      </c>
      <c r="C9910" s="2" t="s">
        <v>7533</v>
      </c>
      <c r="D9910" s="2" t="s">
        <v>6</v>
      </c>
      <c r="E9910" s="2" t="str">
        <f>IFERROR(__xludf.DUMMYFUNCTION("GOOGLETRANSLATE(B9910, ""auto"",""en"")")," from my jealousy to a third world war one step")</f>
        <v> from my jealousy to a third world war one step</v>
      </c>
    </row>
    <row r="9911" ht="15.75" customHeight="1">
      <c r="A9911" s="1">
        <v>10800.0</v>
      </c>
      <c r="B9911" s="2" t="s">
        <v>7540</v>
      </c>
      <c r="C9911" s="2" t="s">
        <v>7533</v>
      </c>
      <c r="D9911" s="2" t="s">
        <v>6</v>
      </c>
      <c r="E9911" s="2" t="str">
        <f>IFERROR(__xludf.DUMMYFUNCTION("GOOGLETRANSLATE(B9911, ""auto"",""en"")"),"we are a little small letter carefully and Day collected just one word by day with e m Article")</f>
        <v>we are a little small letter carefully and Day collected just one word by day with e m Article</v>
      </c>
    </row>
    <row r="9912" ht="15.75" customHeight="1">
      <c r="A9912" s="1">
        <v>10801.0</v>
      </c>
      <c r="B9912" s="2" t="s">
        <v>7541</v>
      </c>
      <c r="C9912" s="2" t="s">
        <v>7533</v>
      </c>
      <c r="D9912" s="2" t="s">
        <v>6</v>
      </c>
      <c r="E9912" s="2" t="str">
        <f>IFERROR(__xludf.DUMMYFUNCTION("GOOGLETRANSLATE(B9912, ""auto"",""en"")"),"beauty")</f>
        <v>beauty</v>
      </c>
    </row>
    <row r="9913" ht="15.75" customHeight="1">
      <c r="A9913" s="1">
        <v>10802.0</v>
      </c>
      <c r="B9913" s="2" t="s">
        <v>7532</v>
      </c>
      <c r="C9913" s="2" t="s">
        <v>7542</v>
      </c>
      <c r="D9913" s="2" t="s">
        <v>6</v>
      </c>
      <c r="E9913" s="2" t="str">
        <f>IFERROR(__xludf.DUMMYFUNCTION("GOOGLETRANSLATE(B9913, ""auto"",""en"")"),"all seasons spectacular series oct pye ko3y pki keep at on the wall and enjoy the show at any time bpitansky sepial of kpuminalnom mipe bipmingema 20s pposhlogo century kotopom mnogolyudnaya cemya shel6i stala a camyh cruel and powerful gangster gangs poc"&amp;"levoennogo time Vehicle Identification znakom gruppipovki ppomyshlyavshey gra6ezhami and azaptnymi igpami steel sewn into kozypki lezviya rest of the series in the discussion series")</f>
        <v>all seasons spectacular series oct pye ko3y pki keep at on the wall and enjoy the show at any time bpitansky sepial of kpuminalnom mipe bipmingema 20s pposhlogo century kotopom mnogolyudnaya cemya shel6i stala a camyh cruel and powerful gangster gangs poclevoennogo time Vehicle Identification znakom gruppipovki ppomyshlyavshey gra6ezhami and azaptnymi igpami steel sewn into kozypki lezviya rest of the series in the discussion series</v>
      </c>
    </row>
    <row r="9914" ht="15.75" customHeight="1">
      <c r="A9914" s="1">
        <v>10803.0</v>
      </c>
      <c r="B9914" s="2" t="s">
        <v>7534</v>
      </c>
      <c r="C9914" s="2" t="s">
        <v>7542</v>
      </c>
      <c r="D9914" s="2" t="s">
        <v>6</v>
      </c>
      <c r="E9914" s="2" t="str">
        <f>IFERROR(__xludf.DUMMYFUNCTION("GOOGLETRANSLATE(B9914, ""auto"",""en"")"),"willpower 2016 Genre Drama Biography History of the legendary black athlete Jesse Owens whose incredible perseverance led him to the Olympic Games 1936 in Nazi Berlin encountered in its path obstacles and temptations are nothing in comparison with the gra"&amp;"nd races followed by the entire world with bated one breath hoping to win Jesse as a symbol of justice and dignity while others were eager to defeat him in the name of the triumph of the ideology of a few seconds and Jesse burst into the history of throwi"&amp;"ng audacious challenge to Hitler")</f>
        <v>willpower 2016 Genre Drama Biography History of the legendary black athlete Jesse Owens whose incredible perseverance led him to the Olympic Games 1936 in Nazi Berlin encountered in its path obstacles and temptations are nothing in comparison with the grand races followed by the entire world with bated one breath hoping to win Jesse as a symbol of justice and dignity while others were eager to defeat him in the name of the triumph of the ideology of a few seconds and Jesse burst into the history of throwing audacious challenge to Hitler</v>
      </c>
    </row>
    <row r="9915" ht="15.75" customHeight="1">
      <c r="A9915" s="1">
        <v>10804.0</v>
      </c>
      <c r="B9915" s="2" t="s">
        <v>7535</v>
      </c>
      <c r="C9915" s="2" t="s">
        <v>7542</v>
      </c>
      <c r="D9915" s="2" t="s">
        <v>6</v>
      </c>
      <c r="E9915" s="2" t="str">
        <f>IFERROR(__xludf.DUMMYFUNCTION("GOOGLETRANSLATE(B9915, ""auto"",""en"")"),"It went hand in vot schaste")</f>
        <v>It went hand in vot schaste</v>
      </c>
    </row>
    <row r="9916" ht="15.75" customHeight="1">
      <c r="A9916" s="1">
        <v>10805.0</v>
      </c>
      <c r="B9916" s="2" t="s">
        <v>7536</v>
      </c>
      <c r="C9916" s="2" t="s">
        <v>7542</v>
      </c>
      <c r="D9916" s="2" t="s">
        <v>6</v>
      </c>
      <c r="E9916" s="2" t="str">
        <f>IFERROR(__xludf.DUMMYFUNCTION("GOOGLETRANSLATE(B9916, ""auto"",""en"")"),"the woman has no rules have only the mood and the mood such rules montréal")</f>
        <v>the woman has no rules have only the mood and the mood such rules montréal</v>
      </c>
    </row>
    <row r="9917" ht="15.75" customHeight="1">
      <c r="A9917" s="1">
        <v>10806.0</v>
      </c>
      <c r="B9917" s="2" t="s">
        <v>7537</v>
      </c>
      <c r="C9917" s="2" t="s">
        <v>7542</v>
      </c>
      <c r="D9917" s="2" t="s">
        <v>6</v>
      </c>
      <c r="E9917" s="2" t="str">
        <f>IFERROR(__xludf.DUMMYFUNCTION("GOOGLETRANSLATE(B9917, ""auto"",""en"")"),"the text you listen you better let go do not hold on to the past, live today oh yes you 10000 read such texts but now imagine you know that in the future waiting for you so you do not know, I do not know if you kill today because of one person, and holdin"&amp;"g on to the past you step back from his future suddenly this has prepared you something in return for this loss and you do not let her past faithful to let people play an important role but life is dynamic foolish to stand in one place for everyone loses "&amp;"its stupidity of jealous pride in silence feeling sobst con- cern hurt us so much to the person become attached and then nobody's fault you want to man was near and he left or did bad, not all goes according to our Wish everything flows as it should so I "&amp;"admit I was too proud, and these are my reasons for the loss it will be to me a lesson or stigma but this is no reason to close the door to admit their mistakes and move on, believe it would be better")</f>
        <v>the text you listen you better let go do not hold on to the past, live today oh yes you 10000 read such texts but now imagine you know that in the future waiting for you so you do not know, I do not know if you kill today because of one person, and holding on to the past you step back from his future suddenly this has prepared you something in return for this loss and you do not let her past faithful to let people play an important role but life is dynamic foolish to stand in one place for everyone loses its stupidity of jealous pride in silence feeling sobst con- cern hurt us so much to the person become attached and then nobody's fault you want to man was near and he left or did bad, not all goes according to our Wish everything flows as it should so I admit I was too proud, and these are my reasons for the loss it will be to me a lesson or stigma but this is no reason to close the door to admit their mistakes and move on, believe it would be better</v>
      </c>
    </row>
    <row r="9918" ht="15.75" customHeight="1">
      <c r="A9918" s="1">
        <v>10807.0</v>
      </c>
      <c r="B9918" s="2" t="s">
        <v>7538</v>
      </c>
      <c r="C9918" s="2" t="s">
        <v>7542</v>
      </c>
      <c r="D9918" s="2" t="s">
        <v>6</v>
      </c>
      <c r="E9918" s="2" t="str">
        <f>IFERROR(__xludf.DUMMYFUNCTION("GOOGLETRANSLATE(B9918, ""auto"",""en"")"),"I do not have to be tied to one who showed you a bit of attention to Janet Fitch")</f>
        <v>I do not have to be tied to one who showed you a bit of attention to Janet Fitch</v>
      </c>
    </row>
    <row r="9919" ht="15.75" customHeight="1">
      <c r="A9919" s="1">
        <v>10808.0</v>
      </c>
      <c r="B9919" s="2" t="s">
        <v>7539</v>
      </c>
      <c r="C9919" s="2" t="s">
        <v>7542</v>
      </c>
      <c r="D9919" s="2" t="s">
        <v>6</v>
      </c>
      <c r="E9919" s="2" t="str">
        <f>IFERROR(__xludf.DUMMYFUNCTION("GOOGLETRANSLATE(B9919, ""auto"",""en"")")," from my jealousy to a third world war one step")</f>
        <v> from my jealousy to a third world war one step</v>
      </c>
    </row>
    <row r="9920" ht="15.75" customHeight="1">
      <c r="A9920" s="1">
        <v>10809.0</v>
      </c>
      <c r="B9920" s="2" t="s">
        <v>7540</v>
      </c>
      <c r="C9920" s="2" t="s">
        <v>7542</v>
      </c>
      <c r="D9920" s="2" t="s">
        <v>6</v>
      </c>
      <c r="E9920" s="2" t="str">
        <f>IFERROR(__xludf.DUMMYFUNCTION("GOOGLETRANSLATE(B9920, ""auto"",""en"")"),"we are a little small letter carefully and Day collected just one word by day with e m Article")</f>
        <v>we are a little small letter carefully and Day collected just one word by day with e m Article</v>
      </c>
    </row>
    <row r="9921" ht="15.75" customHeight="1">
      <c r="A9921" s="1">
        <v>10810.0</v>
      </c>
      <c r="B9921" s="2" t="s">
        <v>7541</v>
      </c>
      <c r="C9921" s="2" t="s">
        <v>7542</v>
      </c>
      <c r="D9921" s="2" t="s">
        <v>6</v>
      </c>
      <c r="E9921" s="2" t="str">
        <f>IFERROR(__xludf.DUMMYFUNCTION("GOOGLETRANSLATE(B9921, ""auto"",""en"")"),"beauty")</f>
        <v>beauty</v>
      </c>
    </row>
    <row r="9922" ht="15.75" customHeight="1">
      <c r="A9922" s="1">
        <v>10812.0</v>
      </c>
      <c r="B9922" s="2" t="s">
        <v>7543</v>
      </c>
      <c r="C9922" s="2" t="s">
        <v>7544</v>
      </c>
      <c r="D9922" s="2" t="s">
        <v>6</v>
      </c>
      <c r="E9922" s="2" t="str">
        <f>IFERROR(__xludf.DUMMYFUNCTION("GOOGLETRANSLATE(B9922, ""auto"",""en"")"),"ppoekt pokazyvayuschy HOW ppavilno otnocitsya need to strangers slovam")</f>
        <v>ppoekt pokazyvayuschy HOW ppavilno otnocitsya need to strangers slovam</v>
      </c>
    </row>
    <row r="9923" ht="15.75" customHeight="1">
      <c r="A9923" s="1">
        <v>10813.0</v>
      </c>
      <c r="B9923" s="2" t="s">
        <v>7545</v>
      </c>
      <c r="C9923" s="2" t="s">
        <v>7544</v>
      </c>
      <c r="D9923" s="2" t="s">
        <v>6</v>
      </c>
      <c r="E9923" s="2" t="str">
        <f>IFERROR(__xludf.DUMMYFUNCTION("GOOGLETRANSLATE(B9923, ""auto"",""en"")"),"I drink wine and you're at the sight of me you drink a sedative")</f>
        <v>I drink wine and you're at the sight of me you drink a sedative</v>
      </c>
    </row>
    <row r="9924" ht="15.75" customHeight="1">
      <c r="A9924" s="1">
        <v>10815.0</v>
      </c>
      <c r="B9924" s="2" t="s">
        <v>7546</v>
      </c>
      <c r="C9924" s="2" t="s">
        <v>7544</v>
      </c>
      <c r="D9924" s="2" t="s">
        <v>6</v>
      </c>
      <c r="E9924" s="2" t="str">
        <f>IFERROR(__xludf.DUMMYFUNCTION("GOOGLETRANSLATE(B9924, ""auto"",""en"")"),"this is when it will happen to all of us")</f>
        <v>this is when it will happen to all of us</v>
      </c>
    </row>
    <row r="9925" ht="15.75" customHeight="1">
      <c r="A9925" s="1">
        <v>10816.0</v>
      </c>
      <c r="B9925" s="2" t="s">
        <v>7547</v>
      </c>
      <c r="C9925" s="2" t="s">
        <v>7544</v>
      </c>
      <c r="D9925" s="2" t="s">
        <v>6</v>
      </c>
      <c r="E9925" s="2" t="str">
        <f>IFERROR(__xludf.DUMMYFUNCTION("GOOGLETRANSLATE(B9925, ""auto"",""en"")"),"star named Fariz")</f>
        <v>star named Fariz</v>
      </c>
    </row>
    <row r="9926" ht="15.75" customHeight="1">
      <c r="A9926" s="1">
        <v>10817.0</v>
      </c>
      <c r="B9926" s="2" t="s">
        <v>7548</v>
      </c>
      <c r="C9926" s="2" t="s">
        <v>7544</v>
      </c>
      <c r="D9926" s="2" t="s">
        <v>6</v>
      </c>
      <c r="E9926" s="2" t="str">
        <f>IFERROR(__xludf.DUMMYFUNCTION("GOOGLETRANSLATE(B9926, ""auto"",""en"")"),"inst bewacum ")</f>
        <v>inst bewacum </v>
      </c>
    </row>
    <row r="9927" ht="15.75" customHeight="1">
      <c r="A9927" s="1">
        <v>10818.0</v>
      </c>
      <c r="B9927" s="2" t="s">
        <v>7549</v>
      </c>
      <c r="C9927" s="2" t="s">
        <v>7550</v>
      </c>
      <c r="D9927" s="2" t="s">
        <v>6</v>
      </c>
      <c r="E9927" s="2" t="str">
        <f>IFERROR(__xludf.DUMMYFUNCTION("GOOGLETRANSLATE(B9927, ""auto"",""en"")"),"each living a life as he wants so happy birthday to me, I live and I will live happily went to 21 yo")</f>
        <v>each living a life as he wants so happy birthday to me, I live and I will live happily went to 21 yo</v>
      </c>
    </row>
    <row r="9928" ht="15.75" customHeight="1">
      <c r="A9928" s="1">
        <v>10819.0</v>
      </c>
      <c r="B9928" s="2" t="s">
        <v>7551</v>
      </c>
      <c r="C9928" s="2" t="s">
        <v>7550</v>
      </c>
      <c r="D9928" s="2" t="s">
        <v>6</v>
      </c>
      <c r="E9928" s="2" t="str">
        <f>IFERROR(__xludf.DUMMYFUNCTION("GOOGLETRANSLATE(B9928, ""auto"",""en"")"),"ееебой old school russian rap ")</f>
        <v>ееебой old school russian rap </v>
      </c>
    </row>
    <row r="9929" ht="15.75" customHeight="1">
      <c r="A9929" s="1">
        <v>10820.0</v>
      </c>
      <c r="B9929" s="2" t="s">
        <v>7552</v>
      </c>
      <c r="C9929" s="2" t="s">
        <v>7550</v>
      </c>
      <c r="D9929" s="2" t="s">
        <v>6</v>
      </c>
      <c r="E9929" s="2" t="str">
        <f>IFERROR(__xludf.DUMMYFUNCTION("GOOGLETRANSLATE(B9929, ""auto"",""en"")"),"you")</f>
        <v>you</v>
      </c>
    </row>
    <row r="9930" ht="15.75" customHeight="1">
      <c r="A9930" s="1">
        <v>10821.0</v>
      </c>
      <c r="B9930" s="2" t="s">
        <v>7549</v>
      </c>
      <c r="C9930" s="2" t="s">
        <v>7553</v>
      </c>
      <c r="D9930" s="2" t="s">
        <v>6</v>
      </c>
      <c r="E9930" s="2" t="str">
        <f>IFERROR(__xludf.DUMMYFUNCTION("GOOGLETRANSLATE(B9930, ""auto"",""en"")"),"each living a life as he wants so happy birthday to me, I live and I will live happily went to 21 yo")</f>
        <v>each living a life as he wants so happy birthday to me, I live and I will live happily went to 21 yo</v>
      </c>
    </row>
    <row r="9931" ht="15.75" customHeight="1">
      <c r="A9931" s="1">
        <v>10822.0</v>
      </c>
      <c r="B9931" s="2" t="s">
        <v>7551</v>
      </c>
      <c r="C9931" s="2" t="s">
        <v>7553</v>
      </c>
      <c r="D9931" s="2" t="s">
        <v>6</v>
      </c>
      <c r="E9931" s="2" t="str">
        <f>IFERROR(__xludf.DUMMYFUNCTION("GOOGLETRANSLATE(B9931, ""auto"",""en"")"),"ееебой old school russian rap ")</f>
        <v>ееебой old school russian rap </v>
      </c>
    </row>
    <row r="9932" ht="15.75" customHeight="1">
      <c r="A9932" s="1">
        <v>10823.0</v>
      </c>
      <c r="B9932" s="2" t="s">
        <v>7552</v>
      </c>
      <c r="C9932" s="2" t="s">
        <v>7553</v>
      </c>
      <c r="D9932" s="2" t="s">
        <v>6</v>
      </c>
      <c r="E9932" s="2" t="str">
        <f>IFERROR(__xludf.DUMMYFUNCTION("GOOGLETRANSLATE(B9932, ""auto"",""en"")"),"you")</f>
        <v>you</v>
      </c>
    </row>
    <row r="9933" ht="15.75" customHeight="1">
      <c r="A9933" s="1">
        <v>10824.0</v>
      </c>
      <c r="B9933" s="2" t="s">
        <v>7549</v>
      </c>
      <c r="C9933" s="2" t="s">
        <v>7553</v>
      </c>
      <c r="D9933" s="2" t="s">
        <v>6</v>
      </c>
      <c r="E9933" s="2" t="str">
        <f>IFERROR(__xludf.DUMMYFUNCTION("GOOGLETRANSLATE(B9933, ""auto"",""en"")"),"each living a life as he wants so happy birthday to me, I live and I will live happily went to 21 yo")</f>
        <v>each living a life as he wants so happy birthday to me, I live and I will live happily went to 21 yo</v>
      </c>
    </row>
    <row r="9934" ht="15.75" customHeight="1">
      <c r="A9934" s="1">
        <v>10825.0</v>
      </c>
      <c r="B9934" s="2" t="s">
        <v>7551</v>
      </c>
      <c r="C9934" s="2" t="s">
        <v>7553</v>
      </c>
      <c r="D9934" s="2" t="s">
        <v>6</v>
      </c>
      <c r="E9934" s="2" t="str">
        <f>IFERROR(__xludf.DUMMYFUNCTION("GOOGLETRANSLATE(B9934, ""auto"",""en"")"),"ееебой old school russian rap ")</f>
        <v>ееебой old school russian rap </v>
      </c>
    </row>
    <row r="9935" ht="15.75" customHeight="1">
      <c r="A9935" s="1">
        <v>10826.0</v>
      </c>
      <c r="B9935" s="2" t="s">
        <v>7552</v>
      </c>
      <c r="C9935" s="2" t="s">
        <v>7553</v>
      </c>
      <c r="D9935" s="2" t="s">
        <v>6</v>
      </c>
      <c r="E9935" s="2" t="str">
        <f>IFERROR(__xludf.DUMMYFUNCTION("GOOGLETRANSLATE(B9935, ""auto"",""en"")"),"you")</f>
        <v>you</v>
      </c>
    </row>
    <row r="9936" ht="15.75" customHeight="1">
      <c r="A9936" s="1">
        <v>10827.0</v>
      </c>
      <c r="B9936" s="2" t="s">
        <v>7554</v>
      </c>
      <c r="C9936" s="2" t="s">
        <v>7555</v>
      </c>
      <c r="D9936" s="2" t="s">
        <v>6</v>
      </c>
      <c r="E9936" s="2" t="str">
        <f>IFERROR(__xludf.DUMMYFUNCTION("GOOGLETRANSLATE(B9936, ""auto"",""en"")"),"şaxzod")</f>
        <v>şaxzod</v>
      </c>
    </row>
    <row r="9937" ht="15.75" customHeight="1">
      <c r="A9937" s="1">
        <v>10828.0</v>
      </c>
      <c r="B9937" s="2" t="s">
        <v>7556</v>
      </c>
      <c r="C9937" s="2" t="s">
        <v>7555</v>
      </c>
      <c r="D9937" s="2" t="s">
        <v>6</v>
      </c>
      <c r="E9937" s="2" t="str">
        <f>IFERROR(__xludf.DUMMYFUNCTION("GOOGLETRANSLATE(B9937, ""auto"",""en"")"),"gg wp ")</f>
        <v>gg wp </v>
      </c>
    </row>
    <row r="9938" ht="15.75" customHeight="1">
      <c r="A9938" s="1">
        <v>10829.0</v>
      </c>
      <c r="B9938" s="2" t="s">
        <v>7557</v>
      </c>
      <c r="C9938" s="2" t="s">
        <v>7555</v>
      </c>
      <c r="D9938" s="2" t="s">
        <v>6</v>
      </c>
      <c r="E9938" s="2" t="str">
        <f>IFERROR(__xludf.DUMMYFUNCTION("GOOGLETRANSLATE(B9938, ""auto"",""en"")")," on the stairs at the back entrance to our office is dead cockroach its long nobody cleaned and I decided to diversify the environment around it later colleagues picked up the idea of ​​who knows how far it will go")</f>
        <v> on the stairs at the back entrance to our office is dead cockroach its long nobody cleaned and I decided to diversify the environment around it later colleagues picked up the idea of ​​who knows how far it will go</v>
      </c>
    </row>
    <row r="9939" ht="15.75" customHeight="1">
      <c r="A9939" s="1">
        <v>10830.0</v>
      </c>
      <c r="B9939" s="2" t="s">
        <v>7558</v>
      </c>
      <c r="C9939" s="2" t="s">
        <v>7555</v>
      </c>
      <c r="D9939" s="2" t="s">
        <v>6</v>
      </c>
      <c r="E9939" s="2" t="str">
        <f>IFERROR(__xludf.DUMMYFUNCTION("GOOGLETRANSLATE(B9939, ""auto"",""en"")"),"competition we give 100 hours progressarena by random selection of numbers we define the 10 winners who will receive 10 hours of draw will be live on July 1 show completely")</f>
        <v>competition we give 100 hours progressarena by random selection of numbers we define the 10 winners who will receive 10 hours of draw will be live on July 1 show completely</v>
      </c>
    </row>
    <row r="9940" ht="15.75" customHeight="1">
      <c r="A9940" s="1">
        <v>10831.0</v>
      </c>
      <c r="B9940" s="2" t="s">
        <v>7559</v>
      </c>
      <c r="C9940" s="2" t="s">
        <v>7555</v>
      </c>
      <c r="D9940" s="2" t="s">
        <v>6</v>
      </c>
      <c r="E9940" s="2" t="str">
        <f>IFERROR(__xludf.DUMMYFUNCTION("GOOGLETRANSLATE(B9940, ""auto"",""en"")"),"fast cup 1x1 paw paw registration 1st place 500 rubles beginning of the tournament on 10 June 19 00 MSK 1 MSK 00 Round 19 Round 2 19 30 MSK show completely")</f>
        <v>fast cup 1x1 paw paw registration 1st place 500 rubles beginning of the tournament on 10 June 19 00 MSK 1 MSK 00 Round 19 Round 2 19 30 MSK show completely</v>
      </c>
    </row>
    <row r="9941" ht="15.75" customHeight="1">
      <c r="A9941" s="1">
        <v>10832.0</v>
      </c>
      <c r="B9941" s="2" t="s">
        <v>7560</v>
      </c>
      <c r="C9941" s="2" t="s">
        <v>7555</v>
      </c>
      <c r="D9941" s="2" t="s">
        <v>6</v>
      </c>
      <c r="E9941" s="2" t="str">
        <f>IFERROR(__xludf.DUMMYFUNCTION("GOOGLETRANSLATE(B9941, ""auto"",""en"")"),"how to pick up camaro million or attic we are flying clip premiere 2019")</f>
        <v>how to pick up camaro million or attic we are flying clip premiere 2019</v>
      </c>
    </row>
    <row r="9942" ht="15.75" customHeight="1">
      <c r="A9942" s="1">
        <v>10833.0</v>
      </c>
      <c r="B9942" s="2" t="s">
        <v>7561</v>
      </c>
      <c r="C9942" s="2" t="s">
        <v>7555</v>
      </c>
      <c r="D9942" s="2" t="s">
        <v>6</v>
      </c>
      <c r="E9942" s="2" t="str">
        <f>IFERROR(__xludf.DUMMYFUNCTION("GOOGLETRANSLATE(B9942, ""auto"",""en"")"),"fast cup 1x1 register Rank 1 Rank 2 900 Br 450 rubles 3 150 rubles place beginning of the tournament May 30 18 00 MSK show completely")</f>
        <v>fast cup 1x1 register Rank 1 Rank 2 900 Br 450 rubles 3 150 rubles place beginning of the tournament May 30 18 00 MSK show completely</v>
      </c>
    </row>
    <row r="9943" ht="15.75" customHeight="1">
      <c r="A9943" s="1">
        <v>10834.0</v>
      </c>
      <c r="B9943" s="2" t="s">
        <v>7562</v>
      </c>
      <c r="C9943" s="2" t="s">
        <v>7555</v>
      </c>
      <c r="D9943" s="2" t="s">
        <v>6</v>
      </c>
      <c r="E9943" s="2" t="str">
        <f>IFERROR(__xludf.DUMMYFUNCTION("GOOGLETRANSLATE(B9943, ""auto"",""en"")"),"that's flown the tournament schedule checking in and participate repost do to not lose the beginning of all tournaments in 18 00 MSK exact schedule of rounds and the groups lay out the day before the start of the tournament to show full")</f>
        <v>that's flown the tournament schedule checking in and participate repost do to not lose the beginning of all tournaments in 18 00 MSK exact schedule of rounds and the groups lay out the day before the start of the tournament to show full</v>
      </c>
    </row>
    <row r="9944" ht="15.75" customHeight="1">
      <c r="A9944" s="1">
        <v>10835.0</v>
      </c>
      <c r="B9944" s="2" t="s">
        <v>7563</v>
      </c>
      <c r="C9944" s="2" t="s">
        <v>7555</v>
      </c>
      <c r="D9944" s="2" t="s">
        <v>6</v>
      </c>
      <c r="E9944" s="2" t="str">
        <f>IFERROR(__xludf.DUMMYFUNCTION("GOOGLETRANSLATE(B9944, ""auto"",""en"")"),"choose your fighter")</f>
        <v>choose your fighter</v>
      </c>
    </row>
    <row r="9945" ht="15.75" customHeight="1">
      <c r="A9945" s="1">
        <v>10836.0</v>
      </c>
      <c r="B9945" s="2" t="s">
        <v>7564</v>
      </c>
      <c r="C9945" s="2" t="s">
        <v>7555</v>
      </c>
      <c r="D9945" s="2" t="s">
        <v>6</v>
      </c>
      <c r="E9945" s="2" t="str">
        <f>IFERROR(__xludf.DUMMYFUNCTION("GOOGLETRANSLATE(B9945, ""auto"",""en"")"),"April 12, 1961 Yuri Gagarin first visited in space 58 years later, scientists were able to photograph the shadow of a black hole as you think to intergalactic tourism has not got long gone Cosmonautics Day 12aprelya")</f>
        <v>April 12, 1961 Yuri Gagarin first visited in space 58 years later, scientists were able to photograph the shadow of a black hole as you think to intergalactic tourism has not got long gone Cosmonautics Day 12aprelya</v>
      </c>
    </row>
    <row r="9946" ht="15.75" customHeight="1">
      <c r="A9946" s="1">
        <v>10837.0</v>
      </c>
      <c r="B9946" s="2" t="s">
        <v>7565</v>
      </c>
      <c r="C9946" s="2" t="s">
        <v>7555</v>
      </c>
      <c r="D9946" s="2" t="s">
        <v>6</v>
      </c>
      <c r="E9946" s="2" t="str">
        <f>IFERROR(__xludf.DUMMYFUNCTION("GOOGLETRANSLATE(B9946, ""auto"",""en"")"),"and here it is the last Friday of 2018 instead of the novelties of the week catch all the Christmas mood, and embrace the whole")</f>
        <v>and here it is the last Friday of 2018 instead of the novelties of the week catch all the Christmas mood, and embrace the whole</v>
      </c>
    </row>
    <row r="9947" ht="15.75" customHeight="1">
      <c r="A9947" s="1">
        <v>10838.0</v>
      </c>
      <c r="B9947" s="2" t="s">
        <v>7554</v>
      </c>
      <c r="C9947" s="2" t="s">
        <v>7566</v>
      </c>
      <c r="D9947" s="2" t="s">
        <v>6</v>
      </c>
      <c r="E9947" s="2" t="str">
        <f>IFERROR(__xludf.DUMMYFUNCTION("GOOGLETRANSLATE(B9947, ""auto"",""en"")"),"şaxzod")</f>
        <v>şaxzod</v>
      </c>
    </row>
    <row r="9948" ht="15.75" customHeight="1">
      <c r="A9948" s="1">
        <v>10839.0</v>
      </c>
      <c r="B9948" s="2" t="s">
        <v>7556</v>
      </c>
      <c r="C9948" s="2" t="s">
        <v>7566</v>
      </c>
      <c r="D9948" s="2" t="s">
        <v>6</v>
      </c>
      <c r="E9948" s="2" t="str">
        <f>IFERROR(__xludf.DUMMYFUNCTION("GOOGLETRANSLATE(B9948, ""auto"",""en"")"),"gg wp ")</f>
        <v>gg wp </v>
      </c>
    </row>
    <row r="9949" ht="15.75" customHeight="1">
      <c r="A9949" s="1">
        <v>10840.0</v>
      </c>
      <c r="B9949" s="2" t="s">
        <v>7557</v>
      </c>
      <c r="C9949" s="2" t="s">
        <v>7566</v>
      </c>
      <c r="D9949" s="2" t="s">
        <v>6</v>
      </c>
      <c r="E9949" s="2" t="str">
        <f>IFERROR(__xludf.DUMMYFUNCTION("GOOGLETRANSLATE(B9949, ""auto"",""en"")")," on the stairs at the back entrance to our office is dead cockroach its long nobody cleaned and I decided to diversify the environment around it later colleagues picked up the idea of ​​who knows how far it will go")</f>
        <v> on the stairs at the back entrance to our office is dead cockroach its long nobody cleaned and I decided to diversify the environment around it later colleagues picked up the idea of ​​who knows how far it will go</v>
      </c>
    </row>
    <row r="9950" ht="15.75" customHeight="1">
      <c r="A9950" s="1">
        <v>10841.0</v>
      </c>
      <c r="B9950" s="2" t="s">
        <v>7558</v>
      </c>
      <c r="C9950" s="2" t="s">
        <v>7566</v>
      </c>
      <c r="D9950" s="2" t="s">
        <v>6</v>
      </c>
      <c r="E9950" s="2" t="str">
        <f>IFERROR(__xludf.DUMMYFUNCTION("GOOGLETRANSLATE(B9950, ""auto"",""en"")"),"competition we give 100 hours progressarena by random selection of numbers we define the 10 winners who will receive 10 hours of draw will be live on July 1 show completely")</f>
        <v>competition we give 100 hours progressarena by random selection of numbers we define the 10 winners who will receive 10 hours of draw will be live on July 1 show completely</v>
      </c>
    </row>
    <row r="9951" ht="15.75" customHeight="1">
      <c r="A9951" s="1">
        <v>10842.0</v>
      </c>
      <c r="B9951" s="2" t="s">
        <v>7559</v>
      </c>
      <c r="C9951" s="2" t="s">
        <v>7566</v>
      </c>
      <c r="D9951" s="2" t="s">
        <v>6</v>
      </c>
      <c r="E9951" s="2" t="str">
        <f>IFERROR(__xludf.DUMMYFUNCTION("GOOGLETRANSLATE(B9951, ""auto"",""en"")"),"fast cup 1x1 paw paw registration 1st place 500 rubles beginning of the tournament on 10 June 19 00 MSK 1 MSK 00 Round 19 Round 2 19 30 MSK show completely")</f>
        <v>fast cup 1x1 paw paw registration 1st place 500 rubles beginning of the tournament on 10 June 19 00 MSK 1 MSK 00 Round 19 Round 2 19 30 MSK show completely</v>
      </c>
    </row>
    <row r="9952" ht="15.75" customHeight="1">
      <c r="A9952" s="1">
        <v>10843.0</v>
      </c>
      <c r="B9952" s="2" t="s">
        <v>7560</v>
      </c>
      <c r="C9952" s="2" t="s">
        <v>7566</v>
      </c>
      <c r="D9952" s="2" t="s">
        <v>6</v>
      </c>
      <c r="E9952" s="2" t="str">
        <f>IFERROR(__xludf.DUMMYFUNCTION("GOOGLETRANSLATE(B9952, ""auto"",""en"")"),"how to pick up camaro million or attic we are flying clip premiere 2019")</f>
        <v>how to pick up camaro million or attic we are flying clip premiere 2019</v>
      </c>
    </row>
    <row r="9953" ht="15.75" customHeight="1">
      <c r="A9953" s="1">
        <v>10844.0</v>
      </c>
      <c r="B9953" s="2" t="s">
        <v>7561</v>
      </c>
      <c r="C9953" s="2" t="s">
        <v>7566</v>
      </c>
      <c r="D9953" s="2" t="s">
        <v>6</v>
      </c>
      <c r="E9953" s="2" t="str">
        <f>IFERROR(__xludf.DUMMYFUNCTION("GOOGLETRANSLATE(B9953, ""auto"",""en"")"),"fast cup 1x1 register Rank 1 Rank 2 900 Br 450 rubles 3 150 rubles place beginning of the tournament May 30 18 00 MSK show completely")</f>
        <v>fast cup 1x1 register Rank 1 Rank 2 900 Br 450 rubles 3 150 rubles place beginning of the tournament May 30 18 00 MSK show completely</v>
      </c>
    </row>
    <row r="9954" ht="15.75" customHeight="1">
      <c r="A9954" s="1">
        <v>10845.0</v>
      </c>
      <c r="B9954" s="2" t="s">
        <v>7562</v>
      </c>
      <c r="C9954" s="2" t="s">
        <v>7566</v>
      </c>
      <c r="D9954" s="2" t="s">
        <v>6</v>
      </c>
      <c r="E9954" s="2" t="str">
        <f>IFERROR(__xludf.DUMMYFUNCTION("GOOGLETRANSLATE(B9954, ""auto"",""en"")"),"that's flown the tournament schedule checking in and participate repost do to not lose the beginning of all tournaments in 18 00 MSK exact schedule of rounds and the groups lay out the day before the start of the tournament to show full")</f>
        <v>that's flown the tournament schedule checking in and participate repost do to not lose the beginning of all tournaments in 18 00 MSK exact schedule of rounds and the groups lay out the day before the start of the tournament to show full</v>
      </c>
    </row>
    <row r="9955" ht="15.75" customHeight="1">
      <c r="A9955" s="1">
        <v>10846.0</v>
      </c>
      <c r="B9955" s="2" t="s">
        <v>7563</v>
      </c>
      <c r="C9955" s="2" t="s">
        <v>7566</v>
      </c>
      <c r="D9955" s="2" t="s">
        <v>6</v>
      </c>
      <c r="E9955" s="2" t="str">
        <f>IFERROR(__xludf.DUMMYFUNCTION("GOOGLETRANSLATE(B9955, ""auto"",""en"")"),"choose your fighter")</f>
        <v>choose your fighter</v>
      </c>
    </row>
    <row r="9956" ht="15.75" customHeight="1">
      <c r="A9956" s="1">
        <v>10847.0</v>
      </c>
      <c r="B9956" s="2" t="s">
        <v>7564</v>
      </c>
      <c r="C9956" s="2" t="s">
        <v>7566</v>
      </c>
      <c r="D9956" s="2" t="s">
        <v>6</v>
      </c>
      <c r="E9956" s="2" t="str">
        <f>IFERROR(__xludf.DUMMYFUNCTION("GOOGLETRANSLATE(B9956, ""auto"",""en"")"),"April 12, 1961 Yuri Gagarin first visited in space 58 years later, scientists were able to photograph the shadow of a black hole as you think to intergalactic tourism has not got long gone Cosmonautics Day 12aprelya")</f>
        <v>April 12, 1961 Yuri Gagarin first visited in space 58 years later, scientists were able to photograph the shadow of a black hole as you think to intergalactic tourism has not got long gone Cosmonautics Day 12aprelya</v>
      </c>
    </row>
    <row r="9957" ht="15.75" customHeight="1">
      <c r="A9957" s="1">
        <v>10848.0</v>
      </c>
      <c r="B9957" s="2" t="s">
        <v>7565</v>
      </c>
      <c r="C9957" s="2" t="s">
        <v>7566</v>
      </c>
      <c r="D9957" s="2" t="s">
        <v>6</v>
      </c>
      <c r="E9957" s="2" t="str">
        <f>IFERROR(__xludf.DUMMYFUNCTION("GOOGLETRANSLATE(B9957, ""auto"",""en"")"),"and here it is the last Friday of 2018 instead of the novelties of the week catch all the Christmas mood, and embrace the whole")</f>
        <v>and here it is the last Friday of 2018 instead of the novelties of the week catch all the Christmas mood, and embrace the whole</v>
      </c>
    </row>
    <row r="9958" ht="15.75" customHeight="1">
      <c r="A9958" s="1">
        <v>10849.0</v>
      </c>
      <c r="B9958" s="2" t="s">
        <v>7554</v>
      </c>
      <c r="C9958" s="2" t="s">
        <v>7555</v>
      </c>
      <c r="D9958" s="2" t="s">
        <v>6</v>
      </c>
      <c r="E9958" s="2" t="str">
        <f>IFERROR(__xludf.DUMMYFUNCTION("GOOGLETRANSLATE(B9958, ""auto"",""en"")"),"şaxzod")</f>
        <v>şaxzod</v>
      </c>
    </row>
    <row r="9959" ht="15.75" customHeight="1">
      <c r="A9959" s="1">
        <v>10850.0</v>
      </c>
      <c r="B9959" s="2" t="s">
        <v>7556</v>
      </c>
      <c r="C9959" s="2" t="s">
        <v>7555</v>
      </c>
      <c r="D9959" s="2" t="s">
        <v>6</v>
      </c>
      <c r="E9959" s="2" t="str">
        <f>IFERROR(__xludf.DUMMYFUNCTION("GOOGLETRANSLATE(B9959, ""auto"",""en"")"),"gg wp ")</f>
        <v>gg wp </v>
      </c>
    </row>
    <row r="9960" ht="15.75" customHeight="1">
      <c r="A9960" s="1">
        <v>10851.0</v>
      </c>
      <c r="B9960" s="2" t="s">
        <v>7557</v>
      </c>
      <c r="C9960" s="2" t="s">
        <v>7555</v>
      </c>
      <c r="D9960" s="2" t="s">
        <v>6</v>
      </c>
      <c r="E9960" s="2" t="str">
        <f>IFERROR(__xludf.DUMMYFUNCTION("GOOGLETRANSLATE(B9960, ""auto"",""en"")")," on the stairs at the back entrance to our office is dead cockroach its long nobody cleaned and I decided to diversify the environment around it later colleagues picked up the idea of ​​who knows how far it will go")</f>
        <v> on the stairs at the back entrance to our office is dead cockroach its long nobody cleaned and I decided to diversify the environment around it later colleagues picked up the idea of ​​who knows how far it will go</v>
      </c>
    </row>
    <row r="9961" ht="15.75" customHeight="1">
      <c r="A9961" s="1">
        <v>10852.0</v>
      </c>
      <c r="B9961" s="2" t="s">
        <v>7558</v>
      </c>
      <c r="C9961" s="2" t="s">
        <v>7555</v>
      </c>
      <c r="D9961" s="2" t="s">
        <v>6</v>
      </c>
      <c r="E9961" s="2" t="str">
        <f>IFERROR(__xludf.DUMMYFUNCTION("GOOGLETRANSLATE(B9961, ""auto"",""en"")"),"competition we give 100 hours progressarena by random selection of numbers we define the 10 winners who will receive 10 hours of draw will be live on July 1 show completely")</f>
        <v>competition we give 100 hours progressarena by random selection of numbers we define the 10 winners who will receive 10 hours of draw will be live on July 1 show completely</v>
      </c>
    </row>
    <row r="9962" ht="15.75" customHeight="1">
      <c r="A9962" s="1">
        <v>10853.0</v>
      </c>
      <c r="B9962" s="2" t="s">
        <v>7559</v>
      </c>
      <c r="C9962" s="2" t="s">
        <v>7555</v>
      </c>
      <c r="D9962" s="2" t="s">
        <v>6</v>
      </c>
      <c r="E9962" s="2" t="str">
        <f>IFERROR(__xludf.DUMMYFUNCTION("GOOGLETRANSLATE(B9962, ""auto"",""en"")"),"fast cup 1x1 paw paw registration 1st place 500 rubles beginning of the tournament on 10 June 19 00 MSK 1 MSK 00 Round 19 Round 2 19 30 MSK show completely")</f>
        <v>fast cup 1x1 paw paw registration 1st place 500 rubles beginning of the tournament on 10 June 19 00 MSK 1 MSK 00 Round 19 Round 2 19 30 MSK show completely</v>
      </c>
    </row>
    <row r="9963" ht="15.75" customHeight="1">
      <c r="A9963" s="1">
        <v>10854.0</v>
      </c>
      <c r="B9963" s="2" t="s">
        <v>7560</v>
      </c>
      <c r="C9963" s="2" t="s">
        <v>7555</v>
      </c>
      <c r="D9963" s="2" t="s">
        <v>6</v>
      </c>
      <c r="E9963" s="2" t="str">
        <f>IFERROR(__xludf.DUMMYFUNCTION("GOOGLETRANSLATE(B9963, ""auto"",""en"")"),"how to pick up camaro million or attic we are flying clip premiere 2019")</f>
        <v>how to pick up camaro million or attic we are flying clip premiere 2019</v>
      </c>
    </row>
    <row r="9964" ht="15.75" customHeight="1">
      <c r="A9964" s="1">
        <v>10855.0</v>
      </c>
      <c r="B9964" s="2" t="s">
        <v>7561</v>
      </c>
      <c r="C9964" s="2" t="s">
        <v>7555</v>
      </c>
      <c r="D9964" s="2" t="s">
        <v>6</v>
      </c>
      <c r="E9964" s="2" t="str">
        <f>IFERROR(__xludf.DUMMYFUNCTION("GOOGLETRANSLATE(B9964, ""auto"",""en"")"),"fast cup 1x1 register Rank 1 Rank 2 900 Br 450 rubles 3 150 rubles place beginning of the tournament May 30 18 00 MSK show completely")</f>
        <v>fast cup 1x1 register Rank 1 Rank 2 900 Br 450 rubles 3 150 rubles place beginning of the tournament May 30 18 00 MSK show completely</v>
      </c>
    </row>
    <row r="9965" ht="15.75" customHeight="1">
      <c r="A9965" s="1">
        <v>10856.0</v>
      </c>
      <c r="B9965" s="2" t="s">
        <v>7562</v>
      </c>
      <c r="C9965" s="2" t="s">
        <v>7555</v>
      </c>
      <c r="D9965" s="2" t="s">
        <v>6</v>
      </c>
      <c r="E9965" s="2" t="str">
        <f>IFERROR(__xludf.DUMMYFUNCTION("GOOGLETRANSLATE(B9965, ""auto"",""en"")"),"that's flown the tournament schedule checking in and participate repost do to not lose the beginning of all tournaments in 18 00 MSK exact schedule of rounds and the groups lay out the day before the start of the tournament to show full")</f>
        <v>that's flown the tournament schedule checking in and participate repost do to not lose the beginning of all tournaments in 18 00 MSK exact schedule of rounds and the groups lay out the day before the start of the tournament to show full</v>
      </c>
    </row>
    <row r="9966" ht="15.75" customHeight="1">
      <c r="A9966" s="1">
        <v>10857.0</v>
      </c>
      <c r="B9966" s="2" t="s">
        <v>7563</v>
      </c>
      <c r="C9966" s="2" t="s">
        <v>7555</v>
      </c>
      <c r="D9966" s="2" t="s">
        <v>6</v>
      </c>
      <c r="E9966" s="2" t="str">
        <f>IFERROR(__xludf.DUMMYFUNCTION("GOOGLETRANSLATE(B9966, ""auto"",""en"")"),"choose your fighter")</f>
        <v>choose your fighter</v>
      </c>
    </row>
    <row r="9967" ht="15.75" customHeight="1">
      <c r="A9967" s="1">
        <v>10858.0</v>
      </c>
      <c r="B9967" s="2" t="s">
        <v>7564</v>
      </c>
      <c r="C9967" s="2" t="s">
        <v>7555</v>
      </c>
      <c r="D9967" s="2" t="s">
        <v>6</v>
      </c>
      <c r="E9967" s="2" t="str">
        <f>IFERROR(__xludf.DUMMYFUNCTION("GOOGLETRANSLATE(B9967, ""auto"",""en"")"),"April 12, 1961 Yuri Gagarin first visited in space 58 years later, scientists were able to photograph the shadow of a black hole as you think to intergalactic tourism has not got long gone Cosmonautics Day 12aprelya")</f>
        <v>April 12, 1961 Yuri Gagarin first visited in space 58 years later, scientists were able to photograph the shadow of a black hole as you think to intergalactic tourism has not got long gone Cosmonautics Day 12aprelya</v>
      </c>
    </row>
    <row r="9968" ht="15.75" customHeight="1">
      <c r="A9968" s="1">
        <v>10859.0</v>
      </c>
      <c r="B9968" s="2" t="s">
        <v>7565</v>
      </c>
      <c r="C9968" s="2" t="s">
        <v>7555</v>
      </c>
      <c r="D9968" s="2" t="s">
        <v>6</v>
      </c>
      <c r="E9968" s="2" t="str">
        <f>IFERROR(__xludf.DUMMYFUNCTION("GOOGLETRANSLATE(B9968, ""auto"",""en"")"),"and here it is the last Friday of 2018 instead of the novelties of the week catch all the Christmas mood, and embrace the whole")</f>
        <v>and here it is the last Friday of 2018 instead of the novelties of the week catch all the Christmas mood, and embrace the whole</v>
      </c>
    </row>
    <row r="9969" ht="15.75" customHeight="1">
      <c r="A9969" s="1">
        <v>10860.0</v>
      </c>
      <c r="B9969" s="2" t="s">
        <v>7567</v>
      </c>
      <c r="C9969" s="2" t="s">
        <v>7568</v>
      </c>
      <c r="D9969" s="2" t="s">
        <v>6</v>
      </c>
      <c r="E9969" s="2" t="str">
        <f>IFERROR(__xludf.DUMMYFUNCTION("GOOGLETRANSLATE(B9969, ""auto"",""en"")"),"person is valuable when his words coincide with his actions Oscar Wilde")</f>
        <v>person is valuable when his words coincide with his actions Oscar Wilde</v>
      </c>
    </row>
    <row r="9970" ht="15.75" customHeight="1">
      <c r="A9970" s="1">
        <v>10861.0</v>
      </c>
      <c r="B9970" s="2" t="s">
        <v>7569</v>
      </c>
      <c r="C9970" s="2" t="s">
        <v>7568</v>
      </c>
      <c r="D9970" s="2" t="s">
        <v>6</v>
      </c>
      <c r="E9970" s="2" t="str">
        <f>IFERROR(__xludf.DUMMYFUNCTION("GOOGLETRANSLATE(B9970, ""auto"",""en"")"),"before throwing Ponte learn to write without errors")</f>
        <v>before throwing Ponte learn to write without errors</v>
      </c>
    </row>
    <row r="9971" ht="15.75" customHeight="1">
      <c r="A9971" s="1">
        <v>10862.0</v>
      </c>
      <c r="B9971" s="2" t="s">
        <v>7567</v>
      </c>
      <c r="C9971" s="2" t="s">
        <v>7570</v>
      </c>
      <c r="D9971" s="2" t="s">
        <v>6</v>
      </c>
      <c r="E9971" s="2" t="str">
        <f>IFERROR(__xludf.DUMMYFUNCTION("GOOGLETRANSLATE(B9971, ""auto"",""en"")"),"person is valuable when his words coincide with his actions Oscar Wilde")</f>
        <v>person is valuable when his words coincide with his actions Oscar Wilde</v>
      </c>
    </row>
    <row r="9972" ht="15.75" customHeight="1">
      <c r="A9972" s="1">
        <v>10863.0</v>
      </c>
      <c r="B9972" s="2" t="s">
        <v>7569</v>
      </c>
      <c r="C9972" s="2" t="s">
        <v>7570</v>
      </c>
      <c r="D9972" s="2" t="s">
        <v>6</v>
      </c>
      <c r="E9972" s="2" t="str">
        <f>IFERROR(__xludf.DUMMYFUNCTION("GOOGLETRANSLATE(B9972, ""auto"",""en"")"),"before throwing Ponte learn to write without errors")</f>
        <v>before throwing Ponte learn to write without errors</v>
      </c>
    </row>
    <row r="9973" ht="15.75" customHeight="1">
      <c r="A9973" s="1">
        <v>10864.0</v>
      </c>
      <c r="B9973" s="2" t="s">
        <v>7571</v>
      </c>
      <c r="C9973" s="2" t="s">
        <v>7572</v>
      </c>
      <c r="D9973" s="2" t="s">
        <v>6</v>
      </c>
      <c r="E9973" s="2" t="str">
        <f>IFERROR(__xludf.DUMMYFUNCTION("GOOGLETRANSLATE(B9973, ""auto"",""en"")"),"her presence still makes an unusual old")</f>
        <v>her presence still makes an unusual old</v>
      </c>
    </row>
    <row r="9974" ht="15.75" customHeight="1">
      <c r="A9974" s="1">
        <v>10865.0</v>
      </c>
      <c r="B9974" s="2" t="s">
        <v>7573</v>
      </c>
      <c r="C9974" s="2" t="s">
        <v>7572</v>
      </c>
      <c r="D9974" s="2" t="s">
        <v>6</v>
      </c>
      <c r="E9974" s="2" t="str">
        <f>IFERROR(__xludf.DUMMYFUNCTION("GOOGLETRANSLATE(B9974, ""auto"",""en"")"),"Django Unchained 2012 hd they took away his freedom, he will take away from them all kinopoisk August 2 imdb April 8 show the country united states fully")</f>
        <v>Django Unchained 2012 hd they took away his freedom, he will take away from them all kinopoisk August 2 imdb April 8 show the country united states fully</v>
      </c>
    </row>
    <row r="9975" ht="15.75" customHeight="1">
      <c r="A9975" s="1">
        <v>10866.0</v>
      </c>
      <c r="B9975" s="2" t="s">
        <v>7571</v>
      </c>
      <c r="C9975" s="2" t="s">
        <v>7574</v>
      </c>
      <c r="D9975" s="2" t="s">
        <v>6</v>
      </c>
      <c r="E9975" s="2" t="str">
        <f>IFERROR(__xludf.DUMMYFUNCTION("GOOGLETRANSLATE(B9975, ""auto"",""en"")"),"her presence still makes an unusual old")</f>
        <v>her presence still makes an unusual old</v>
      </c>
    </row>
    <row r="9976" ht="15.75" customHeight="1">
      <c r="A9976" s="1">
        <v>10867.0</v>
      </c>
      <c r="B9976" s="2" t="s">
        <v>7573</v>
      </c>
      <c r="C9976" s="2" t="s">
        <v>7574</v>
      </c>
      <c r="D9976" s="2" t="s">
        <v>6</v>
      </c>
      <c r="E9976" s="2" t="str">
        <f>IFERROR(__xludf.DUMMYFUNCTION("GOOGLETRANSLATE(B9976, ""auto"",""en"")"),"Django Unchained 2012 hd they took away his freedom, he will take away from them all kinopoisk August 2 imdb April 8 show the country united states fully")</f>
        <v>Django Unchained 2012 hd they took away his freedom, he will take away from them all kinopoisk August 2 imdb April 8 show the country united states fully</v>
      </c>
    </row>
    <row r="9977" ht="15.75" customHeight="1">
      <c r="A9977" s="1">
        <v>10868.0</v>
      </c>
      <c r="B9977" s="2" t="s">
        <v>7575</v>
      </c>
      <c r="C9977" s="2" t="s">
        <v>7576</v>
      </c>
      <c r="D9977" s="2" t="s">
        <v>6</v>
      </c>
      <c r="E9977" s="2" t="str">
        <f>IFERROR(__xludf.DUMMYFUNCTION("GOOGLETRANSLATE(B9977, ""auto"",""en"")"),"Tashkent attention come to visit you all the squad on September 21 for all lovers of harder and certainly not recommended for fans of the event go to visit you for the first time and therefore are taking all the songs and all the merch Staf show completel"&amp;"y")</f>
        <v>Tashkent attention come to visit you all the squad on September 21 for all lovers of harder and certainly not recommended for fans of the event go to visit you for the first time and therefore are taking all the songs and all the merch Staf show completely</v>
      </c>
    </row>
    <row r="9978" ht="15.75" customHeight="1">
      <c r="A9978" s="1">
        <v>10869.0</v>
      </c>
      <c r="B9978" s="2" t="s">
        <v>7577</v>
      </c>
      <c r="C9978" s="2" t="s">
        <v>7576</v>
      </c>
      <c r="D9978" s="2" t="s">
        <v>6</v>
      </c>
      <c r="E9978" s="2" t="str">
        <f>IFERROR(__xludf.DUMMYFUNCTION("GOOGLETRANSLATE(B9978, ""auto"",""en"")"),"fireworks")</f>
        <v>fireworks</v>
      </c>
    </row>
    <row r="9979" ht="15.75" customHeight="1">
      <c r="A9979" s="1">
        <v>10870.0</v>
      </c>
      <c r="B9979" s="2" t="s">
        <v>7578</v>
      </c>
      <c r="C9979" s="2" t="s">
        <v>7576</v>
      </c>
      <c r="D9979" s="2" t="s">
        <v>6</v>
      </c>
      <c r="E9979" s="2" t="str">
        <f>IFERROR(__xludf.DUMMYFUNCTION("GOOGLETRANSLATE(B9979, ""auto"",""en"")"),"teach me to pose")</f>
        <v>teach me to pose</v>
      </c>
    </row>
    <row r="9980" ht="15.75" customHeight="1">
      <c r="A9980" s="1">
        <v>10871.0</v>
      </c>
      <c r="B9980" s="2" t="s">
        <v>7579</v>
      </c>
      <c r="C9980" s="2" t="s">
        <v>7576</v>
      </c>
      <c r="D9980" s="2" t="s">
        <v>6</v>
      </c>
      <c r="E9980" s="2" t="str">
        <f>IFERROR(__xludf.DUMMYFUNCTION("GOOGLETRANSLATE(B9980, ""auto"",""en"")"),"you stoned")</f>
        <v>you stoned</v>
      </c>
    </row>
    <row r="9981" ht="15.75" customHeight="1">
      <c r="A9981" s="1">
        <v>10872.0</v>
      </c>
      <c r="B9981" s="2" t="s">
        <v>7580</v>
      </c>
      <c r="C9981" s="2" t="s">
        <v>7576</v>
      </c>
      <c r="D9981" s="2" t="s">
        <v>6</v>
      </c>
      <c r="E9981" s="2" t="str">
        <f>IFERROR(__xludf.DUMMYFUNCTION("GOOGLETRANSLATE(B9981, ""auto"",""en"")"),"I smile, in rare cases, but with such a miracle can not smile")</f>
        <v>I smile, in rare cases, but with such a miracle can not smile</v>
      </c>
    </row>
    <row r="9982" ht="15.75" customHeight="1">
      <c r="A9982" s="1">
        <v>10873.0</v>
      </c>
      <c r="B9982" s="2" t="s">
        <v>7581</v>
      </c>
      <c r="C9982" s="2" t="s">
        <v>7576</v>
      </c>
      <c r="D9982" s="2" t="s">
        <v>6</v>
      </c>
      <c r="E9982" s="2" t="str">
        <f>IFERROR(__xludf.DUMMYFUNCTION("GOOGLETRANSLATE(B9982, ""auto"",""en"")"),"I very much love animals, you do not even predstavlyate as you can read in the history of instagrame")</f>
        <v>I very much love animals, you do not even predstavlyate as you can read in the history of instagrame</v>
      </c>
    </row>
    <row r="9983" ht="15.75" customHeight="1">
      <c r="A9983" s="1">
        <v>10874.0</v>
      </c>
      <c r="B9983" s="2" t="s">
        <v>7575</v>
      </c>
      <c r="C9983" s="2" t="s">
        <v>7582</v>
      </c>
      <c r="D9983" s="2" t="s">
        <v>6</v>
      </c>
      <c r="E9983" s="2" t="str">
        <f>IFERROR(__xludf.DUMMYFUNCTION("GOOGLETRANSLATE(B9983, ""auto"",""en"")"),"Tashkent attention come to visit you all the squad on September 21 for all lovers of harder and certainly not recommended for fans of the event go to visit you for the first time and therefore are taking all the songs and all the merch Staf show completel"&amp;"y")</f>
        <v>Tashkent attention come to visit you all the squad on September 21 for all lovers of harder and certainly not recommended for fans of the event go to visit you for the first time and therefore are taking all the songs and all the merch Staf show completely</v>
      </c>
    </row>
    <row r="9984" ht="15.75" customHeight="1">
      <c r="A9984" s="1">
        <v>10875.0</v>
      </c>
      <c r="B9984" s="2" t="s">
        <v>7577</v>
      </c>
      <c r="C9984" s="2" t="s">
        <v>7582</v>
      </c>
      <c r="D9984" s="2" t="s">
        <v>6</v>
      </c>
      <c r="E9984" s="2" t="str">
        <f>IFERROR(__xludf.DUMMYFUNCTION("GOOGLETRANSLATE(B9984, ""auto"",""en"")"),"fireworks")</f>
        <v>fireworks</v>
      </c>
    </row>
    <row r="9985" ht="15.75" customHeight="1">
      <c r="A9985" s="1">
        <v>10876.0</v>
      </c>
      <c r="B9985" s="2" t="s">
        <v>7578</v>
      </c>
      <c r="C9985" s="2" t="s">
        <v>7582</v>
      </c>
      <c r="D9985" s="2" t="s">
        <v>6</v>
      </c>
      <c r="E9985" s="2" t="str">
        <f>IFERROR(__xludf.DUMMYFUNCTION("GOOGLETRANSLATE(B9985, ""auto"",""en"")"),"teach me to pose")</f>
        <v>teach me to pose</v>
      </c>
    </row>
    <row r="9986" ht="15.75" customHeight="1">
      <c r="A9986" s="1">
        <v>10877.0</v>
      </c>
      <c r="B9986" s="2" t="s">
        <v>7579</v>
      </c>
      <c r="C9986" s="2" t="s">
        <v>7582</v>
      </c>
      <c r="D9986" s="2" t="s">
        <v>6</v>
      </c>
      <c r="E9986" s="2" t="str">
        <f>IFERROR(__xludf.DUMMYFUNCTION("GOOGLETRANSLATE(B9986, ""auto"",""en"")"),"you stoned")</f>
        <v>you stoned</v>
      </c>
    </row>
    <row r="9987" ht="15.75" customHeight="1">
      <c r="A9987" s="1">
        <v>10878.0</v>
      </c>
      <c r="B9987" s="2" t="s">
        <v>7580</v>
      </c>
      <c r="C9987" s="2" t="s">
        <v>7582</v>
      </c>
      <c r="D9987" s="2" t="s">
        <v>6</v>
      </c>
      <c r="E9987" s="2" t="str">
        <f>IFERROR(__xludf.DUMMYFUNCTION("GOOGLETRANSLATE(B9987, ""auto"",""en"")"),"I smile, in rare cases, but with such a miracle can not smile")</f>
        <v>I smile, in rare cases, but with such a miracle can not smile</v>
      </c>
    </row>
    <row r="9988" ht="15.75" customHeight="1">
      <c r="A9988" s="1">
        <v>10879.0</v>
      </c>
      <c r="B9988" s="2" t="s">
        <v>7581</v>
      </c>
      <c r="C9988" s="2" t="s">
        <v>7582</v>
      </c>
      <c r="D9988" s="2" t="s">
        <v>6</v>
      </c>
      <c r="E9988" s="2" t="str">
        <f>IFERROR(__xludf.DUMMYFUNCTION("GOOGLETRANSLATE(B9988, ""auto"",""en"")"),"I very much love animals, you do not even predstavlyate as you can read in the history of instagrame")</f>
        <v>I very much love animals, you do not even predstavlyate as you can read in the history of instagrame</v>
      </c>
    </row>
    <row r="9989" ht="15.75" customHeight="1">
      <c r="A9989" s="1">
        <v>10880.0</v>
      </c>
      <c r="B9989" s="2" t="s">
        <v>7575</v>
      </c>
      <c r="C9989" s="2" t="s">
        <v>7582</v>
      </c>
      <c r="D9989" s="2" t="s">
        <v>6</v>
      </c>
      <c r="E9989" s="2" t="str">
        <f>IFERROR(__xludf.DUMMYFUNCTION("GOOGLETRANSLATE(B9989, ""auto"",""en"")"),"Tashkent attention come to visit you all the squad on September 21 for all lovers of harder and certainly not recommended for fans of the event go to visit you for the first time and therefore are taking all the songs and all the merch Staf show completel"&amp;"y")</f>
        <v>Tashkent attention come to visit you all the squad on September 21 for all lovers of harder and certainly not recommended for fans of the event go to visit you for the first time and therefore are taking all the songs and all the merch Staf show completely</v>
      </c>
    </row>
    <row r="9990" ht="15.75" customHeight="1">
      <c r="A9990" s="1">
        <v>10881.0</v>
      </c>
      <c r="B9990" s="2" t="s">
        <v>7577</v>
      </c>
      <c r="C9990" s="2" t="s">
        <v>7582</v>
      </c>
      <c r="D9990" s="2" t="s">
        <v>6</v>
      </c>
      <c r="E9990" s="2" t="str">
        <f>IFERROR(__xludf.DUMMYFUNCTION("GOOGLETRANSLATE(B9990, ""auto"",""en"")"),"fireworks")</f>
        <v>fireworks</v>
      </c>
    </row>
    <row r="9991" ht="15.75" customHeight="1">
      <c r="A9991" s="1">
        <v>10882.0</v>
      </c>
      <c r="B9991" s="2" t="s">
        <v>7578</v>
      </c>
      <c r="C9991" s="2" t="s">
        <v>7582</v>
      </c>
      <c r="D9991" s="2" t="s">
        <v>6</v>
      </c>
      <c r="E9991" s="2" t="str">
        <f>IFERROR(__xludf.DUMMYFUNCTION("GOOGLETRANSLATE(B9991, ""auto"",""en"")"),"teach me to pose")</f>
        <v>teach me to pose</v>
      </c>
    </row>
    <row r="9992" ht="15.75" customHeight="1">
      <c r="A9992" s="1">
        <v>10883.0</v>
      </c>
      <c r="B9992" s="2" t="s">
        <v>7579</v>
      </c>
      <c r="C9992" s="2" t="s">
        <v>7582</v>
      </c>
      <c r="D9992" s="2" t="s">
        <v>6</v>
      </c>
      <c r="E9992" s="2" t="str">
        <f>IFERROR(__xludf.DUMMYFUNCTION("GOOGLETRANSLATE(B9992, ""auto"",""en"")"),"you stoned")</f>
        <v>you stoned</v>
      </c>
    </row>
    <row r="9993" ht="15.75" customHeight="1">
      <c r="A9993" s="1">
        <v>10884.0</v>
      </c>
      <c r="B9993" s="2" t="s">
        <v>7580</v>
      </c>
      <c r="C9993" s="2" t="s">
        <v>7582</v>
      </c>
      <c r="D9993" s="2" t="s">
        <v>6</v>
      </c>
      <c r="E9993" s="2" t="str">
        <f>IFERROR(__xludf.DUMMYFUNCTION("GOOGLETRANSLATE(B9993, ""auto"",""en"")"),"I smile, in rare cases, but with such a miracle can not smile")</f>
        <v>I smile, in rare cases, but with such a miracle can not smile</v>
      </c>
    </row>
    <row r="9994" ht="15.75" customHeight="1">
      <c r="A9994" s="1">
        <v>10885.0</v>
      </c>
      <c r="B9994" s="2" t="s">
        <v>7581</v>
      </c>
      <c r="C9994" s="2" t="s">
        <v>7582</v>
      </c>
      <c r="D9994" s="2" t="s">
        <v>6</v>
      </c>
      <c r="E9994" s="2" t="str">
        <f>IFERROR(__xludf.DUMMYFUNCTION("GOOGLETRANSLATE(B9994, ""auto"",""en"")"),"I very much love animals, you do not even predstavlyate as you can read in the history of instagrame")</f>
        <v>I very much love animals, you do not even predstavlyate as you can read in the history of instagrame</v>
      </c>
    </row>
    <row r="9995" ht="15.75" customHeight="1">
      <c r="A9995" s="1">
        <v>10888.0</v>
      </c>
      <c r="B9995" s="2" t="s">
        <v>7583</v>
      </c>
      <c r="C9995" s="2" t="s">
        <v>7584</v>
      </c>
      <c r="D9995" s="2" t="s">
        <v>6</v>
      </c>
      <c r="E9995" s="2" t="str">
        <f>IFERROR(__xludf.DUMMYFUNCTION("GOOGLETRANSLATE(B9995, ""auto"",""en"")"),"ahhahaha want to buy")</f>
        <v>ahhahaha want to buy</v>
      </c>
    </row>
    <row r="9996" ht="15.75" customHeight="1">
      <c r="A9996" s="1">
        <v>10889.0</v>
      </c>
      <c r="B9996" s="2" t="s">
        <v>7583</v>
      </c>
      <c r="C9996" s="2" t="s">
        <v>7584</v>
      </c>
      <c r="D9996" s="2" t="s">
        <v>6</v>
      </c>
      <c r="E9996" s="2" t="str">
        <f>IFERROR(__xludf.DUMMYFUNCTION("GOOGLETRANSLATE(B9996, ""auto"",""en"")"),"ahhahaha want to buy")</f>
        <v>ahhahaha want to buy</v>
      </c>
    </row>
    <row r="9997" ht="15.75" customHeight="1">
      <c r="A9997" s="1">
        <v>10890.0</v>
      </c>
      <c r="B9997" s="2" t="s">
        <v>7585</v>
      </c>
      <c r="C9997" s="2" t="s">
        <v>7586</v>
      </c>
      <c r="D9997" s="2" t="s">
        <v>6</v>
      </c>
      <c r="E9997" s="2" t="str">
        <f>IFERROR(__xludf.DUMMYFUNCTION("GOOGLETRANSLATE(B9997, ""auto"",""en"")"),"ebantyai")</f>
        <v>ebantyai</v>
      </c>
    </row>
    <row r="9998" ht="15.75" customHeight="1">
      <c r="A9998" s="1">
        <v>10891.0</v>
      </c>
      <c r="B9998" s="2" t="s">
        <v>7587</v>
      </c>
      <c r="C9998" s="2" t="s">
        <v>7586</v>
      </c>
      <c r="D9998" s="2" t="s">
        <v>6</v>
      </c>
      <c r="E9998" s="2" t="str">
        <f>IFERROR(__xludf.DUMMYFUNCTION("GOOGLETRANSLATE(B9998, ""auto"",""en"")"),"Thank you Rudy for Art d")</f>
        <v>Thank you Rudy for Art d</v>
      </c>
    </row>
    <row r="9999" ht="15.75" customHeight="1">
      <c r="A9999" s="1">
        <v>10892.0</v>
      </c>
      <c r="B9999" s="2" t="s">
        <v>7588</v>
      </c>
      <c r="C9999" s="2" t="s">
        <v>7586</v>
      </c>
      <c r="D9999" s="2" t="s">
        <v>6</v>
      </c>
      <c r="E9999" s="2" t="str">
        <f>IFERROR(__xludf.DUMMYFUNCTION("GOOGLETRANSLATE(B9999, ""auto"",""en"")"),"The act of give")</f>
        <v>The act of give</v>
      </c>
    </row>
    <row r="10000" ht="15.75" customHeight="1">
      <c r="A10000" s="1">
        <v>10893.0</v>
      </c>
      <c r="B10000" s="2" t="s">
        <v>7589</v>
      </c>
      <c r="C10000" s="2" t="s">
        <v>7586</v>
      </c>
      <c r="D10000" s="2" t="s">
        <v>6</v>
      </c>
      <c r="E10000" s="2" t="str">
        <f>IFERROR(__xludf.DUMMYFUNCTION("GOOGLETRANSLATE(B10000, ""auto"",""en"")"),"I normaaaalno")</f>
        <v>I normaaaalno</v>
      </c>
    </row>
    <row r="10001" ht="15.75" customHeight="1">
      <c r="A10001" s="1">
        <v>10894.0</v>
      </c>
      <c r="B10001" s="2" t="s">
        <v>7590</v>
      </c>
      <c r="C10001" s="2" t="s">
        <v>7586</v>
      </c>
      <c r="D10001" s="2" t="s">
        <v>6</v>
      </c>
      <c r="E10001" s="2" t="str">
        <f>IFERROR(__xludf.DUMMYFUNCTION("GOOGLETRANSLATE(B10001, ""auto"",""en"")")," 100500")</f>
        <v> 100500</v>
      </c>
    </row>
    <row r="10002" ht="15.75" customHeight="1">
      <c r="A10002" s="1">
        <v>10895.0</v>
      </c>
      <c r="B10002" s="2" t="s">
        <v>7591</v>
      </c>
      <c r="C10002" s="2" t="s">
        <v>7586</v>
      </c>
      <c r="D10002" s="2" t="s">
        <v>6</v>
      </c>
      <c r="E10002" s="2" t="str">
        <f>IFERROR(__xludf.DUMMYFUNCTION("GOOGLETRANSLATE(B10002, ""auto"",""en"")"),"looking good ")</f>
        <v>looking good </v>
      </c>
    </row>
    <row r="10003" ht="15.75" customHeight="1">
      <c r="A10003" s="1">
        <v>10896.0</v>
      </c>
      <c r="B10003" s="2" t="s">
        <v>7592</v>
      </c>
      <c r="C10003" s="2" t="s">
        <v>7586</v>
      </c>
      <c r="D10003" s="2" t="s">
        <v>6</v>
      </c>
      <c r="E10003" s="2" t="str">
        <f>IFERROR(__xludf.DUMMYFUNCTION("GOOGLETRANSLATE(B10003, ""auto"",""en"")"),"portretik for nicegamercraft")</f>
        <v>portretik for nicegamercraft</v>
      </c>
    </row>
    <row r="10004" ht="15.75" customHeight="1">
      <c r="A10004" s="1">
        <v>10897.0</v>
      </c>
      <c r="B10004" s="2" t="s">
        <v>7585</v>
      </c>
      <c r="C10004" s="2" t="s">
        <v>7593</v>
      </c>
      <c r="D10004" s="2" t="s">
        <v>6</v>
      </c>
      <c r="E10004" s="2" t="str">
        <f>IFERROR(__xludf.DUMMYFUNCTION("GOOGLETRANSLATE(B10004, ""auto"",""en"")"),"ebantyai")</f>
        <v>ebantyai</v>
      </c>
    </row>
    <row r="10005" ht="15.75" customHeight="1">
      <c r="A10005" s="1">
        <v>10898.0</v>
      </c>
      <c r="B10005" s="2" t="s">
        <v>7587</v>
      </c>
      <c r="C10005" s="2" t="s">
        <v>7593</v>
      </c>
      <c r="D10005" s="2" t="s">
        <v>6</v>
      </c>
      <c r="E10005" s="2" t="str">
        <f>IFERROR(__xludf.DUMMYFUNCTION("GOOGLETRANSLATE(B10005, ""auto"",""en"")"),"Thank you Rudy for Art d")</f>
        <v>Thank you Rudy for Art d</v>
      </c>
    </row>
    <row r="10006" ht="15.75" customHeight="1">
      <c r="A10006" s="1">
        <v>10899.0</v>
      </c>
      <c r="B10006" s="2" t="s">
        <v>7588</v>
      </c>
      <c r="C10006" s="2" t="s">
        <v>7593</v>
      </c>
      <c r="D10006" s="2" t="s">
        <v>6</v>
      </c>
      <c r="E10006" s="2" t="str">
        <f>IFERROR(__xludf.DUMMYFUNCTION("GOOGLETRANSLATE(B10006, ""auto"",""en"")"),"The act of give")</f>
        <v>The act of give</v>
      </c>
    </row>
    <row r="10007" ht="15.75" customHeight="1">
      <c r="A10007" s="1">
        <v>10900.0</v>
      </c>
      <c r="B10007" s="2" t="s">
        <v>7589</v>
      </c>
      <c r="C10007" s="2" t="s">
        <v>7593</v>
      </c>
      <c r="D10007" s="2" t="s">
        <v>6</v>
      </c>
      <c r="E10007" s="2" t="str">
        <f>IFERROR(__xludf.DUMMYFUNCTION("GOOGLETRANSLATE(B10007, ""auto"",""en"")"),"I normaaaalno")</f>
        <v>I normaaaalno</v>
      </c>
    </row>
    <row r="10008" ht="15.75" customHeight="1">
      <c r="A10008" s="1">
        <v>10901.0</v>
      </c>
      <c r="B10008" s="2" t="s">
        <v>7590</v>
      </c>
      <c r="C10008" s="2" t="s">
        <v>7593</v>
      </c>
      <c r="D10008" s="2" t="s">
        <v>6</v>
      </c>
      <c r="E10008" s="2" t="str">
        <f>IFERROR(__xludf.DUMMYFUNCTION("GOOGLETRANSLATE(B10008, ""auto"",""en"")")," 100500")</f>
        <v> 100500</v>
      </c>
    </row>
    <row r="10009" ht="15.75" customHeight="1">
      <c r="A10009" s="1">
        <v>10902.0</v>
      </c>
      <c r="B10009" s="2" t="s">
        <v>7591</v>
      </c>
      <c r="C10009" s="2" t="s">
        <v>7593</v>
      </c>
      <c r="D10009" s="2" t="s">
        <v>6</v>
      </c>
      <c r="E10009" s="2" t="str">
        <f>IFERROR(__xludf.DUMMYFUNCTION("GOOGLETRANSLATE(B10009, ""auto"",""en"")"),"looking good ")</f>
        <v>looking good </v>
      </c>
    </row>
    <row r="10010" ht="15.75" customHeight="1">
      <c r="A10010" s="1">
        <v>10903.0</v>
      </c>
      <c r="B10010" s="2" t="s">
        <v>7592</v>
      </c>
      <c r="C10010" s="2" t="s">
        <v>7593</v>
      </c>
      <c r="D10010" s="2" t="s">
        <v>6</v>
      </c>
      <c r="E10010" s="2" t="str">
        <f>IFERROR(__xludf.DUMMYFUNCTION("GOOGLETRANSLATE(B10010, ""auto"",""en"")"),"portretik for nicegamercraft")</f>
        <v>portretik for nicegamercraft</v>
      </c>
    </row>
    <row r="10011" ht="15.75" customHeight="1">
      <c r="A10011" s="1">
        <v>10904.0</v>
      </c>
      <c r="B10011" s="2" t="s">
        <v>7594</v>
      </c>
      <c r="C10011" s="2" t="s">
        <v>5948</v>
      </c>
      <c r="D10011" s="2" t="s">
        <v>6</v>
      </c>
      <c r="E10011" s="2" t="str">
        <f>IFERROR(__xludf.DUMMYFUNCTION("GOOGLETRANSLATE(B10011, ""auto"",""en"")"),"T e a m this summer without options slushaysvoeleto https vk com cocacola")</f>
        <v>T e a m this summer without options slushaysvoeleto https vk com cocacola</v>
      </c>
    </row>
    <row r="10012" ht="15.75" customHeight="1">
      <c r="A10012" s="1">
        <v>10905.0</v>
      </c>
      <c r="B10012" s="2" t="s">
        <v>7595</v>
      </c>
      <c r="C10012" s="2" t="s">
        <v>5948</v>
      </c>
      <c r="D10012" s="2" t="s">
        <v>6</v>
      </c>
      <c r="E10012" s="2" t="str">
        <f>IFERROR(__xludf.DUMMYFUNCTION("GOOGLETRANSLATE(B10012, ""auto"",""en"")"),"new album, one more light came out today listen to it on our official page on VKontakte and we have prepared for you the first set of musical stickers VC which have become heroes ourselves download it for free via the link https vk com stickers linkinpark")</f>
        <v>new album, one more light came out today listen to it on our official page on VKontakte and we have prepared for you the first set of musical stickers VC which have become heroes ourselves download it for free via the link https vk com stickers linkinpark</v>
      </c>
    </row>
    <row r="10013" ht="15.75" customHeight="1">
      <c r="A10013" s="1">
        <v>10906.0</v>
      </c>
      <c r="B10013" s="2" t="s">
        <v>7596</v>
      </c>
      <c r="C10013" s="2" t="s">
        <v>5948</v>
      </c>
      <c r="D10013" s="2" t="s">
        <v>6</v>
      </c>
      <c r="E10013" s="2" t="str">
        <f>IFERROR(__xludf.DUMMYFUNCTION("GOOGLETRANSLATE(B10013, ""auto"",""en"")"),"she afigennyh")</f>
        <v>she afigennyh</v>
      </c>
    </row>
    <row r="10014" ht="15.75" customHeight="1">
      <c r="A10014" s="1">
        <v>10907.0</v>
      </c>
      <c r="B10014" s="2" t="s">
        <v>7597</v>
      </c>
      <c r="C10014" s="2" t="s">
        <v>5948</v>
      </c>
      <c r="D10014" s="2" t="s">
        <v>6</v>
      </c>
      <c r="E10014" s="2" t="str">
        <f>IFERROR(__xludf.DUMMYFUNCTION("GOOGLETRANSLATE(B10014, ""auto"",""en"")"),"First love is the strongest and only her you will remember for the rest of your life may not believe but it's true")</f>
        <v>First love is the strongest and only her you will remember for the rest of your life may not believe but it's true</v>
      </c>
    </row>
    <row r="10015" ht="15.75" customHeight="1">
      <c r="A10015" s="1">
        <v>10908.0</v>
      </c>
      <c r="B10015" s="2" t="s">
        <v>7594</v>
      </c>
      <c r="C10015" s="2" t="s">
        <v>5948</v>
      </c>
      <c r="D10015" s="2" t="s">
        <v>6</v>
      </c>
      <c r="E10015" s="2" t="str">
        <f>IFERROR(__xludf.DUMMYFUNCTION("GOOGLETRANSLATE(B10015, ""auto"",""en"")"),"T e a m this summer without options slushaysvoeleto https vk com cocacola")</f>
        <v>T e a m this summer without options slushaysvoeleto https vk com cocacola</v>
      </c>
    </row>
    <row r="10016" ht="15.75" customHeight="1">
      <c r="A10016" s="1">
        <v>10909.0</v>
      </c>
      <c r="B10016" s="2" t="s">
        <v>7595</v>
      </c>
      <c r="C10016" s="2" t="s">
        <v>5948</v>
      </c>
      <c r="D10016" s="2" t="s">
        <v>6</v>
      </c>
      <c r="E10016" s="2" t="str">
        <f>IFERROR(__xludf.DUMMYFUNCTION("GOOGLETRANSLATE(B10016, ""auto"",""en"")"),"new album, one more light came out today listen to it on our official page on VKontakte and we have prepared for you the first set of musical stickers VC which have become heroes ourselves download it for free via the link https vk com stickers linkinpark")</f>
        <v>new album, one more light came out today listen to it on our official page on VKontakte and we have prepared for you the first set of musical stickers VC which have become heroes ourselves download it for free via the link https vk com stickers linkinpark</v>
      </c>
    </row>
    <row r="10017" ht="15.75" customHeight="1">
      <c r="A10017" s="1">
        <v>10910.0</v>
      </c>
      <c r="B10017" s="2" t="s">
        <v>7596</v>
      </c>
      <c r="C10017" s="2" t="s">
        <v>5948</v>
      </c>
      <c r="D10017" s="2" t="s">
        <v>6</v>
      </c>
      <c r="E10017" s="2" t="str">
        <f>IFERROR(__xludf.DUMMYFUNCTION("GOOGLETRANSLATE(B10017, ""auto"",""en"")"),"she afigennyh")</f>
        <v>she afigennyh</v>
      </c>
    </row>
    <row r="10018" ht="15.75" customHeight="1">
      <c r="A10018" s="1">
        <v>10911.0</v>
      </c>
      <c r="B10018" s="2" t="s">
        <v>7597</v>
      </c>
      <c r="C10018" s="2" t="s">
        <v>5948</v>
      </c>
      <c r="D10018" s="2" t="s">
        <v>6</v>
      </c>
      <c r="E10018" s="2" t="str">
        <f>IFERROR(__xludf.DUMMYFUNCTION("GOOGLETRANSLATE(B10018, ""auto"",""en"")"),"First love is the strongest and only her you will remember for the rest of your life may not believe but it's true")</f>
        <v>First love is the strongest and only her you will remember for the rest of your life may not believe but it's true</v>
      </c>
    </row>
    <row r="10019" ht="15.75" customHeight="1">
      <c r="A10019" s="1">
        <v>10912.0</v>
      </c>
      <c r="B10019" s="2" t="s">
        <v>7598</v>
      </c>
      <c r="C10019" s="2" t="s">
        <v>7599</v>
      </c>
      <c r="D10019" s="2" t="s">
        <v>6</v>
      </c>
      <c r="E10019" s="2" t="str">
        <f>IFERROR(__xludf.DUMMYFUNCTION("GOOGLETRANSLATE(B10019, ""auto"",""en"")"),"dubai lamborghini")</f>
        <v>dubai lamborghini</v>
      </c>
    </row>
    <row r="10020" ht="15.75" customHeight="1">
      <c r="A10020" s="1">
        <v>10913.0</v>
      </c>
      <c r="B10020" s="2" t="s">
        <v>7598</v>
      </c>
      <c r="C10020" s="2" t="s">
        <v>7599</v>
      </c>
      <c r="D10020" s="2" t="s">
        <v>6</v>
      </c>
      <c r="E10020" s="2" t="str">
        <f>IFERROR(__xludf.DUMMYFUNCTION("GOOGLETRANSLATE(B10020, ""auto"",""en"")"),"dubai lamborghini")</f>
        <v>dubai lamborghini</v>
      </c>
    </row>
    <row r="10021" ht="15.75" customHeight="1">
      <c r="A10021" s="1">
        <v>10914.0</v>
      </c>
      <c r="B10021" s="2" t="s">
        <v>7600</v>
      </c>
      <c r="C10021" s="2" t="s">
        <v>7601</v>
      </c>
      <c r="D10021" s="2" t="s">
        <v>6</v>
      </c>
      <c r="E10021" s="2" t="str">
        <f>IFERROR(__xludf.DUMMYFUNCTION("GOOGLETRANSLATE(B10021, ""auto"",""en"")"),"That is why a series of books about Harry Potter should read each Harry Potter taught me that for the sake of some things worth dying for Ron Weasley taught me that faith in itself is a hundred times more powerful than luck Hermione Granger taught me that"&amp;" education is the best asset of the girl show completely")</f>
        <v>That is why a series of books about Harry Potter should read each Harry Potter taught me that for the sake of some things worth dying for Ron Weasley taught me that faith in itself is a hundred times more powerful than luck Hermione Granger taught me that education is the best asset of the girl show completely</v>
      </c>
    </row>
    <row r="10022" ht="15.75" customHeight="1">
      <c r="A10022" s="1">
        <v>10916.0</v>
      </c>
      <c r="B10022" s="2" t="s">
        <v>7602</v>
      </c>
      <c r="C10022" s="2" t="s">
        <v>7601</v>
      </c>
      <c r="D10022" s="2" t="s">
        <v>6</v>
      </c>
      <c r="E10022" s="2" t="str">
        <f>IFERROR(__xludf.DUMMYFUNCTION("GOOGLETRANSLATE(B10022, ""auto"",""en"")"),"chrscat we prod by jamal ganja is the best thing that happened to me music jamal ganja entry jamal ganja design xtima")</f>
        <v>chrscat we prod by jamal ganja is the best thing that happened to me music jamal ganja entry jamal ganja design xtima</v>
      </c>
    </row>
    <row r="10023" ht="15.75" customHeight="1">
      <c r="A10023" s="1">
        <v>10917.0</v>
      </c>
      <c r="B10023" s="2" t="s">
        <v>7603</v>
      </c>
      <c r="C10023" s="2" t="s">
        <v>7601</v>
      </c>
      <c r="D10023" s="2" t="s">
        <v>6</v>
      </c>
      <c r="E10023" s="2" t="str">
        <f>IFERROR(__xludf.DUMMYFUNCTION("GOOGLETRANSLATE(B10023, ""auto"",""en"")")," youth")</f>
        <v> youth</v>
      </c>
    </row>
    <row r="10024" ht="15.75" customHeight="1">
      <c r="A10024" s="1">
        <v>10918.0</v>
      </c>
      <c r="B10024" s="2" t="s">
        <v>7604</v>
      </c>
      <c r="C10024" s="2" t="s">
        <v>7601</v>
      </c>
      <c r="D10024" s="2" t="s">
        <v>6</v>
      </c>
      <c r="E10024" s="2" t="str">
        <f>IFERROR(__xludf.DUMMYFUNCTION("GOOGLETRANSLATE(B10024, ""auto"",""en"")"),"poetry of the Silver Age")</f>
        <v>poetry of the Silver Age</v>
      </c>
    </row>
    <row r="10025" ht="15.75" customHeight="1">
      <c r="A10025" s="1">
        <v>10919.0</v>
      </c>
      <c r="B10025" s="2" t="s">
        <v>7605</v>
      </c>
      <c r="C10025" s="2" t="s">
        <v>7601</v>
      </c>
      <c r="D10025" s="2" t="s">
        <v>6</v>
      </c>
      <c r="E10025" s="2" t="str">
        <f>IFERROR(__xludf.DUMMYFUNCTION("GOOGLETRANSLATE(B10025, ""auto"",""en"")"),"in youth our consciousness like a new and beautiful shoes you're bypassing the puddles and obstacles fearing Zamorano them but worth every step on the mud and you becomes still for example once tried alcohol cigarettes and similar evil is on going already"&amp;" on the inclined shore of your consciousness your honor and your health is the eternal values")</f>
        <v>in youth our consciousness like a new and beautiful shoes you're bypassing the puddles and obstacles fearing Zamorano them but worth every step on the mud and you becomes still for example once tried alcohol cigarettes and similar evil is on going already on the inclined shore of your consciousness your honor and your health is the eternal values</v>
      </c>
    </row>
    <row r="10026" ht="15.75" customHeight="1">
      <c r="A10026" s="1">
        <v>10920.0</v>
      </c>
      <c r="B10026" s="2" t="s">
        <v>7606</v>
      </c>
      <c r="C10026" s="2" t="s">
        <v>7601</v>
      </c>
      <c r="D10026" s="2" t="s">
        <v>6</v>
      </c>
      <c r="E10026" s="2" t="str">
        <f>IFERROR(__xludf.DUMMYFUNCTION("GOOGLETRANSLATE(B10026, ""auto"",""en"")")," when my mother smiles garden in the shower does not get tired to bloom")</f>
        <v> when my mother smiles garden in the shower does not get tired to bloom</v>
      </c>
    </row>
    <row r="10027" ht="15.75" customHeight="1">
      <c r="A10027" s="1">
        <v>10921.0</v>
      </c>
      <c r="B10027" s="2" t="s">
        <v>7607</v>
      </c>
      <c r="C10027" s="2" t="s">
        <v>7601</v>
      </c>
      <c r="D10027" s="2" t="s">
        <v>6</v>
      </c>
      <c r="E10027" s="2" t="str">
        <f>IFERROR(__xludf.DUMMYFUNCTION("GOOGLETRANSLATE(B10027, ""auto"",""en"")")," fox said the fox lisonku you remember please that if you seriously ill sad scary if you're tired you just stretch your leg and I will stretch you my wherever you may be, even if there are other stars and they all go to their heads because the sadness one"&amp;" lisonka divided into two cubs it's not scary and when you hold for the other paw paw what is the difference that there still exists in the world a little fairy tale Igor farbarzhevich lisonka")</f>
        <v> fox said the fox lisonku you remember please that if you seriously ill sad scary if you're tired you just stretch your leg and I will stretch you my wherever you may be, even if there are other stars and they all go to their heads because the sadness one lisonka divided into two cubs it's not scary and when you hold for the other paw paw what is the difference that there still exists in the world a little fairy tale Igor farbarzhevich lisonka</v>
      </c>
    </row>
    <row r="10028" ht="15.75" customHeight="1">
      <c r="A10028" s="1">
        <v>10922.0</v>
      </c>
      <c r="B10028" s="2" t="s">
        <v>7600</v>
      </c>
      <c r="C10028" s="2" t="s">
        <v>7601</v>
      </c>
      <c r="D10028" s="2" t="s">
        <v>6</v>
      </c>
      <c r="E10028" s="2" t="str">
        <f>IFERROR(__xludf.DUMMYFUNCTION("GOOGLETRANSLATE(B10028, ""auto"",""en"")"),"That is why a series of books about Harry Potter should read each Harry Potter taught me that for the sake of some things worth dying for Ron Weasley taught me that faith in itself is a hundred times more powerful than luck Hermione Granger taught me that"&amp;" education is the best asset of the girl show completely")</f>
        <v>That is why a series of books about Harry Potter should read each Harry Potter taught me that for the sake of some things worth dying for Ron Weasley taught me that faith in itself is a hundred times more powerful than luck Hermione Granger taught me that education is the best asset of the girl show completely</v>
      </c>
    </row>
    <row r="10029" ht="15.75" customHeight="1">
      <c r="A10029" s="1">
        <v>10924.0</v>
      </c>
      <c r="B10029" s="2" t="s">
        <v>7602</v>
      </c>
      <c r="C10029" s="2" t="s">
        <v>7601</v>
      </c>
      <c r="D10029" s="2" t="s">
        <v>6</v>
      </c>
      <c r="E10029" s="2" t="str">
        <f>IFERROR(__xludf.DUMMYFUNCTION("GOOGLETRANSLATE(B10029, ""auto"",""en"")"),"chrscat we prod by jamal ganja is the best thing that happened to me music jamal ganja entry jamal ganja design xtima")</f>
        <v>chrscat we prod by jamal ganja is the best thing that happened to me music jamal ganja entry jamal ganja design xtima</v>
      </c>
    </row>
    <row r="10030" ht="15.75" customHeight="1">
      <c r="A10030" s="1">
        <v>10925.0</v>
      </c>
      <c r="B10030" s="2" t="s">
        <v>7603</v>
      </c>
      <c r="C10030" s="2" t="s">
        <v>7601</v>
      </c>
      <c r="D10030" s="2" t="s">
        <v>6</v>
      </c>
      <c r="E10030" s="2" t="str">
        <f>IFERROR(__xludf.DUMMYFUNCTION("GOOGLETRANSLATE(B10030, ""auto"",""en"")")," youth")</f>
        <v> youth</v>
      </c>
    </row>
    <row r="10031" ht="15.75" customHeight="1">
      <c r="A10031" s="1">
        <v>10926.0</v>
      </c>
      <c r="B10031" s="2" t="s">
        <v>7604</v>
      </c>
      <c r="C10031" s="2" t="s">
        <v>7601</v>
      </c>
      <c r="D10031" s="2" t="s">
        <v>6</v>
      </c>
      <c r="E10031" s="2" t="str">
        <f>IFERROR(__xludf.DUMMYFUNCTION("GOOGLETRANSLATE(B10031, ""auto"",""en"")"),"poetry of the Silver Age")</f>
        <v>poetry of the Silver Age</v>
      </c>
    </row>
    <row r="10032" ht="15.75" customHeight="1">
      <c r="A10032" s="1">
        <v>10927.0</v>
      </c>
      <c r="B10032" s="2" t="s">
        <v>7605</v>
      </c>
      <c r="C10032" s="2" t="s">
        <v>7601</v>
      </c>
      <c r="D10032" s="2" t="s">
        <v>6</v>
      </c>
      <c r="E10032" s="2" t="str">
        <f>IFERROR(__xludf.DUMMYFUNCTION("GOOGLETRANSLATE(B10032, ""auto"",""en"")"),"in youth our consciousness like a new and beautiful shoes you're bypassing the puddles and obstacles fearing Zamorano them but worth every step on the mud and you becomes still for example once tried alcohol cigarettes and similar evil is on going already"&amp;" on the inclined shore of your consciousness your honor and your health is the eternal values")</f>
        <v>in youth our consciousness like a new and beautiful shoes you're bypassing the puddles and obstacles fearing Zamorano them but worth every step on the mud and you becomes still for example once tried alcohol cigarettes and similar evil is on going already on the inclined shore of your consciousness your honor and your health is the eternal values</v>
      </c>
    </row>
    <row r="10033" ht="15.75" customHeight="1">
      <c r="A10033" s="1">
        <v>10928.0</v>
      </c>
      <c r="B10033" s="2" t="s">
        <v>7606</v>
      </c>
      <c r="C10033" s="2" t="s">
        <v>7601</v>
      </c>
      <c r="D10033" s="2" t="s">
        <v>6</v>
      </c>
      <c r="E10033" s="2" t="str">
        <f>IFERROR(__xludf.DUMMYFUNCTION("GOOGLETRANSLATE(B10033, ""auto"",""en"")")," when my mother smiles garden in the shower does not get tired to bloom")</f>
        <v> when my mother smiles garden in the shower does not get tired to bloom</v>
      </c>
    </row>
    <row r="10034" ht="15.75" customHeight="1">
      <c r="A10034" s="1">
        <v>10929.0</v>
      </c>
      <c r="B10034" s="2" t="s">
        <v>7607</v>
      </c>
      <c r="C10034" s="2" t="s">
        <v>7601</v>
      </c>
      <c r="D10034" s="2" t="s">
        <v>6</v>
      </c>
      <c r="E10034" s="2" t="str">
        <f>IFERROR(__xludf.DUMMYFUNCTION("GOOGLETRANSLATE(B10034, ""auto"",""en"")")," fox said the fox lisonku you remember please that if you seriously ill sad scary if you're tired you just stretch your leg and I will stretch you my wherever you may be, even if there are other stars and they all go to their heads because the sadness one"&amp;" lisonka divided into two cubs it's not scary and when you hold for the other paw paw what is the difference that there still exists in the world a little fairy tale Igor farbarzhevich lisonka")</f>
        <v> fox said the fox lisonku you remember please that if you seriously ill sad scary if you're tired you just stretch your leg and I will stretch you my wherever you may be, even if there are other stars and they all go to their heads because the sadness one lisonka divided into two cubs it's not scary and when you hold for the other paw paw what is the difference that there still exists in the world a little fairy tale Igor farbarzhevich lisonka</v>
      </c>
    </row>
    <row r="10035" ht="15.75" customHeight="1">
      <c r="A10035" s="1">
        <v>10930.0</v>
      </c>
      <c r="B10035" s="2" t="s">
        <v>7600</v>
      </c>
      <c r="C10035" s="2" t="s">
        <v>7608</v>
      </c>
      <c r="D10035" s="2" t="s">
        <v>6</v>
      </c>
      <c r="E10035" s="2" t="str">
        <f>IFERROR(__xludf.DUMMYFUNCTION("GOOGLETRANSLATE(B10035, ""auto"",""en"")"),"That is why a series of books about Harry Potter should read each Harry Potter taught me that for the sake of some things worth dying for Ron Weasley taught me that faith in itself is a hundred times more powerful than luck Hermione Granger taught me that"&amp;" education is the best asset of the girl show completely")</f>
        <v>That is why a series of books about Harry Potter should read each Harry Potter taught me that for the sake of some things worth dying for Ron Weasley taught me that faith in itself is a hundred times more powerful than luck Hermione Granger taught me that education is the best asset of the girl show completely</v>
      </c>
    </row>
    <row r="10036" ht="15.75" customHeight="1">
      <c r="A10036" s="1">
        <v>10932.0</v>
      </c>
      <c r="B10036" s="2" t="s">
        <v>7602</v>
      </c>
      <c r="C10036" s="2" t="s">
        <v>7608</v>
      </c>
      <c r="D10036" s="2" t="s">
        <v>6</v>
      </c>
      <c r="E10036" s="2" t="str">
        <f>IFERROR(__xludf.DUMMYFUNCTION("GOOGLETRANSLATE(B10036, ""auto"",""en"")"),"chrscat we prod by jamal ganja is the best thing that happened to me music jamal ganja entry jamal ganja design xtima")</f>
        <v>chrscat we prod by jamal ganja is the best thing that happened to me music jamal ganja entry jamal ganja design xtima</v>
      </c>
    </row>
    <row r="10037" ht="15.75" customHeight="1">
      <c r="A10037" s="1">
        <v>10933.0</v>
      </c>
      <c r="B10037" s="2" t="s">
        <v>7603</v>
      </c>
      <c r="C10037" s="2" t="s">
        <v>7608</v>
      </c>
      <c r="D10037" s="2" t="s">
        <v>6</v>
      </c>
      <c r="E10037" s="2" t="str">
        <f>IFERROR(__xludf.DUMMYFUNCTION("GOOGLETRANSLATE(B10037, ""auto"",""en"")")," youth")</f>
        <v> youth</v>
      </c>
    </row>
    <row r="10038" ht="15.75" customHeight="1">
      <c r="A10038" s="1">
        <v>10934.0</v>
      </c>
      <c r="B10038" s="2" t="s">
        <v>7604</v>
      </c>
      <c r="C10038" s="2" t="s">
        <v>7608</v>
      </c>
      <c r="D10038" s="2" t="s">
        <v>6</v>
      </c>
      <c r="E10038" s="2" t="str">
        <f>IFERROR(__xludf.DUMMYFUNCTION("GOOGLETRANSLATE(B10038, ""auto"",""en"")"),"poetry of the Silver Age")</f>
        <v>poetry of the Silver Age</v>
      </c>
    </row>
    <row r="10039" ht="15.75" customHeight="1">
      <c r="A10039" s="1">
        <v>10935.0</v>
      </c>
      <c r="B10039" s="2" t="s">
        <v>7605</v>
      </c>
      <c r="C10039" s="2" t="s">
        <v>7608</v>
      </c>
      <c r="D10039" s="2" t="s">
        <v>6</v>
      </c>
      <c r="E10039" s="2" t="str">
        <f>IFERROR(__xludf.DUMMYFUNCTION("GOOGLETRANSLATE(B10039, ""auto"",""en"")"),"in youth our consciousness like a new and beautiful shoes you're bypassing the puddles and obstacles fearing Zamorano them but worth every step on the mud and you becomes still for example once tried alcohol cigarettes and similar evil is on going already"&amp;" on the inclined shore of your consciousness your honor and your health is the eternal values")</f>
        <v>in youth our consciousness like a new and beautiful shoes you're bypassing the puddles and obstacles fearing Zamorano them but worth every step on the mud and you becomes still for example once tried alcohol cigarettes and similar evil is on going already on the inclined shore of your consciousness your honor and your health is the eternal values</v>
      </c>
    </row>
    <row r="10040" ht="15.75" customHeight="1">
      <c r="A10040" s="1">
        <v>10936.0</v>
      </c>
      <c r="B10040" s="2" t="s">
        <v>7606</v>
      </c>
      <c r="C10040" s="2" t="s">
        <v>7608</v>
      </c>
      <c r="D10040" s="2" t="s">
        <v>6</v>
      </c>
      <c r="E10040" s="2" t="str">
        <f>IFERROR(__xludf.DUMMYFUNCTION("GOOGLETRANSLATE(B10040, ""auto"",""en"")")," when my mother smiles garden in the shower does not get tired to bloom")</f>
        <v> when my mother smiles garden in the shower does not get tired to bloom</v>
      </c>
    </row>
    <row r="10041" ht="15.75" customHeight="1">
      <c r="A10041" s="1">
        <v>10937.0</v>
      </c>
      <c r="B10041" s="2" t="s">
        <v>7607</v>
      </c>
      <c r="C10041" s="2" t="s">
        <v>7608</v>
      </c>
      <c r="D10041" s="2" t="s">
        <v>6</v>
      </c>
      <c r="E10041" s="2" t="str">
        <f>IFERROR(__xludf.DUMMYFUNCTION("GOOGLETRANSLATE(B10041, ""auto"",""en"")")," fox said the fox lisonku you remember please that if you seriously ill sad scary if you're tired you just stretch your leg and I will stretch you my wherever you may be, even if there are other stars and they all go to their heads because the sadness one"&amp;" lisonka divided into two cubs it's not scary and when you hold for the other paw paw what is the difference that there still exists in the world a little fairy tale Igor farbarzhevich lisonka")</f>
        <v> fox said the fox lisonku you remember please that if you seriously ill sad scary if you're tired you just stretch your leg and I will stretch you my wherever you may be, even if there are other stars and they all go to their heads because the sadness one lisonka divided into two cubs it's not scary and when you hold for the other paw paw what is the difference that there still exists in the world a little fairy tale Igor farbarzhevich lisonka</v>
      </c>
    </row>
    <row r="10042" ht="15.75" customHeight="1">
      <c r="A10042" s="1">
        <v>10939.0</v>
      </c>
      <c r="B10042" s="2" t="s">
        <v>7609</v>
      </c>
      <c r="C10042" s="2" t="s">
        <v>7610</v>
      </c>
      <c r="D10042" s="2" t="s">
        <v>6</v>
      </c>
      <c r="E10042" s="2" t="str">
        <f>IFERROR(__xludf.DUMMYFUNCTION("GOOGLETRANSLATE(B10042, ""auto"",""en"")"),"Jason Sabirs minitest who you heroes of the cartoon Fixiki score of below many other tests here vk com minitest")</f>
        <v>Jason Sabirs minitest who you heroes of the cartoon Fixiki score of below many other tests here vk com minitest</v>
      </c>
    </row>
    <row r="10043" ht="15.75" customHeight="1">
      <c r="A10043" s="1">
        <v>10940.0</v>
      </c>
      <c r="B10043" s="2" t="s">
        <v>7611</v>
      </c>
      <c r="C10043" s="2" t="s">
        <v>7610</v>
      </c>
      <c r="D10043" s="2" t="s">
        <v>6</v>
      </c>
      <c r="E10043" s="2" t="str">
        <f>IFERROR(__xludf.DUMMYFUNCTION("GOOGLETRANSLATE(B10043, ""auto"",""en"")"),"Jason Sabirs minitest what gift you need a score of lower than many other tests here vk com minitest")</f>
        <v>Jason Sabirs minitest what gift you need a score of lower than many other tests here vk com minitest</v>
      </c>
    </row>
    <row r="10044" ht="15.75" customHeight="1">
      <c r="A10044" s="1">
        <v>10941.0</v>
      </c>
      <c r="B10044" s="2" t="s">
        <v>7612</v>
      </c>
      <c r="C10044" s="2" t="s">
        <v>7610</v>
      </c>
      <c r="D10044" s="2" t="s">
        <v>6</v>
      </c>
      <c r="E10044" s="2" t="str">
        <f>IFERROR(__xludf.DUMMYFUNCTION("GOOGLETRANSLATE(B10044, ""auto"",""en"")"),"I just answered a question for you to know the answer here http vk com vkvoprosnik")</f>
        <v>I just answered a question for you to know the answer here http vk com vkvoprosnik</v>
      </c>
    </row>
    <row r="10045" ht="15.75" customHeight="1">
      <c r="A10045" s="1">
        <v>10942.0</v>
      </c>
      <c r="B10045" s="2" t="s">
        <v>7613</v>
      </c>
      <c r="C10045" s="2" t="s">
        <v>7610</v>
      </c>
      <c r="D10045" s="2" t="s">
        <v>6</v>
      </c>
      <c r="E10045" s="2" t="str">
        <f>IFERROR(__xludf.DUMMYFUNCTION("GOOGLETRANSLATE(B10045, ""auto"",""en"")"),"I left about you a sharp response in Annex vk com provoker")</f>
        <v>I left about you a sharp response in Annex vk com provoker</v>
      </c>
    </row>
    <row r="10046" ht="15.75" customHeight="1">
      <c r="A10046" s="1">
        <v>10943.0</v>
      </c>
      <c r="B10046" s="2" t="s">
        <v>6275</v>
      </c>
      <c r="C10046" s="2" t="s">
        <v>7610</v>
      </c>
      <c r="D10046" s="2" t="s">
        <v>6</v>
      </c>
      <c r="E10046" s="2" t="str">
        <f>IFERROR(__xludf.DUMMYFUNCTION("GOOGLETRANSLATE(B10046, ""auto"",""en"")"),"We picked up a couple for you get to know someone here http vk com app2155742")</f>
        <v>We picked up a couple for you get to know someone here http vk com app2155742</v>
      </c>
    </row>
    <row r="10047" ht="15.75" customHeight="1">
      <c r="A10047" s="1">
        <v>10944.0</v>
      </c>
      <c r="B10047" s="2" t="s">
        <v>7614</v>
      </c>
      <c r="C10047" s="2" t="s">
        <v>7610</v>
      </c>
      <c r="D10047" s="2" t="s">
        <v>6</v>
      </c>
      <c r="E10047" s="2" t="str">
        <f>IFERROR(__xludf.DUMMYFUNCTION("GOOGLETRANSLATE(B10047, ""auto"",""en"")"),"from me to all friends present go in the game Tragedy protein http vk com squirrels game ref3")</f>
        <v>from me to all friends present go in the game Tragedy protein http vk com squirrels game ref3</v>
      </c>
    </row>
    <row r="10048" ht="15.75" customHeight="1">
      <c r="A10048" s="1">
        <v>10945.0</v>
      </c>
      <c r="B10048" s="2" t="s">
        <v>7615</v>
      </c>
      <c r="C10048" s="2" t="s">
        <v>7610</v>
      </c>
      <c r="D10048" s="2" t="s">
        <v>6</v>
      </c>
      <c r="E10048" s="2" t="str">
        <f>IFERROR(__xludf.DUMMYFUNCTION("GOOGLETRANSLATE(B10048, ""auto"",""en"")"),"http vk com squirrels game ref3")</f>
        <v>http vk com squirrels game ref3</v>
      </c>
    </row>
    <row r="10049" ht="15.75" customHeight="1">
      <c r="A10049" s="1">
        <v>10946.0</v>
      </c>
      <c r="B10049" s="2" t="s">
        <v>7616</v>
      </c>
      <c r="C10049" s="2" t="s">
        <v>7610</v>
      </c>
      <c r="D10049" s="2" t="s">
        <v>6</v>
      </c>
      <c r="E10049" s="2" t="str">
        <f>IFERROR(__xludf.DUMMYFUNCTION("GOOGLETRANSLATE(B10049, ""auto"",""en"")"),"case of disputes in the country and the well built help finish http vk com elka game")</f>
        <v>case of disputes in the country and the well built help finish http vk com elka game</v>
      </c>
    </row>
    <row r="10050" ht="15.75" customHeight="1">
      <c r="A10050" s="1">
        <v>10947.0</v>
      </c>
      <c r="B10050" s="2" t="s">
        <v>7617</v>
      </c>
      <c r="C10050" s="2" t="s">
        <v>7610</v>
      </c>
      <c r="D10050" s="2" t="s">
        <v>6</v>
      </c>
      <c r="E10050" s="2" t="str">
        <f>IFERROR(__xludf.DUMMYFUNCTION("GOOGLETRANSLATE(B10050, ""auto"",""en"")"),"I exchanged the game Tragedy protein http vk com squirrels game ref3")</f>
        <v>I exchanged the game Tragedy protein http vk com squirrels game ref3</v>
      </c>
    </row>
    <row r="10051" ht="15.75" customHeight="1">
      <c r="A10051" s="1">
        <v>10948.0</v>
      </c>
      <c r="B10051" s="2" t="s">
        <v>7618</v>
      </c>
      <c r="C10051" s="2" t="s">
        <v>7610</v>
      </c>
      <c r="D10051" s="2" t="s">
        <v>6</v>
      </c>
      <c r="E10051" s="2" t="str">
        <f>IFERROR(__xludf.DUMMYFUNCTION("GOOGLETRANSLATE(B10051, ""auto"",""en"")"),"I won the match against Sergei Medvedev in the game 11x11")</f>
        <v>I won the match against Sergei Medvedev in the game 11x11</v>
      </c>
    </row>
    <row r="10052" ht="15.75" customHeight="1">
      <c r="A10052" s="1">
        <v>10949.0</v>
      </c>
      <c r="B10052" s="2" t="s">
        <v>7619</v>
      </c>
      <c r="C10052" s="2" t="s">
        <v>7610</v>
      </c>
      <c r="D10052" s="2" t="s">
        <v>6</v>
      </c>
      <c r="E10052" s="2" t="str">
        <f>IFERROR(__xludf.DUMMYFUNCTION("GOOGLETRANSLATE(B10052, ""auto"",""en"")"),"I got a level 2 in the game 11x11")</f>
        <v>I got a level 2 in the game 11x11</v>
      </c>
    </row>
    <row r="10053" ht="15.75" customHeight="1">
      <c r="A10053" s="1">
        <v>10950.0</v>
      </c>
      <c r="B10053" s="2" t="s">
        <v>7620</v>
      </c>
      <c r="C10053" s="2" t="s">
        <v>7610</v>
      </c>
      <c r="D10053" s="2" t="s">
        <v>6</v>
      </c>
      <c r="E10053" s="2" t="str">
        <f>IFERROR(__xludf.DUMMYFUNCTION("GOOGLETRANSLATE(B10053, ""auto"",""en"")"),"I have the highest score at level 75 http vk com app3882511 wallpublic")</f>
        <v>I have the highest score at level 75 http vk com app3882511 wallpublic</v>
      </c>
    </row>
    <row r="10054" ht="15.75" customHeight="1">
      <c r="A10054" s="1">
        <v>10951.0</v>
      </c>
      <c r="B10054" s="2" t="s">
        <v>7621</v>
      </c>
      <c r="C10054" s="2" t="s">
        <v>7610</v>
      </c>
      <c r="D10054" s="2" t="s">
        <v>6</v>
      </c>
      <c r="E10054" s="2" t="str">
        <f>IFERROR(__xludf.DUMMYFUNCTION("GOOGLETRANSLATE(B10054, ""auto"",""en"")"),"enter the game pirate treasure every day as I get bonuses http vk com app3882511 wallpublic")</f>
        <v>enter the game pirate treasure every day as I get bonuses http vk com app3882511 wallpublic</v>
      </c>
    </row>
    <row r="10055" ht="15.75" customHeight="1">
      <c r="A10055" s="1">
        <v>10952.0</v>
      </c>
      <c r="B10055" s="2" t="s">
        <v>7622</v>
      </c>
      <c r="C10055" s="2" t="s">
        <v>7610</v>
      </c>
      <c r="D10055" s="2" t="s">
        <v>6</v>
      </c>
      <c r="E10055" s="2" t="str">
        <f>IFERROR(__xludf.DUMMYFUNCTION("GOOGLETRANSLATE(B10055, ""auto"",""en"")"),"voooooooouuuuuuuuuuu")</f>
        <v>voooooooouuuuuuuuuuu</v>
      </c>
    </row>
    <row r="10056" ht="15.75" customHeight="1">
      <c r="A10056" s="1">
        <v>10953.0</v>
      </c>
      <c r="B10056" s="2" t="s">
        <v>7615</v>
      </c>
      <c r="C10056" s="2" t="s">
        <v>7610</v>
      </c>
      <c r="D10056" s="2" t="s">
        <v>6</v>
      </c>
      <c r="E10056" s="2" t="str">
        <f>IFERROR(__xludf.DUMMYFUNCTION("GOOGLETRANSLATE(B10056, ""auto"",""en"")"),"http vk com squirrels game ref3")</f>
        <v>http vk com squirrels game ref3</v>
      </c>
    </row>
    <row r="10057" ht="15.75" customHeight="1">
      <c r="A10057" s="1">
        <v>10954.0</v>
      </c>
      <c r="B10057" s="2" t="s">
        <v>7615</v>
      </c>
      <c r="C10057" s="2" t="s">
        <v>7610</v>
      </c>
      <c r="D10057" s="2" t="s">
        <v>6</v>
      </c>
      <c r="E10057" s="2" t="str">
        <f>IFERROR(__xludf.DUMMYFUNCTION("GOOGLETRANSLATE(B10057, ""auto"",""en"")"),"http vk com squirrels game ref3")</f>
        <v>http vk com squirrels game ref3</v>
      </c>
    </row>
    <row r="10058" ht="15.75" customHeight="1">
      <c r="A10058" s="1">
        <v>10955.0</v>
      </c>
      <c r="B10058" s="2" t="s">
        <v>7609</v>
      </c>
      <c r="C10058" s="2" t="s">
        <v>7610</v>
      </c>
      <c r="D10058" s="2" t="s">
        <v>6</v>
      </c>
      <c r="E10058" s="2" t="str">
        <f>IFERROR(__xludf.DUMMYFUNCTION("GOOGLETRANSLATE(B10058, ""auto"",""en"")"),"Jason Sabirs minitest who you heroes of the cartoon Fixiki score of below many other tests here vk com minitest")</f>
        <v>Jason Sabirs minitest who you heroes of the cartoon Fixiki score of below many other tests here vk com minitest</v>
      </c>
    </row>
    <row r="10059" ht="15.75" customHeight="1">
      <c r="A10059" s="1">
        <v>10956.0</v>
      </c>
      <c r="B10059" s="2" t="s">
        <v>7611</v>
      </c>
      <c r="C10059" s="2" t="s">
        <v>7610</v>
      </c>
      <c r="D10059" s="2" t="s">
        <v>6</v>
      </c>
      <c r="E10059" s="2" t="str">
        <f>IFERROR(__xludf.DUMMYFUNCTION("GOOGLETRANSLATE(B10059, ""auto"",""en"")"),"Jason Sabirs minitest what gift you need a score of lower than many other tests here vk com minitest")</f>
        <v>Jason Sabirs minitest what gift you need a score of lower than many other tests here vk com minitest</v>
      </c>
    </row>
    <row r="10060" ht="15.75" customHeight="1">
      <c r="A10060" s="1">
        <v>10957.0</v>
      </c>
      <c r="B10060" s="2" t="s">
        <v>7612</v>
      </c>
      <c r="C10060" s="2" t="s">
        <v>7610</v>
      </c>
      <c r="D10060" s="2" t="s">
        <v>6</v>
      </c>
      <c r="E10060" s="2" t="str">
        <f>IFERROR(__xludf.DUMMYFUNCTION("GOOGLETRANSLATE(B10060, ""auto"",""en"")"),"I just answered a question for you to know the answer here http vk com vkvoprosnik")</f>
        <v>I just answered a question for you to know the answer here http vk com vkvoprosnik</v>
      </c>
    </row>
    <row r="10061" ht="15.75" customHeight="1">
      <c r="A10061" s="1">
        <v>10958.0</v>
      </c>
      <c r="B10061" s="2" t="s">
        <v>7613</v>
      </c>
      <c r="C10061" s="2" t="s">
        <v>7610</v>
      </c>
      <c r="D10061" s="2" t="s">
        <v>6</v>
      </c>
      <c r="E10061" s="2" t="str">
        <f>IFERROR(__xludf.DUMMYFUNCTION("GOOGLETRANSLATE(B10061, ""auto"",""en"")"),"I left about you a sharp response in Annex vk com provoker")</f>
        <v>I left about you a sharp response in Annex vk com provoker</v>
      </c>
    </row>
    <row r="10062" ht="15.75" customHeight="1">
      <c r="A10062" s="1">
        <v>10959.0</v>
      </c>
      <c r="B10062" s="2" t="s">
        <v>6275</v>
      </c>
      <c r="C10062" s="2" t="s">
        <v>7610</v>
      </c>
      <c r="D10062" s="2" t="s">
        <v>6</v>
      </c>
      <c r="E10062" s="2" t="str">
        <f>IFERROR(__xludf.DUMMYFUNCTION("GOOGLETRANSLATE(B10062, ""auto"",""en"")"),"We picked up a couple for you get to know someone here http vk com app2155742")</f>
        <v>We picked up a couple for you get to know someone here http vk com app2155742</v>
      </c>
    </row>
    <row r="10063" ht="15.75" customHeight="1">
      <c r="A10063" s="1">
        <v>10960.0</v>
      </c>
      <c r="B10063" s="2" t="s">
        <v>7614</v>
      </c>
      <c r="C10063" s="2" t="s">
        <v>7610</v>
      </c>
      <c r="D10063" s="2" t="s">
        <v>6</v>
      </c>
      <c r="E10063" s="2" t="str">
        <f>IFERROR(__xludf.DUMMYFUNCTION("GOOGLETRANSLATE(B10063, ""auto"",""en"")"),"from me to all friends present go in the game Tragedy protein http vk com squirrels game ref3")</f>
        <v>from me to all friends present go in the game Tragedy protein http vk com squirrels game ref3</v>
      </c>
    </row>
    <row r="10064" ht="15.75" customHeight="1">
      <c r="A10064" s="1">
        <v>10961.0</v>
      </c>
      <c r="B10064" s="2" t="s">
        <v>7615</v>
      </c>
      <c r="C10064" s="2" t="s">
        <v>7610</v>
      </c>
      <c r="D10064" s="2" t="s">
        <v>6</v>
      </c>
      <c r="E10064" s="2" t="str">
        <f>IFERROR(__xludf.DUMMYFUNCTION("GOOGLETRANSLATE(B10064, ""auto"",""en"")"),"http vk com squirrels game ref3")</f>
        <v>http vk com squirrels game ref3</v>
      </c>
    </row>
    <row r="10065" ht="15.75" customHeight="1">
      <c r="A10065" s="1">
        <v>10962.0</v>
      </c>
      <c r="B10065" s="2" t="s">
        <v>7616</v>
      </c>
      <c r="C10065" s="2" t="s">
        <v>7610</v>
      </c>
      <c r="D10065" s="2" t="s">
        <v>6</v>
      </c>
      <c r="E10065" s="2" t="str">
        <f>IFERROR(__xludf.DUMMYFUNCTION("GOOGLETRANSLATE(B10065, ""auto"",""en"")"),"case of disputes in the country and the well built help finish http vk com elka game")</f>
        <v>case of disputes in the country and the well built help finish http vk com elka game</v>
      </c>
    </row>
    <row r="10066" ht="15.75" customHeight="1">
      <c r="A10066" s="1">
        <v>10963.0</v>
      </c>
      <c r="B10066" s="2" t="s">
        <v>7617</v>
      </c>
      <c r="C10066" s="2" t="s">
        <v>7610</v>
      </c>
      <c r="D10066" s="2" t="s">
        <v>6</v>
      </c>
      <c r="E10066" s="2" t="str">
        <f>IFERROR(__xludf.DUMMYFUNCTION("GOOGLETRANSLATE(B10066, ""auto"",""en"")"),"I exchanged the game Tragedy protein http vk com squirrels game ref3")</f>
        <v>I exchanged the game Tragedy protein http vk com squirrels game ref3</v>
      </c>
    </row>
    <row r="10067" ht="15.75" customHeight="1">
      <c r="A10067" s="1">
        <v>10964.0</v>
      </c>
      <c r="B10067" s="2" t="s">
        <v>7618</v>
      </c>
      <c r="C10067" s="2" t="s">
        <v>7610</v>
      </c>
      <c r="D10067" s="2" t="s">
        <v>6</v>
      </c>
      <c r="E10067" s="2" t="str">
        <f>IFERROR(__xludf.DUMMYFUNCTION("GOOGLETRANSLATE(B10067, ""auto"",""en"")"),"I won the match against Sergei Medvedev in the game 11x11")</f>
        <v>I won the match against Sergei Medvedev in the game 11x11</v>
      </c>
    </row>
    <row r="10068" ht="15.75" customHeight="1">
      <c r="A10068" s="1">
        <v>10965.0</v>
      </c>
      <c r="B10068" s="2" t="s">
        <v>7619</v>
      </c>
      <c r="C10068" s="2" t="s">
        <v>7610</v>
      </c>
      <c r="D10068" s="2" t="s">
        <v>6</v>
      </c>
      <c r="E10068" s="2" t="str">
        <f>IFERROR(__xludf.DUMMYFUNCTION("GOOGLETRANSLATE(B10068, ""auto"",""en"")"),"I got a level 2 in the game 11x11")</f>
        <v>I got a level 2 in the game 11x11</v>
      </c>
    </row>
    <row r="10069" ht="15.75" customHeight="1">
      <c r="A10069" s="1">
        <v>10966.0</v>
      </c>
      <c r="B10069" s="2" t="s">
        <v>7620</v>
      </c>
      <c r="C10069" s="2" t="s">
        <v>7610</v>
      </c>
      <c r="D10069" s="2" t="s">
        <v>6</v>
      </c>
      <c r="E10069" s="2" t="str">
        <f>IFERROR(__xludf.DUMMYFUNCTION("GOOGLETRANSLATE(B10069, ""auto"",""en"")"),"I have the highest score at level 75 http vk com app3882511 wallpublic")</f>
        <v>I have the highest score at level 75 http vk com app3882511 wallpublic</v>
      </c>
    </row>
    <row r="10070" ht="15.75" customHeight="1">
      <c r="A10070" s="1">
        <v>10967.0</v>
      </c>
      <c r="B10070" s="2" t="s">
        <v>7621</v>
      </c>
      <c r="C10070" s="2" t="s">
        <v>7610</v>
      </c>
      <c r="D10070" s="2" t="s">
        <v>6</v>
      </c>
      <c r="E10070" s="2" t="str">
        <f>IFERROR(__xludf.DUMMYFUNCTION("GOOGLETRANSLATE(B10070, ""auto"",""en"")"),"enter the game pirate treasure every day as I get bonuses http vk com app3882511 wallpublic")</f>
        <v>enter the game pirate treasure every day as I get bonuses http vk com app3882511 wallpublic</v>
      </c>
    </row>
    <row r="10071" ht="15.75" customHeight="1">
      <c r="A10071" s="1">
        <v>10968.0</v>
      </c>
      <c r="B10071" s="2" t="s">
        <v>7622</v>
      </c>
      <c r="C10071" s="2" t="s">
        <v>7610</v>
      </c>
      <c r="D10071" s="2" t="s">
        <v>6</v>
      </c>
      <c r="E10071" s="2" t="str">
        <f>IFERROR(__xludf.DUMMYFUNCTION("GOOGLETRANSLATE(B10071, ""auto"",""en"")"),"voooooooouuuuuuuuuuu")</f>
        <v>voooooooouuuuuuuuuuu</v>
      </c>
    </row>
    <row r="10072" ht="15.75" customHeight="1">
      <c r="A10072" s="1">
        <v>10969.0</v>
      </c>
      <c r="B10072" s="2" t="s">
        <v>7615</v>
      </c>
      <c r="C10072" s="2" t="s">
        <v>7610</v>
      </c>
      <c r="D10072" s="2" t="s">
        <v>6</v>
      </c>
      <c r="E10072" s="2" t="str">
        <f>IFERROR(__xludf.DUMMYFUNCTION("GOOGLETRANSLATE(B10072, ""auto"",""en"")"),"http vk com squirrels game ref3")</f>
        <v>http vk com squirrels game ref3</v>
      </c>
    </row>
    <row r="10073" ht="15.75" customHeight="1">
      <c r="A10073" s="1">
        <v>10970.0</v>
      </c>
      <c r="B10073" s="2" t="s">
        <v>7615</v>
      </c>
      <c r="C10073" s="2" t="s">
        <v>7610</v>
      </c>
      <c r="D10073" s="2" t="s">
        <v>6</v>
      </c>
      <c r="E10073" s="2" t="str">
        <f>IFERROR(__xludf.DUMMYFUNCTION("GOOGLETRANSLATE(B10073, ""auto"",""en"")"),"http vk com squirrels game ref3")</f>
        <v>http vk com squirrels game ref3</v>
      </c>
    </row>
    <row r="10074" ht="15.75" customHeight="1">
      <c r="A10074" s="1">
        <v>10971.0</v>
      </c>
      <c r="B10074" s="2" t="s">
        <v>7623</v>
      </c>
      <c r="C10074" s="2" t="s">
        <v>7624</v>
      </c>
      <c r="D10074" s="2" t="s">
        <v>6</v>
      </c>
      <c r="E10074" s="2" t="str">
        <f>IFERROR(__xludf.DUMMYFUNCTION("GOOGLETRANSLATE(B10074, ""auto"",""en"")")," Is there anything more beautiful than sincere love sincerely friends sincerely and without hypocrisy, falsehood blame genuinely and sincerely praise even hate need to be able to genuinely")</f>
        <v> Is there anything more beautiful than sincere love sincerely friends sincerely and without hypocrisy, falsehood blame genuinely and sincerely praise even hate need to be able to genuinely</v>
      </c>
    </row>
    <row r="10075" ht="15.75" customHeight="1">
      <c r="A10075" s="1">
        <v>10972.0</v>
      </c>
      <c r="B10075" s="2" t="s">
        <v>7625</v>
      </c>
      <c r="C10075" s="2" t="s">
        <v>7624</v>
      </c>
      <c r="D10075" s="2" t="s">
        <v>6</v>
      </c>
      <c r="E10075" s="2" t="str">
        <f>IFERROR(__xludf.DUMMYFUNCTION("GOOGLETRANSLATE(B10075, ""auto"",""en"")"),"45 films and TV series for learning English")</f>
        <v>45 films and TV series for learning English</v>
      </c>
    </row>
    <row r="10076" ht="15.75" customHeight="1">
      <c r="A10076" s="1">
        <v>10973.0</v>
      </c>
      <c r="B10076" s="2" t="s">
        <v>7626</v>
      </c>
      <c r="C10076" s="2" t="s">
        <v>7624</v>
      </c>
      <c r="D10076" s="2" t="s">
        <v>6</v>
      </c>
      <c r="E10076" s="2" t="str">
        <f>IFERROR(__xludf.DUMMYFUNCTION("GOOGLETRANSLATE(B10076, ""auto"",""en"")"),"fuck it all real kai jongin")</f>
        <v>fuck it all real kai jongin</v>
      </c>
    </row>
    <row r="10077" ht="15.75" customHeight="1">
      <c r="A10077" s="1">
        <v>10974.0</v>
      </c>
      <c r="B10077" s="2" t="s">
        <v>7627</v>
      </c>
      <c r="C10077" s="2" t="s">
        <v>7624</v>
      </c>
      <c r="D10077" s="2" t="s">
        <v>6</v>
      </c>
      <c r="E10077" s="2" t="str">
        <f>IFERROR(__xludf.DUMMYFUNCTION("GOOGLETRANSLATE(B10077, ""auto"",""en"")"),"it means to be different and are not afraid to accept yourself for who you are as you see I have a series of videos on how society sees representatives of various minorities, and not only in each video has been selected a certain topic Arabs 1 2 3 skinned"&amp;" Asians show completely")</f>
        <v>it means to be different and are not afraid to accept yourself for who you are as you see I have a series of videos on how society sees representatives of various minorities, and not only in each video has been selected a certain topic Arabs 1 2 3 skinned Asians show completely</v>
      </c>
    </row>
    <row r="10078" ht="15.75" customHeight="1">
      <c r="A10078" s="1">
        <v>10975.0</v>
      </c>
      <c r="B10078" s="2" t="s">
        <v>7628</v>
      </c>
      <c r="C10078" s="2" t="s">
        <v>7624</v>
      </c>
      <c r="D10078" s="2" t="s">
        <v>6</v>
      </c>
      <c r="E10078" s="2" t="str">
        <f>IFERROR(__xludf.DUMMYFUNCTION("GOOGLETRANSLATE(B10078, ""auto"",""en"")")," to be or not to be that is the question hamlet by w shakespeare")</f>
        <v> to be or not to be that is the question hamlet by w shakespeare</v>
      </c>
    </row>
    <row r="10079" ht="15.75" customHeight="1">
      <c r="A10079" s="1">
        <v>10976.0</v>
      </c>
      <c r="B10079" s="2" t="s">
        <v>7629</v>
      </c>
      <c r="C10079" s="2" t="s">
        <v>7624</v>
      </c>
      <c r="D10079" s="2" t="s">
        <v>6</v>
      </c>
      <c r="E10079" s="2" t="str">
        <f>IFERROR(__xludf.DUMMYFUNCTION("GOOGLETRANSLATE(B10079, ""auto"",""en"")"),"16 great sites for learning what is new")</f>
        <v>16 great sites for learning what is new</v>
      </c>
    </row>
    <row r="10080" ht="15.75" customHeight="1">
      <c r="A10080" s="1">
        <v>10978.0</v>
      </c>
      <c r="B10080" s="2" t="s">
        <v>7630</v>
      </c>
      <c r="C10080" s="2" t="s">
        <v>7624</v>
      </c>
      <c r="D10080" s="2" t="s">
        <v>6</v>
      </c>
      <c r="E10080" s="2" t="str">
        <f>IFERROR(__xludf.DUMMYFUNCTION("GOOGLETRANSLATE(B10080, ""auto"",""en"")"),"millions of people will not replace you never moms")</f>
        <v>millions of people will not replace you never moms</v>
      </c>
    </row>
    <row r="10081" ht="15.75" customHeight="1">
      <c r="A10081" s="1">
        <v>10979.0</v>
      </c>
      <c r="B10081" s="2" t="s">
        <v>7623</v>
      </c>
      <c r="C10081" s="2" t="s">
        <v>7631</v>
      </c>
      <c r="D10081" s="2" t="s">
        <v>6</v>
      </c>
      <c r="E10081" s="2" t="str">
        <f>IFERROR(__xludf.DUMMYFUNCTION("GOOGLETRANSLATE(B10081, ""auto"",""en"")")," Is there anything more beautiful than sincere love sincerely friends sincerely and without hypocrisy, falsehood blame genuinely and sincerely praise even hate need to be able to genuinely")</f>
        <v> Is there anything more beautiful than sincere love sincerely friends sincerely and without hypocrisy, falsehood blame genuinely and sincerely praise even hate need to be able to genuinely</v>
      </c>
    </row>
    <row r="10082" ht="15.75" customHeight="1">
      <c r="A10082" s="1">
        <v>10980.0</v>
      </c>
      <c r="B10082" s="2" t="s">
        <v>7625</v>
      </c>
      <c r="C10082" s="2" t="s">
        <v>7631</v>
      </c>
      <c r="D10082" s="2" t="s">
        <v>6</v>
      </c>
      <c r="E10082" s="2" t="str">
        <f>IFERROR(__xludf.DUMMYFUNCTION("GOOGLETRANSLATE(B10082, ""auto"",""en"")"),"45 films and TV series for learning English")</f>
        <v>45 films and TV series for learning English</v>
      </c>
    </row>
    <row r="10083" ht="15.75" customHeight="1">
      <c r="A10083" s="1">
        <v>10981.0</v>
      </c>
      <c r="B10083" s="2" t="s">
        <v>7626</v>
      </c>
      <c r="C10083" s="2" t="s">
        <v>7631</v>
      </c>
      <c r="D10083" s="2" t="s">
        <v>6</v>
      </c>
      <c r="E10083" s="2" t="str">
        <f>IFERROR(__xludf.DUMMYFUNCTION("GOOGLETRANSLATE(B10083, ""auto"",""en"")"),"fuck it all real kai jongin")</f>
        <v>fuck it all real kai jongin</v>
      </c>
    </row>
    <row r="10084" ht="15.75" customHeight="1">
      <c r="A10084" s="1">
        <v>10982.0</v>
      </c>
      <c r="B10084" s="2" t="s">
        <v>7627</v>
      </c>
      <c r="C10084" s="2" t="s">
        <v>7631</v>
      </c>
      <c r="D10084" s="2" t="s">
        <v>6</v>
      </c>
      <c r="E10084" s="2" t="str">
        <f>IFERROR(__xludf.DUMMYFUNCTION("GOOGLETRANSLATE(B10084, ""auto"",""en"")"),"it means to be different and are not afraid to accept yourself for who you are as you see I have a series of videos on how society sees representatives of various minorities, and not only in each video has been selected a certain topic Arabs 1 2 3 skinned"&amp;" Asians show completely")</f>
        <v>it means to be different and are not afraid to accept yourself for who you are as you see I have a series of videos on how society sees representatives of various minorities, and not only in each video has been selected a certain topic Arabs 1 2 3 skinned Asians show completely</v>
      </c>
    </row>
    <row r="10085" ht="15.75" customHeight="1">
      <c r="A10085" s="1">
        <v>10983.0</v>
      </c>
      <c r="B10085" s="2" t="s">
        <v>7628</v>
      </c>
      <c r="C10085" s="2" t="s">
        <v>7631</v>
      </c>
      <c r="D10085" s="2" t="s">
        <v>6</v>
      </c>
      <c r="E10085" s="2" t="str">
        <f>IFERROR(__xludf.DUMMYFUNCTION("GOOGLETRANSLATE(B10085, ""auto"",""en"")")," to be or not to be that is the question hamlet by w shakespeare")</f>
        <v> to be or not to be that is the question hamlet by w shakespeare</v>
      </c>
    </row>
    <row r="10086" ht="15.75" customHeight="1">
      <c r="A10086" s="1">
        <v>10984.0</v>
      </c>
      <c r="B10086" s="2" t="s">
        <v>7629</v>
      </c>
      <c r="C10086" s="2" t="s">
        <v>7631</v>
      </c>
      <c r="D10086" s="2" t="s">
        <v>6</v>
      </c>
      <c r="E10086" s="2" t="str">
        <f>IFERROR(__xludf.DUMMYFUNCTION("GOOGLETRANSLATE(B10086, ""auto"",""en"")"),"16 great sites for learning what is new")</f>
        <v>16 great sites for learning what is new</v>
      </c>
    </row>
    <row r="10087" ht="15.75" customHeight="1">
      <c r="A10087" s="1">
        <v>10986.0</v>
      </c>
      <c r="B10087" s="2" t="s">
        <v>7630</v>
      </c>
      <c r="C10087" s="2" t="s">
        <v>7631</v>
      </c>
      <c r="D10087" s="2" t="s">
        <v>6</v>
      </c>
      <c r="E10087" s="2" t="str">
        <f>IFERROR(__xludf.DUMMYFUNCTION("GOOGLETRANSLATE(B10087, ""auto"",""en"")"),"millions of people will not replace you never moms")</f>
        <v>millions of people will not replace you never moms</v>
      </c>
    </row>
    <row r="10088" ht="15.75" customHeight="1">
      <c r="A10088" s="1">
        <v>10987.0</v>
      </c>
      <c r="B10088" s="2" t="s">
        <v>7623</v>
      </c>
      <c r="C10088" s="2" t="s">
        <v>7631</v>
      </c>
      <c r="D10088" s="2" t="s">
        <v>6</v>
      </c>
      <c r="E10088" s="2" t="str">
        <f>IFERROR(__xludf.DUMMYFUNCTION("GOOGLETRANSLATE(B10088, ""auto"",""en"")")," Is there anything more beautiful than sincere love sincerely friends sincerely and without hypocrisy, falsehood blame genuinely and sincerely praise even hate need to be able to genuinely")</f>
        <v> Is there anything more beautiful than sincere love sincerely friends sincerely and without hypocrisy, falsehood blame genuinely and sincerely praise even hate need to be able to genuinely</v>
      </c>
    </row>
    <row r="10089" ht="15.75" customHeight="1">
      <c r="A10089" s="1">
        <v>10988.0</v>
      </c>
      <c r="B10089" s="2" t="s">
        <v>7625</v>
      </c>
      <c r="C10089" s="2" t="s">
        <v>7631</v>
      </c>
      <c r="D10089" s="2" t="s">
        <v>6</v>
      </c>
      <c r="E10089" s="2" t="str">
        <f>IFERROR(__xludf.DUMMYFUNCTION("GOOGLETRANSLATE(B10089, ""auto"",""en"")"),"45 films and TV series for learning English")</f>
        <v>45 films and TV series for learning English</v>
      </c>
    </row>
    <row r="10090" ht="15.75" customHeight="1">
      <c r="A10090" s="1">
        <v>10989.0</v>
      </c>
      <c r="B10090" s="2" t="s">
        <v>7626</v>
      </c>
      <c r="C10090" s="2" t="s">
        <v>7631</v>
      </c>
      <c r="D10090" s="2" t="s">
        <v>6</v>
      </c>
      <c r="E10090" s="2" t="str">
        <f>IFERROR(__xludf.DUMMYFUNCTION("GOOGLETRANSLATE(B10090, ""auto"",""en"")"),"fuck it all real kai jongin")</f>
        <v>fuck it all real kai jongin</v>
      </c>
    </row>
    <row r="10091" ht="15.75" customHeight="1">
      <c r="A10091" s="1">
        <v>10990.0</v>
      </c>
      <c r="B10091" s="2" t="s">
        <v>7627</v>
      </c>
      <c r="C10091" s="2" t="s">
        <v>7631</v>
      </c>
      <c r="D10091" s="2" t="s">
        <v>6</v>
      </c>
      <c r="E10091" s="2" t="str">
        <f>IFERROR(__xludf.DUMMYFUNCTION("GOOGLETRANSLATE(B10091, ""auto"",""en"")"),"it means to be different and are not afraid to accept yourself for who you are as you see I have a series of videos on how society sees representatives of various minorities, and not only in each video has been selected a certain topic Arabs 1 2 3 skinned"&amp;" Asians show completely")</f>
        <v>it means to be different and are not afraid to accept yourself for who you are as you see I have a series of videos on how society sees representatives of various minorities, and not only in each video has been selected a certain topic Arabs 1 2 3 skinned Asians show completely</v>
      </c>
    </row>
    <row r="10092" ht="15.75" customHeight="1">
      <c r="A10092" s="1">
        <v>10991.0</v>
      </c>
      <c r="B10092" s="2" t="s">
        <v>7628</v>
      </c>
      <c r="C10092" s="2" t="s">
        <v>7631</v>
      </c>
      <c r="D10092" s="2" t="s">
        <v>6</v>
      </c>
      <c r="E10092" s="2" t="str">
        <f>IFERROR(__xludf.DUMMYFUNCTION("GOOGLETRANSLATE(B10092, ""auto"",""en"")")," to be or not to be that is the question hamlet by w shakespeare")</f>
        <v> to be or not to be that is the question hamlet by w shakespeare</v>
      </c>
    </row>
    <row r="10093" ht="15.75" customHeight="1">
      <c r="A10093" s="1">
        <v>10992.0</v>
      </c>
      <c r="B10093" s="2" t="s">
        <v>7629</v>
      </c>
      <c r="C10093" s="2" t="s">
        <v>7631</v>
      </c>
      <c r="D10093" s="2" t="s">
        <v>6</v>
      </c>
      <c r="E10093" s="2" t="str">
        <f>IFERROR(__xludf.DUMMYFUNCTION("GOOGLETRANSLATE(B10093, ""auto"",""en"")"),"16 great sites for learning what is new")</f>
        <v>16 great sites for learning what is new</v>
      </c>
    </row>
    <row r="10094" ht="15.75" customHeight="1">
      <c r="A10094" s="1">
        <v>10994.0</v>
      </c>
      <c r="B10094" s="2" t="s">
        <v>7630</v>
      </c>
      <c r="C10094" s="2" t="s">
        <v>7631</v>
      </c>
      <c r="D10094" s="2" t="s">
        <v>6</v>
      </c>
      <c r="E10094" s="2" t="str">
        <f>IFERROR(__xludf.DUMMYFUNCTION("GOOGLETRANSLATE(B10094, ""auto"",""en"")"),"millions of people will not replace you never moms")</f>
        <v>millions of people will not replace you never moms</v>
      </c>
    </row>
    <row r="10095" ht="15.75" customHeight="1">
      <c r="A10095" s="1">
        <v>10995.0</v>
      </c>
      <c r="B10095" s="2" t="s">
        <v>7632</v>
      </c>
      <c r="C10095" s="2" t="s">
        <v>6089</v>
      </c>
      <c r="D10095" s="2" t="s">
        <v>6</v>
      </c>
      <c r="E10095" s="2" t="str">
        <f>IFERROR(__xludf.DUMMYFUNCTION("GOOGLETRANSLATE(B10095, ""auto"",""en"")"),"I go to the gym is not because I want more strength and lean body although it is great only when I forget about their problems concerns because only there I can give vent to his emotions to throw out their fears resentment anger staying alone with iron an"&amp;"d pears kerf favorite music at all volume cough up the recent strength in the latter approach, and it is for me a pleasure")</f>
        <v>I go to the gym is not because I want more strength and lean body although it is great only when I forget about their problems concerns because only there I can give vent to his emotions to throw out their fears resentment anger staying alone with iron and pears kerf favorite music at all volume cough up the recent strength in the latter approach, and it is for me a pleasure</v>
      </c>
    </row>
    <row r="10096" ht="15.75" customHeight="1">
      <c r="A10096" s="1">
        <v>10996.0</v>
      </c>
      <c r="B10096" s="2" t="s">
        <v>7633</v>
      </c>
      <c r="C10096" s="2" t="s">
        <v>6089</v>
      </c>
      <c r="D10096" s="2" t="s">
        <v>6</v>
      </c>
      <c r="E10096" s="2" t="str">
        <f>IFERROR(__xludf.DUMMYFUNCTION("GOOGLETRANSLATE(B10096, ""auto"",""en"")"),"never hurts one who loves you")</f>
        <v>never hurts one who loves you</v>
      </c>
    </row>
    <row r="10097" ht="15.75" customHeight="1">
      <c r="A10097" s="1">
        <v>10997.0</v>
      </c>
      <c r="B10097" s="2" t="s">
        <v>7634</v>
      </c>
      <c r="C10097" s="2" t="s">
        <v>6089</v>
      </c>
      <c r="D10097" s="2" t="s">
        <v>6</v>
      </c>
      <c r="E10097" s="2" t="str">
        <f>IFERROR(__xludf.DUMMYFUNCTION("GOOGLETRANSLATE(B10097, ""auto"",""en"")"),"if destined to meet again means")</f>
        <v>if destined to meet again means</v>
      </c>
    </row>
    <row r="10098" ht="15.75" customHeight="1">
      <c r="A10098" s="1">
        <v>10998.0</v>
      </c>
      <c r="B10098" s="2" t="s">
        <v>7635</v>
      </c>
      <c r="C10098" s="2" t="s">
        <v>6089</v>
      </c>
      <c r="D10098" s="2" t="s">
        <v>6</v>
      </c>
      <c r="E10098" s="2" t="str">
        <f>IFERROR(__xludf.DUMMYFUNCTION("GOOGLETRANSLATE(B10098, ""auto"",""en"")"),"I do not know how long to take offense even if much hurt and offended anyway forgive because that person is dear to me and I have a big heart but secretly still hope that heaven is still very painful thin twig nastuchat my offender in the ass")</f>
        <v>I do not know how long to take offense even if much hurt and offended anyway forgive because that person is dear to me and I have a big heart but secretly still hope that heaven is still very painful thin twig nastuchat my offender in the ass</v>
      </c>
    </row>
    <row r="10099" ht="15.75" customHeight="1">
      <c r="A10099" s="1">
        <v>10999.0</v>
      </c>
      <c r="B10099" s="2" t="s">
        <v>7636</v>
      </c>
      <c r="C10099" s="2" t="s">
        <v>6089</v>
      </c>
      <c r="D10099" s="2" t="s">
        <v>6</v>
      </c>
      <c r="E10099" s="2" t="str">
        <f>IFERROR(__xludf.DUMMYFUNCTION("GOOGLETRANSLATE(B10099, ""auto"",""en"")"),"one of the most valuable life skills is the ability to quickly forget all the bad things not to dwell on the troubles do not live grievances not revel irritation to conceal anger is not necessary to drag different stuff in my soul")</f>
        <v>one of the most valuable life skills is the ability to quickly forget all the bad things not to dwell on the troubles do not live grievances not revel irritation to conceal anger is not necessary to drag different stuff in my soul</v>
      </c>
    </row>
    <row r="10100" ht="15.75" customHeight="1">
      <c r="A10100" s="1">
        <v>11000.0</v>
      </c>
      <c r="B10100" s="2" t="s">
        <v>7637</v>
      </c>
      <c r="C10100" s="2" t="s">
        <v>6089</v>
      </c>
      <c r="D10100" s="2" t="s">
        <v>6</v>
      </c>
      <c r="E10100" s="2" t="str">
        <f>IFERROR(__xludf.DUMMYFUNCTION("GOOGLETRANSLATE(B10100, ""auto"",""en"")"),"selfie year")</f>
        <v>selfie year</v>
      </c>
    </row>
    <row r="10101" ht="15.75" customHeight="1">
      <c r="A10101" s="1">
        <v>11001.0</v>
      </c>
      <c r="B10101" s="2" t="s">
        <v>7632</v>
      </c>
      <c r="C10101" s="2" t="s">
        <v>6089</v>
      </c>
      <c r="D10101" s="2" t="s">
        <v>6</v>
      </c>
      <c r="E10101" s="2" t="str">
        <f>IFERROR(__xludf.DUMMYFUNCTION("GOOGLETRANSLATE(B10101, ""auto"",""en"")"),"I go to the gym is not because I want more strength and lean body although it is great only when I forget about their problems concerns because only there I can give vent to his emotions to throw out their fears resentment anger staying alone with iron an"&amp;"d pears kerf favorite music at all volume cough up the recent strength in the latter approach, and it is for me a pleasure")</f>
        <v>I go to the gym is not because I want more strength and lean body although it is great only when I forget about their problems concerns because only there I can give vent to his emotions to throw out their fears resentment anger staying alone with iron and pears kerf favorite music at all volume cough up the recent strength in the latter approach, and it is for me a pleasure</v>
      </c>
    </row>
    <row r="10102" ht="15.75" customHeight="1">
      <c r="A10102" s="1">
        <v>11002.0</v>
      </c>
      <c r="B10102" s="2" t="s">
        <v>7633</v>
      </c>
      <c r="C10102" s="2" t="s">
        <v>6089</v>
      </c>
      <c r="D10102" s="2" t="s">
        <v>6</v>
      </c>
      <c r="E10102" s="2" t="str">
        <f>IFERROR(__xludf.DUMMYFUNCTION("GOOGLETRANSLATE(B10102, ""auto"",""en"")"),"never hurts one who loves you")</f>
        <v>never hurts one who loves you</v>
      </c>
    </row>
    <row r="10103" ht="15.75" customHeight="1">
      <c r="A10103" s="1">
        <v>11003.0</v>
      </c>
      <c r="B10103" s="2" t="s">
        <v>7634</v>
      </c>
      <c r="C10103" s="2" t="s">
        <v>6089</v>
      </c>
      <c r="D10103" s="2" t="s">
        <v>6</v>
      </c>
      <c r="E10103" s="2" t="str">
        <f>IFERROR(__xludf.DUMMYFUNCTION("GOOGLETRANSLATE(B10103, ""auto"",""en"")"),"if destined to meet again means")</f>
        <v>if destined to meet again means</v>
      </c>
    </row>
    <row r="10104" ht="15.75" customHeight="1">
      <c r="A10104" s="1">
        <v>11004.0</v>
      </c>
      <c r="B10104" s="2" t="s">
        <v>7635</v>
      </c>
      <c r="C10104" s="2" t="s">
        <v>6089</v>
      </c>
      <c r="D10104" s="2" t="s">
        <v>6</v>
      </c>
      <c r="E10104" s="2" t="str">
        <f>IFERROR(__xludf.DUMMYFUNCTION("GOOGLETRANSLATE(B10104, ""auto"",""en"")"),"I do not know how long to take offense even if much hurt and offended anyway forgive because that person is dear to me and I have a big heart but secretly still hope that heaven is still very painful thin twig nastuchat my offender in the ass")</f>
        <v>I do not know how long to take offense even if much hurt and offended anyway forgive because that person is dear to me and I have a big heart but secretly still hope that heaven is still very painful thin twig nastuchat my offender in the ass</v>
      </c>
    </row>
    <row r="10105" ht="15.75" customHeight="1">
      <c r="A10105" s="1">
        <v>11005.0</v>
      </c>
      <c r="B10105" s="2" t="s">
        <v>7636</v>
      </c>
      <c r="C10105" s="2" t="s">
        <v>6089</v>
      </c>
      <c r="D10105" s="2" t="s">
        <v>6</v>
      </c>
      <c r="E10105" s="2" t="str">
        <f>IFERROR(__xludf.DUMMYFUNCTION("GOOGLETRANSLATE(B10105, ""auto"",""en"")"),"one of the most valuable life skills is the ability to quickly forget all the bad things not to dwell on the troubles do not live grievances not revel irritation to conceal anger is not necessary to drag different stuff in my soul")</f>
        <v>one of the most valuable life skills is the ability to quickly forget all the bad things not to dwell on the troubles do not live grievances not revel irritation to conceal anger is not necessary to drag different stuff in my soul</v>
      </c>
    </row>
    <row r="10106" ht="15.75" customHeight="1">
      <c r="A10106" s="1">
        <v>11006.0</v>
      </c>
      <c r="B10106" s="2" t="s">
        <v>7637</v>
      </c>
      <c r="C10106" s="2" t="s">
        <v>6089</v>
      </c>
      <c r="D10106" s="2" t="s">
        <v>6</v>
      </c>
      <c r="E10106" s="2" t="str">
        <f>IFERROR(__xludf.DUMMYFUNCTION("GOOGLETRANSLATE(B10106, ""auto"",""en"")"),"selfie year")</f>
        <v>selfie year</v>
      </c>
    </row>
    <row r="10107" ht="15.75" customHeight="1">
      <c r="A10107" s="1">
        <v>11007.0</v>
      </c>
      <c r="B10107" s="2" t="s">
        <v>7632</v>
      </c>
      <c r="C10107" s="2" t="s">
        <v>6089</v>
      </c>
      <c r="D10107" s="2" t="s">
        <v>6</v>
      </c>
      <c r="E10107" s="2" t="str">
        <f>IFERROR(__xludf.DUMMYFUNCTION("GOOGLETRANSLATE(B10107, ""auto"",""en"")"),"I go to the gym is not because I want more strength and lean body although it is great only when I forget about their problems concerns because only there I can give vent to his emotions to throw out their fears resentment anger staying alone with iron an"&amp;"d pears kerf favorite music at all volume cough up the recent strength in the latter approach, and it is for me a pleasure")</f>
        <v>I go to the gym is not because I want more strength and lean body although it is great only when I forget about their problems concerns because only there I can give vent to his emotions to throw out their fears resentment anger staying alone with iron and pears kerf favorite music at all volume cough up the recent strength in the latter approach, and it is for me a pleasure</v>
      </c>
    </row>
    <row r="10108" ht="15.75" customHeight="1">
      <c r="A10108" s="1">
        <v>11008.0</v>
      </c>
      <c r="B10108" s="2" t="s">
        <v>7633</v>
      </c>
      <c r="C10108" s="2" t="s">
        <v>6089</v>
      </c>
      <c r="D10108" s="2" t="s">
        <v>6</v>
      </c>
      <c r="E10108" s="2" t="str">
        <f>IFERROR(__xludf.DUMMYFUNCTION("GOOGLETRANSLATE(B10108, ""auto"",""en"")"),"never hurts one who loves you")</f>
        <v>never hurts one who loves you</v>
      </c>
    </row>
    <row r="10109" ht="15.75" customHeight="1">
      <c r="A10109" s="1">
        <v>11009.0</v>
      </c>
      <c r="B10109" s="2" t="s">
        <v>7634</v>
      </c>
      <c r="C10109" s="2" t="s">
        <v>6089</v>
      </c>
      <c r="D10109" s="2" t="s">
        <v>6</v>
      </c>
      <c r="E10109" s="2" t="str">
        <f>IFERROR(__xludf.DUMMYFUNCTION("GOOGLETRANSLATE(B10109, ""auto"",""en"")"),"if destined to meet again means")</f>
        <v>if destined to meet again means</v>
      </c>
    </row>
    <row r="10110" ht="15.75" customHeight="1">
      <c r="A10110" s="1">
        <v>11010.0</v>
      </c>
      <c r="B10110" s="2" t="s">
        <v>7635</v>
      </c>
      <c r="C10110" s="2" t="s">
        <v>6089</v>
      </c>
      <c r="D10110" s="2" t="s">
        <v>6</v>
      </c>
      <c r="E10110" s="2" t="str">
        <f>IFERROR(__xludf.DUMMYFUNCTION("GOOGLETRANSLATE(B10110, ""auto"",""en"")"),"I do not know how long to take offense even if much hurt and offended anyway forgive because that person is dear to me and I have a big heart but secretly still hope that heaven is still very painful thin twig nastuchat my offender in the ass")</f>
        <v>I do not know how long to take offense even if much hurt and offended anyway forgive because that person is dear to me and I have a big heart but secretly still hope that heaven is still very painful thin twig nastuchat my offender in the ass</v>
      </c>
    </row>
    <row r="10111" ht="15.75" customHeight="1">
      <c r="A10111" s="1">
        <v>11011.0</v>
      </c>
      <c r="B10111" s="2" t="s">
        <v>7636</v>
      </c>
      <c r="C10111" s="2" t="s">
        <v>6089</v>
      </c>
      <c r="D10111" s="2" t="s">
        <v>6</v>
      </c>
      <c r="E10111" s="2" t="str">
        <f>IFERROR(__xludf.DUMMYFUNCTION("GOOGLETRANSLATE(B10111, ""auto"",""en"")"),"one of the most valuable life skills is the ability to quickly forget all the bad things not to dwell on the troubles do not live grievances not revel irritation to conceal anger is not necessary to drag different stuff in my soul")</f>
        <v>one of the most valuable life skills is the ability to quickly forget all the bad things not to dwell on the troubles do not live grievances not revel irritation to conceal anger is not necessary to drag different stuff in my soul</v>
      </c>
    </row>
    <row r="10112" ht="15.75" customHeight="1">
      <c r="A10112" s="1">
        <v>11012.0</v>
      </c>
      <c r="B10112" s="2" t="s">
        <v>7637</v>
      </c>
      <c r="C10112" s="2" t="s">
        <v>6089</v>
      </c>
      <c r="D10112" s="2" t="s">
        <v>6</v>
      </c>
      <c r="E10112" s="2" t="str">
        <f>IFERROR(__xludf.DUMMYFUNCTION("GOOGLETRANSLATE(B10112, ""auto"",""en"")"),"selfie year")</f>
        <v>selfie year</v>
      </c>
    </row>
    <row r="10113" ht="15.75" customHeight="1">
      <c r="A10113" s="1">
        <v>11013.0</v>
      </c>
      <c r="B10113" s="2" t="s">
        <v>7638</v>
      </c>
      <c r="C10113" s="2" t="s">
        <v>7639</v>
      </c>
      <c r="D10113" s="2" t="s">
        <v>6</v>
      </c>
      <c r="E10113" s="2" t="str">
        <f>IFERROR(__xludf.DUMMYFUNCTION("GOOGLETRANSLATE(B10113, ""auto"",""en"")"),"A person who has moved into my stenama Like happens if you want to and how")</f>
        <v>A person who has moved into my stenama Like happens if you want to and how</v>
      </c>
    </row>
    <row r="10114" ht="15.75" customHeight="1">
      <c r="A10114" s="1">
        <v>11014.0</v>
      </c>
      <c r="B10114" s="2" t="s">
        <v>7640</v>
      </c>
      <c r="C10114" s="2" t="s">
        <v>7639</v>
      </c>
      <c r="D10114" s="2" t="s">
        <v>6</v>
      </c>
      <c r="E10114" s="2" t="str">
        <f>IFERROR(__xludf.DUMMYFUNCTION("GOOGLETRANSLATE(B10114, ""auto"",""en"")"),"now to forget is that reminded one of the days in the autumn nights and you forget who love forget tortured me was the warmth of the heart smile a smile back to make a month")</f>
        <v>now to forget is that reminded one of the days in the autumn nights and you forget who love forget tortured me was the warmth of the heart smile a smile back to make a month</v>
      </c>
    </row>
    <row r="10115" ht="15.75" customHeight="1">
      <c r="A10115" s="1">
        <v>11015.0</v>
      </c>
      <c r="B10115" s="2" t="s">
        <v>7641</v>
      </c>
      <c r="C10115" s="2" t="s">
        <v>7639</v>
      </c>
      <c r="D10115" s="2" t="s">
        <v>6</v>
      </c>
      <c r="E10115" s="2" t="str">
        <f>IFERROR(__xludf.DUMMYFUNCTION("GOOGLETRANSLATE(B10115, ""auto"",""en"")"),"Torch tired in vain burn down your doors behind enough now about sad happiness people would like the water that runs showed wısıñnan set Europe")</f>
        <v>Torch tired in vain burn down your doors behind enough now about sad happiness people would like the water that runs showed wısıñnan set Europe</v>
      </c>
    </row>
    <row r="10116" ht="15.75" customHeight="1">
      <c r="A10116" s="1">
        <v>11016.0</v>
      </c>
      <c r="B10116" s="2" t="s">
        <v>7642</v>
      </c>
      <c r="C10116" s="2" t="s">
        <v>7639</v>
      </c>
      <c r="D10116" s="2" t="s">
        <v>6</v>
      </c>
      <c r="E10116" s="2" t="str">
        <f>IFERROR(__xludf.DUMMYFUNCTION("GOOGLETRANSLATE(B10116, ""auto"",""en"")"),"skip dream to fly in the night to catch up with individual ideas mirage morning Unlike Is not there something I have to break open a puzzled honey forecasted that set Europe")</f>
        <v>skip dream to fly in the night to catch up with individual ideas mirage morning Unlike Is not there something I have to break open a puzzled honey forecasted that set Europe</v>
      </c>
    </row>
    <row r="10117" ht="15.75" customHeight="1">
      <c r="A10117" s="1">
        <v>11017.0</v>
      </c>
      <c r="B10117" s="2" t="s">
        <v>7643</v>
      </c>
      <c r="C10117" s="2" t="s">
        <v>7639</v>
      </c>
      <c r="D10117" s="2" t="s">
        <v>6</v>
      </c>
      <c r="E10117" s="2" t="str">
        <f>IFERROR(__xludf.DUMMYFUNCTION("GOOGLETRANSLATE(B10117, ""auto"",""en"")"),"sad love song jiberiñderşi")</f>
        <v>sad love song jiberiñderşi</v>
      </c>
    </row>
    <row r="10118" ht="15.75" customHeight="1">
      <c r="A10118" s="1">
        <v>11018.0</v>
      </c>
      <c r="B10118" s="2" t="s">
        <v>7644</v>
      </c>
      <c r="C10118" s="2" t="s">
        <v>7639</v>
      </c>
      <c r="D10118" s="2" t="s">
        <v>6</v>
      </c>
      <c r="E10118" s="2" t="str">
        <f>IFERROR(__xludf.DUMMYFUNCTION("GOOGLETRANSLATE(B10118, ""auto"",""en"")"),"that there was already in love with bermeş")</f>
        <v>that there was already in love with bermeş</v>
      </c>
    </row>
    <row r="10119" ht="15.75" customHeight="1">
      <c r="A10119" s="1">
        <v>11019.0</v>
      </c>
      <c r="B10119" s="2" t="s">
        <v>7638</v>
      </c>
      <c r="C10119" s="2" t="s">
        <v>7639</v>
      </c>
      <c r="D10119" s="2" t="s">
        <v>6</v>
      </c>
      <c r="E10119" s="2" t="str">
        <f>IFERROR(__xludf.DUMMYFUNCTION("GOOGLETRANSLATE(B10119, ""auto"",""en"")"),"A person who has moved into my stenama Like happens if you want to and how")</f>
        <v>A person who has moved into my stenama Like happens if you want to and how</v>
      </c>
    </row>
    <row r="10120" ht="15.75" customHeight="1">
      <c r="A10120" s="1">
        <v>11020.0</v>
      </c>
      <c r="B10120" s="2" t="s">
        <v>7640</v>
      </c>
      <c r="C10120" s="2" t="s">
        <v>7639</v>
      </c>
      <c r="D10120" s="2" t="s">
        <v>6</v>
      </c>
      <c r="E10120" s="2" t="str">
        <f>IFERROR(__xludf.DUMMYFUNCTION("GOOGLETRANSLATE(B10120, ""auto"",""en"")"),"now to forget is that reminded one of the days in the autumn nights and you forget who love forget tortured me was the warmth of the heart smile a smile back to make a month")</f>
        <v>now to forget is that reminded one of the days in the autumn nights and you forget who love forget tortured me was the warmth of the heart smile a smile back to make a month</v>
      </c>
    </row>
    <row r="10121" ht="15.75" customHeight="1">
      <c r="A10121" s="1">
        <v>11021.0</v>
      </c>
      <c r="B10121" s="2" t="s">
        <v>7641</v>
      </c>
      <c r="C10121" s="2" t="s">
        <v>7639</v>
      </c>
      <c r="D10121" s="2" t="s">
        <v>6</v>
      </c>
      <c r="E10121" s="2" t="str">
        <f>IFERROR(__xludf.DUMMYFUNCTION("GOOGLETRANSLATE(B10121, ""auto"",""en"")"),"Torch tired in vain burn down your doors behind enough now about sad happiness people would like the water that runs showed wısıñnan set Europe")</f>
        <v>Torch tired in vain burn down your doors behind enough now about sad happiness people would like the water that runs showed wısıñnan set Europe</v>
      </c>
    </row>
    <row r="10122" ht="15.75" customHeight="1">
      <c r="A10122" s="1">
        <v>11022.0</v>
      </c>
      <c r="B10122" s="2" t="s">
        <v>7642</v>
      </c>
      <c r="C10122" s="2" t="s">
        <v>7639</v>
      </c>
      <c r="D10122" s="2" t="s">
        <v>6</v>
      </c>
      <c r="E10122" s="2" t="str">
        <f>IFERROR(__xludf.DUMMYFUNCTION("GOOGLETRANSLATE(B10122, ""auto"",""en"")"),"skip dream to fly in the night to catch up with individual ideas mirage morning Unlike Is not there something I have to break open a puzzled honey forecasted that set Europe")</f>
        <v>skip dream to fly in the night to catch up with individual ideas mirage morning Unlike Is not there something I have to break open a puzzled honey forecasted that set Europe</v>
      </c>
    </row>
    <row r="10123" ht="15.75" customHeight="1">
      <c r="A10123" s="1">
        <v>11023.0</v>
      </c>
      <c r="B10123" s="2" t="s">
        <v>7643</v>
      </c>
      <c r="C10123" s="2" t="s">
        <v>7639</v>
      </c>
      <c r="D10123" s="2" t="s">
        <v>6</v>
      </c>
      <c r="E10123" s="2" t="str">
        <f>IFERROR(__xludf.DUMMYFUNCTION("GOOGLETRANSLATE(B10123, ""auto"",""en"")"),"sad love song jiberiñderşi")</f>
        <v>sad love song jiberiñderşi</v>
      </c>
    </row>
    <row r="10124" ht="15.75" customHeight="1">
      <c r="A10124" s="1">
        <v>11024.0</v>
      </c>
      <c r="B10124" s="2" t="s">
        <v>7644</v>
      </c>
      <c r="C10124" s="2" t="s">
        <v>7639</v>
      </c>
      <c r="D10124" s="2" t="s">
        <v>6</v>
      </c>
      <c r="E10124" s="2" t="str">
        <f>IFERROR(__xludf.DUMMYFUNCTION("GOOGLETRANSLATE(B10124, ""auto"",""en"")"),"that there was already in love with bermeş")</f>
        <v>that there was already in love with bermeş</v>
      </c>
    </row>
    <row r="10125" ht="15.75" customHeight="1">
      <c r="A10125" s="1">
        <v>11025.0</v>
      </c>
      <c r="B10125" s="2" t="s">
        <v>7638</v>
      </c>
      <c r="C10125" s="2" t="s">
        <v>7639</v>
      </c>
      <c r="D10125" s="2" t="s">
        <v>6</v>
      </c>
      <c r="E10125" s="2" t="str">
        <f>IFERROR(__xludf.DUMMYFUNCTION("GOOGLETRANSLATE(B10125, ""auto"",""en"")"),"A person who has moved into my stenama Like happens if you want to and how")</f>
        <v>A person who has moved into my stenama Like happens if you want to and how</v>
      </c>
    </row>
    <row r="10126" ht="15.75" customHeight="1">
      <c r="A10126" s="1">
        <v>11026.0</v>
      </c>
      <c r="B10126" s="2" t="s">
        <v>7640</v>
      </c>
      <c r="C10126" s="2" t="s">
        <v>7639</v>
      </c>
      <c r="D10126" s="2" t="s">
        <v>6</v>
      </c>
      <c r="E10126" s="2" t="str">
        <f>IFERROR(__xludf.DUMMYFUNCTION("GOOGLETRANSLATE(B10126, ""auto"",""en"")"),"now to forget is that reminded one of the days in the autumn nights and you forget who love forget tortured me was the warmth of the heart smile a smile back to make a month")</f>
        <v>now to forget is that reminded one of the days in the autumn nights and you forget who love forget tortured me was the warmth of the heart smile a smile back to make a month</v>
      </c>
    </row>
    <row r="10127" ht="15.75" customHeight="1">
      <c r="A10127" s="1">
        <v>11027.0</v>
      </c>
      <c r="B10127" s="2" t="s">
        <v>7641</v>
      </c>
      <c r="C10127" s="2" t="s">
        <v>7639</v>
      </c>
      <c r="D10127" s="2" t="s">
        <v>6</v>
      </c>
      <c r="E10127" s="2" t="str">
        <f>IFERROR(__xludf.DUMMYFUNCTION("GOOGLETRANSLATE(B10127, ""auto"",""en"")"),"Torch tired in vain burn down your doors behind enough now about sad happiness people would like the water that runs showed wısıñnan set Europe")</f>
        <v>Torch tired in vain burn down your doors behind enough now about sad happiness people would like the water that runs showed wısıñnan set Europe</v>
      </c>
    </row>
    <row r="10128" ht="15.75" customHeight="1">
      <c r="A10128" s="1">
        <v>11028.0</v>
      </c>
      <c r="B10128" s="2" t="s">
        <v>7642</v>
      </c>
      <c r="C10128" s="2" t="s">
        <v>7639</v>
      </c>
      <c r="D10128" s="2" t="s">
        <v>6</v>
      </c>
      <c r="E10128" s="2" t="str">
        <f>IFERROR(__xludf.DUMMYFUNCTION("GOOGLETRANSLATE(B10128, ""auto"",""en"")"),"skip dream to fly in the night to catch up with individual ideas mirage morning Unlike Is not there something I have to break open a puzzled honey forecasted that set Europe")</f>
        <v>skip dream to fly in the night to catch up with individual ideas mirage morning Unlike Is not there something I have to break open a puzzled honey forecasted that set Europe</v>
      </c>
    </row>
    <row r="10129" ht="15.75" customHeight="1">
      <c r="A10129" s="1">
        <v>11029.0</v>
      </c>
      <c r="B10129" s="2" t="s">
        <v>7643</v>
      </c>
      <c r="C10129" s="2" t="s">
        <v>7639</v>
      </c>
      <c r="D10129" s="2" t="s">
        <v>6</v>
      </c>
      <c r="E10129" s="2" t="str">
        <f>IFERROR(__xludf.DUMMYFUNCTION("GOOGLETRANSLATE(B10129, ""auto"",""en"")"),"sad love song jiberiñderşi")</f>
        <v>sad love song jiberiñderşi</v>
      </c>
    </row>
    <row r="10130" ht="15.75" customHeight="1">
      <c r="A10130" s="1">
        <v>11030.0</v>
      </c>
      <c r="B10130" s="2" t="s">
        <v>7644</v>
      </c>
      <c r="C10130" s="2" t="s">
        <v>7639</v>
      </c>
      <c r="D10130" s="2" t="s">
        <v>6</v>
      </c>
      <c r="E10130" s="2" t="str">
        <f>IFERROR(__xludf.DUMMYFUNCTION("GOOGLETRANSLATE(B10130, ""auto"",""en"")"),"that there was already in love with bermeş")</f>
        <v>that there was already in love with bermeş</v>
      </c>
    </row>
    <row r="10131" ht="15.75" customHeight="1">
      <c r="A10131" s="1">
        <v>11031.0</v>
      </c>
      <c r="B10131" s="2" t="s">
        <v>7645</v>
      </c>
      <c r="C10131" s="2" t="s">
        <v>7646</v>
      </c>
      <c r="D10131" s="2" t="s">
        <v>6</v>
      </c>
      <c r="E10131" s="2" t="str">
        <f>IFERROR(__xludf.DUMMYFUNCTION("GOOGLETRANSLATE(B10131, ""auto"",""en"")"),"Leaves the time the most loyal friends")</f>
        <v>Leaves the time the most loyal friends</v>
      </c>
    </row>
    <row r="10132" ht="15.75" customHeight="1">
      <c r="A10132" s="1">
        <v>11032.0</v>
      </c>
      <c r="B10132" s="2" t="s">
        <v>7647</v>
      </c>
      <c r="C10132" s="2" t="s">
        <v>7646</v>
      </c>
      <c r="D10132" s="2" t="s">
        <v>6</v>
      </c>
      <c r="E10132" s="2" t="str">
        <f>IFERROR(__xludf.DUMMYFUNCTION("GOOGLETRANSLATE(B10132, ""auto"",""en"")"),"mission completed ")</f>
        <v>mission completed </v>
      </c>
    </row>
    <row r="10133" ht="15.75" customHeight="1">
      <c r="A10133" s="1">
        <v>11033.0</v>
      </c>
      <c r="B10133" s="2" t="s">
        <v>7648</v>
      </c>
      <c r="C10133" s="2" t="s">
        <v>7646</v>
      </c>
      <c r="D10133" s="2" t="s">
        <v>6</v>
      </c>
      <c r="E10133" s="2" t="str">
        <f>IFERROR(__xludf.DUMMYFUNCTION("GOOGLETRANSLATE(B10133, ""auto"",""en"")"),"remember")</f>
        <v>remember</v>
      </c>
    </row>
  </sheetData>
  <printOptions/>
  <pageMargins bottom="0.75" footer="0.0" header="0.0" left="0.7" right="0.7" top="0.75"/>
  <pageSetup orientation="landscape"/>
  <drawing r:id="rId1"/>
</worksheet>
</file>