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ga\github\enterprise_risk_management\Prezentacja 5\"/>
    </mc:Choice>
  </mc:AlternateContent>
  <xr:revisionPtr revIDLastSave="0" documentId="13_ncr:1_{786EE7B0-7DFD-4164-89E4-07F140A5D476}" xr6:coauthVersionLast="47" xr6:coauthVersionMax="47" xr10:uidLastSave="{00000000-0000-0000-0000-000000000000}"/>
  <bookViews>
    <workbookView xWindow="-120" yWindow="-120" windowWidth="20730" windowHeight="11160" activeTab="2" xr2:uid="{CE031C99-25E1-468D-A621-01818520773F}"/>
  </bookViews>
  <sheets>
    <sheet name="przykład" sheetId="1" r:id="rId1"/>
    <sheet name="biedronka" sheetId="3" r:id="rId2"/>
    <sheet name="carrefour" sheetId="4" r:id="rId3"/>
  </sheets>
  <definedNames>
    <definedName name="solver_adj" localSheetId="1" hidden="1">biedronka!$B$10:$B$11</definedName>
    <definedName name="solver_adj" localSheetId="2" hidden="1">carrefour!$B$10:$B$11</definedName>
    <definedName name="solver_adj" localSheetId="0" hidden="1">przykład!$B$10:$B$11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biedronka!$B$19</definedName>
    <definedName name="solver_opt" localSheetId="2" hidden="1">carrefour!$B$19</definedName>
    <definedName name="solver_opt" localSheetId="0" hidden="1">przykład!$B$19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2" i="4"/>
  <c r="C11" i="4" s="1"/>
  <c r="B4" i="3"/>
  <c r="B2" i="3"/>
  <c r="B15" i="1"/>
  <c r="F1" i="1" s="1"/>
  <c r="B14" i="1"/>
  <c r="B14" i="4" l="1"/>
  <c r="B15" i="4"/>
  <c r="F1" i="4" s="1"/>
  <c r="C10" i="4"/>
  <c r="C10" i="3"/>
  <c r="B14" i="3"/>
  <c r="C11" i="3"/>
  <c r="B15" i="3"/>
  <c r="F1" i="3" s="1"/>
  <c r="B16" i="1"/>
  <c r="B16" i="4" l="1"/>
  <c r="B16" i="3"/>
  <c r="B17" i="3" s="1"/>
  <c r="B19" i="3" s="1"/>
  <c r="B17" i="1"/>
  <c r="B19" i="1" s="1"/>
  <c r="B17" i="4" l="1"/>
  <c r="B19" i="4" s="1"/>
</calcChain>
</file>

<file path=xl/sharedStrings.xml><?xml version="1.0" encoding="utf-8"?>
<sst xmlns="http://schemas.openxmlformats.org/spreadsheetml/2006/main" count="61" uniqueCount="19">
  <si>
    <t>Dane</t>
  </si>
  <si>
    <t>Et</t>
  </si>
  <si>
    <t>sigma_E</t>
  </si>
  <si>
    <t>L</t>
  </si>
  <si>
    <t>r</t>
  </si>
  <si>
    <t>kappa</t>
  </si>
  <si>
    <t>T-t</t>
  </si>
  <si>
    <t>Szukane</t>
  </si>
  <si>
    <t>Vt</t>
  </si>
  <si>
    <t>sigma_V</t>
  </si>
  <si>
    <t>Wartości policzone ze wzoru</t>
  </si>
  <si>
    <t>d1</t>
  </si>
  <si>
    <t>d2</t>
  </si>
  <si>
    <t>&lt; - Et+L</t>
  </si>
  <si>
    <t>&lt;- sigma_E * Et/Vt</t>
  </si>
  <si>
    <t xml:space="preserve">błąd </t>
  </si>
  <si>
    <t>prawdopodobieństwo niewypłacalności</t>
  </si>
  <si>
    <t>wartość nominalna długu</t>
  </si>
  <si>
    <t>prawdopodobienstwo niewypłacalności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</si>
</sst>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169" formatCode="[$€-2]\ #,##0.00"/>
    <numFmt numFmtId="170" formatCode="0.000000000"/>
    <numFmt numFmtId="179" formatCode="0.000000000000000000"/>
    <numFmt numFmtId="199" formatCode="0.0000000000000000000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69" fontId="0" fillId="0" borderId="0" xfId="0" applyNumberFormat="1"/>
    <xf numFmtId="0" fontId="0" fillId="0" borderId="0" xfId="0" applyNumberFormat="1"/>
    <xf numFmtId="0" fontId="0" fillId="0" borderId="1" xfId="0" applyBorder="1"/>
    <xf numFmtId="169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79" fontId="0" fillId="0" borderId="0" xfId="0" applyNumberFormat="1"/>
    <xf numFmtId="0" fontId="0" fillId="0" borderId="2" xfId="0" applyFont="1" applyBorder="1"/>
    <xf numFmtId="0" fontId="0" fillId="9" borderId="2" xfId="0" applyFont="1" applyFill="1" applyBorder="1"/>
    <xf numFmtId="0" fontId="0" fillId="0" borderId="0" xfId="0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70" fontId="0" fillId="9" borderId="2" xfId="0" applyNumberFormat="1" applyFont="1" applyFill="1" applyBorder="1"/>
    <xf numFmtId="170" fontId="0" fillId="0" borderId="2" xfId="0" applyNumberFormat="1" applyFont="1" applyBorder="1"/>
    <xf numFmtId="6" fontId="0" fillId="0" borderId="0" xfId="0" applyNumberFormat="1"/>
    <xf numFmtId="199" fontId="0" fillId="0" borderId="0" xfId="0" applyNumberFormat="1"/>
    <xf numFmtId="11" fontId="0" fillId="0" borderId="2" xfId="0" applyNumberFormat="1" applyFont="1" applyBorder="1"/>
    <xf numFmtId="0" fontId="0" fillId="9" borderId="3" xfId="0" applyNumberFormat="1" applyFont="1" applyFill="1" applyBorder="1"/>
  </cellXfs>
  <cellStyles count="1">
    <cellStyle name="Normalny" xfId="0" builtinId="0"/>
  </cellStyles>
  <dxfs count="4">
    <dxf>
      <numFmt numFmtId="187" formatCode="[$€-2]\ #,##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7" formatCode="[$€-2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</a:t>
            </a:r>
            <a:r>
              <a:rPr lang="en-US"/>
              <a:t>rawdopodobie</a:t>
            </a:r>
            <a:r>
              <a:rPr lang="pl-PL"/>
              <a:t>ń</a:t>
            </a:r>
            <a:r>
              <a:rPr lang="en-US"/>
              <a:t>stwo niewypłacalności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biedronka!$H$1</c:f>
              <c:strCache>
                <c:ptCount val="1"/>
                <c:pt idx="0">
                  <c:v>prawdopodobienstwo niewypłacalności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biedronka!$I$2:$I$14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</c:numCache>
            </c:numRef>
          </c:cat>
          <c:val>
            <c:numRef>
              <c:f>biedronka!$H$2:$H$14</c:f>
              <c:numCache>
                <c:formatCode>General</c:formatCode>
                <c:ptCount val="13"/>
                <c:pt idx="0" formatCode="0.000000000">
                  <c:v>5.0737057473715375E-5</c:v>
                </c:pt>
                <c:pt idx="1">
                  <c:v>4.3476108193984953E-4</c:v>
                </c:pt>
                <c:pt idx="2">
                  <c:v>2.5995231700299826E-3</c:v>
                </c:pt>
                <c:pt idx="3">
                  <c:v>1.1245540505644969E-2</c:v>
                </c:pt>
                <c:pt idx="4">
                  <c:v>3.4515632166038146E-2</c:v>
                </c:pt>
                <c:pt idx="5" formatCode="0.000000000">
                  <c:v>7.5312820435588956E-2</c:v>
                </c:pt>
                <c:pt idx="6">
                  <c:v>0.12652233515316724</c:v>
                </c:pt>
                <c:pt idx="7">
                  <c:v>0.17996071735842123</c:v>
                </c:pt>
                <c:pt idx="8">
                  <c:v>0.23112577833395542</c:v>
                </c:pt>
                <c:pt idx="9">
                  <c:v>0.27836834353258377</c:v>
                </c:pt>
                <c:pt idx="10" formatCode="0.000000000">
                  <c:v>0.32134523000155968</c:v>
                </c:pt>
                <c:pt idx="11">
                  <c:v>0.36013902085537952</c:v>
                </c:pt>
                <c:pt idx="12">
                  <c:v>0.39510680252575947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0C3-8ECB-5535BA05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97247"/>
        <c:axId val="1218404319"/>
      </c:lineChart>
      <c:catAx>
        <c:axId val="121839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nominalna długu</a:t>
                </a:r>
                <a:r>
                  <a:rPr lang="pl-PL" baseline="0"/>
                  <a:t> [mld €]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0017235345581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04319"/>
        <c:crosses val="autoZero"/>
        <c:auto val="1"/>
        <c:lblAlgn val="ctr"/>
        <c:lblOffset val="100"/>
        <c:noMultiLvlLbl val="0"/>
      </c:catAx>
      <c:valAx>
        <c:axId val="1218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</a:t>
            </a:r>
            <a:r>
              <a:rPr lang="en-US"/>
              <a:t>rawdopodobie</a:t>
            </a:r>
            <a:r>
              <a:rPr lang="pl-PL"/>
              <a:t>ń</a:t>
            </a:r>
            <a:r>
              <a:rPr lang="en-US"/>
              <a:t>stwo niewypłacalności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carrefour!$H$1</c:f>
              <c:strCache>
                <c:ptCount val="1"/>
                <c:pt idx="0">
                  <c:v>prawdopodobienstwo niewypłacalności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carrefour!$I$2:$I$15</c:f>
              <c:numCache>
                <c:formatCode>General</c:formatCode>
                <c:ptCount val="14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  <c:pt idx="9">
                  <c:v>525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</c:numCache>
            </c:numRef>
          </c:cat>
          <c:val>
            <c:numRef>
              <c:f>carrefour!$H$2:$H$15</c:f>
              <c:numCache>
                <c:formatCode>0.00E+00</c:formatCode>
                <c:ptCount val="14"/>
                <c:pt idx="0" formatCode="0.000000000">
                  <c:v>5.4350795752888814E-7</c:v>
                </c:pt>
                <c:pt idx="1">
                  <c:v>9.1133202625437397E-6</c:v>
                </c:pt>
                <c:pt idx="2" formatCode="General">
                  <c:v>1.0826802114283218E-4</c:v>
                </c:pt>
                <c:pt idx="3" formatCode="General">
                  <c:v>9.0756123855961768E-4</c:v>
                </c:pt>
                <c:pt idx="4" formatCode="General">
                  <c:v>5.1572120119315334E-3</c:v>
                </c:pt>
                <c:pt idx="5" formatCode="0.000000000">
                  <c:v>1.8444128542339344E-2</c:v>
                </c:pt>
                <c:pt idx="6" formatCode="General">
                  <c:v>4.2613162515726444E-2</c:v>
                </c:pt>
                <c:pt idx="7" formatCode="General">
                  <c:v>7.3447337303996996E-2</c:v>
                </c:pt>
                <c:pt idx="8" formatCode="General">
                  <c:v>0.10674671381625855</c:v>
                </c:pt>
                <c:pt idx="9" formatCode="General">
                  <c:v>0.14016077638488444</c:v>
                </c:pt>
                <c:pt idx="10" formatCode="0.000000000">
                  <c:v>0.172536449400984</c:v>
                </c:pt>
                <c:pt idx="11" formatCode="General">
                  <c:v>0.20334984516247623</c:v>
                </c:pt>
                <c:pt idx="12" formatCode="General">
                  <c:v>0.23247373155435214</c:v>
                </c:pt>
                <c:pt idx="13" formatCode="General">
                  <c:v>0.26003021665401438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9-4BA7-9014-A141D6B1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97247"/>
        <c:axId val="1218404319"/>
      </c:lineChart>
      <c:catAx>
        <c:axId val="121839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nominalna długu</a:t>
                </a:r>
                <a:r>
                  <a:rPr lang="pl-PL" baseline="0"/>
                  <a:t> [mld €]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0017235345581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04319"/>
        <c:crosses val="autoZero"/>
        <c:auto val="1"/>
        <c:lblAlgn val="ctr"/>
        <c:lblOffset val="100"/>
        <c:noMultiLvlLbl val="0"/>
      </c:catAx>
      <c:valAx>
        <c:axId val="1218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13</xdr:row>
      <xdr:rowOff>123825</xdr:rowOff>
    </xdr:from>
    <xdr:to>
      <xdr:col>6</xdr:col>
      <xdr:colOff>495300</xdr:colOff>
      <xdr:row>28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11E703-792A-1098-32E1-F7BB5A32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13</xdr:row>
      <xdr:rowOff>123825</xdr:rowOff>
    </xdr:from>
    <xdr:to>
      <xdr:col>6</xdr:col>
      <xdr:colOff>495300</xdr:colOff>
      <xdr:row>28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C42234-E0A6-4A68-A34F-E66EDCA2E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881E1-855A-4C44-837B-0FB4D04F68B6}" name="Tabela1" displayName="Tabela1" ref="I1:I14" totalsRowShown="0" headerRowDxfId="2">
  <autoFilter ref="I1:I14" xr:uid="{CFF881E1-855A-4C44-837B-0FB4D04F68B6}"/>
  <tableColumns count="1">
    <tableColumn id="1" xr3:uid="{A8119E48-4090-40B2-BB41-CF61F0264D1C}" name="wartość nominalna długu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05AE5-3953-4B68-9B06-299C5BA4222F}" name="Tabela13" displayName="Tabela13" ref="I1:I15" totalsRowShown="0" headerRowDxfId="1">
  <autoFilter ref="I1:I15" xr:uid="{CFF881E1-855A-4C44-837B-0FB4D04F68B6}"/>
  <tableColumns count="1">
    <tableColumn id="1" xr3:uid="{D269E2C7-AAA1-474D-A986-1CAA95DF5BA2}" name="wartość nominalna dług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E9B6-DCA3-4284-ADC5-612CFF583658}">
  <dimension ref="A1:F19"/>
  <sheetViews>
    <sheetView workbookViewId="0">
      <selection activeCell="F1" sqref="F1"/>
    </sheetView>
  </sheetViews>
  <sheetFormatPr defaultRowHeight="15" x14ac:dyDescent="0.25"/>
  <cols>
    <col min="2" max="2" width="19.85546875" customWidth="1"/>
    <col min="5" max="5" width="20.42578125" customWidth="1"/>
  </cols>
  <sheetData>
    <row r="1" spans="1:6" ht="30" x14ac:dyDescent="0.25">
      <c r="A1" s="14" t="s">
        <v>0</v>
      </c>
      <c r="B1" s="14"/>
      <c r="E1" s="13" t="s">
        <v>16</v>
      </c>
      <c r="F1">
        <f>1-_xlfn.NORM.S.DIST(B15,TRUE)</f>
        <v>8.0552302798821973E-3</v>
      </c>
    </row>
    <row r="2" spans="1:6" x14ac:dyDescent="0.25">
      <c r="A2" s="8" t="s">
        <v>1</v>
      </c>
      <c r="B2" s="4">
        <v>10123543670</v>
      </c>
    </row>
    <row r="3" spans="1:6" x14ac:dyDescent="0.25">
      <c r="A3" s="8" t="s">
        <v>2</v>
      </c>
      <c r="B3" s="3">
        <v>0.42600147999999999</v>
      </c>
    </row>
    <row r="4" spans="1:6" x14ac:dyDescent="0.25">
      <c r="A4" s="8" t="s">
        <v>3</v>
      </c>
      <c r="B4" s="4">
        <v>121047000000</v>
      </c>
    </row>
    <row r="5" spans="1:6" x14ac:dyDescent="0.25">
      <c r="A5" s="8" t="s">
        <v>4</v>
      </c>
      <c r="B5" s="3">
        <v>7.4999999999999997E-3</v>
      </c>
    </row>
    <row r="6" spans="1:6" x14ac:dyDescent="0.25">
      <c r="A6" s="8" t="s">
        <v>5</v>
      </c>
      <c r="B6" s="5">
        <v>0</v>
      </c>
    </row>
    <row r="7" spans="1:6" x14ac:dyDescent="0.25">
      <c r="A7" s="8" t="s">
        <v>6</v>
      </c>
      <c r="B7" s="5">
        <v>1</v>
      </c>
    </row>
    <row r="9" spans="1:6" x14ac:dyDescent="0.25">
      <c r="A9" s="7" t="s">
        <v>7</v>
      </c>
      <c r="B9" s="7"/>
    </row>
    <row r="10" spans="1:6" x14ac:dyDescent="0.25">
      <c r="A10" s="9" t="s">
        <v>8</v>
      </c>
      <c r="B10" s="4">
        <v>130255389530.60353</v>
      </c>
      <c r="C10" t="s">
        <v>13</v>
      </c>
    </row>
    <row r="11" spans="1:6" x14ac:dyDescent="0.25">
      <c r="A11" s="9" t="s">
        <v>9</v>
      </c>
      <c r="B11" s="3">
        <v>3.3353480225756356E-2</v>
      </c>
      <c r="C11" t="s">
        <v>14</v>
      </c>
    </row>
    <row r="13" spans="1:6" x14ac:dyDescent="0.25">
      <c r="A13" s="10" t="s">
        <v>10</v>
      </c>
      <c r="B13" s="10"/>
      <c r="C13" s="6"/>
    </row>
    <row r="14" spans="1:6" x14ac:dyDescent="0.25">
      <c r="A14" s="11" t="s">
        <v>11</v>
      </c>
      <c r="B14" s="3">
        <f>(LN(B10/B4)+((B5-B6) +  (B11^2)/2) * B7)/(B11*SQRT(B7))</f>
        <v>2.4397569600734781</v>
      </c>
    </row>
    <row r="15" spans="1:6" x14ac:dyDescent="0.25">
      <c r="A15" s="11" t="s">
        <v>12</v>
      </c>
      <c r="B15" s="3">
        <f>(LN(B10/B4)+((B5-B6) -  (B11^2)/2) * B7)/(B11*SQRT(B7))</f>
        <v>2.4064034798477212</v>
      </c>
    </row>
    <row r="16" spans="1:6" x14ac:dyDescent="0.25">
      <c r="A16" s="11" t="s">
        <v>1</v>
      </c>
      <c r="B16" s="4">
        <f>B10*_xlfn.NORM.S.DIST(B14,TRUE) - B4*EXP(-B5*B7)*_xlfn.NORM.S.DIST(B15,TRUE)</f>
        <v>10123430691.27182</v>
      </c>
    </row>
    <row r="17" spans="1:2" x14ac:dyDescent="0.25">
      <c r="A17" s="11" t="s">
        <v>2</v>
      </c>
      <c r="B17" s="3">
        <f>B11*(B10/B16)*_xlfn.NORM.S.DIST(B14,TRUE)</f>
        <v>0.42599638713167898</v>
      </c>
    </row>
    <row r="19" spans="1:2" x14ac:dyDescent="0.25">
      <c r="A19" s="12" t="s">
        <v>15</v>
      </c>
      <c r="B19">
        <f>(B16/B2-1)^2 + (B17/B3-1)^2</f>
        <v>2.6746874047682033E-10</v>
      </c>
    </row>
  </sheetData>
  <mergeCells count="3">
    <mergeCell ref="A1:B1"/>
    <mergeCell ref="A9:B9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1608-6753-4684-AA25-B2D798A9D8EF}">
  <dimension ref="A1:I19"/>
  <sheetViews>
    <sheetView topLeftCell="A11" workbookViewId="0">
      <selection activeCell="B5" sqref="B5"/>
    </sheetView>
  </sheetViews>
  <sheetFormatPr defaultRowHeight="15" x14ac:dyDescent="0.25"/>
  <cols>
    <col min="2" max="2" width="19.85546875" customWidth="1"/>
    <col min="3" max="3" width="21.28515625" customWidth="1"/>
    <col min="5" max="5" width="20.42578125" customWidth="1"/>
    <col min="6" max="6" width="20.85546875" bestFit="1" customWidth="1"/>
    <col min="7" max="7" width="14.7109375" customWidth="1"/>
    <col min="8" max="8" width="22" customWidth="1"/>
    <col min="9" max="9" width="25.42578125" customWidth="1"/>
  </cols>
  <sheetData>
    <row r="1" spans="1:9" ht="39.75" customHeight="1" x14ac:dyDescent="0.25">
      <c r="A1" s="14" t="s">
        <v>0</v>
      </c>
      <c r="B1" s="14"/>
      <c r="E1" s="13" t="s">
        <v>16</v>
      </c>
      <c r="F1" s="15">
        <f>1-_xlfn.NORM.S.DIST(B15,TRUE)</f>
        <v>0</v>
      </c>
      <c r="G1" s="15"/>
      <c r="H1" s="19" t="s">
        <v>18</v>
      </c>
      <c r="I1" s="18" t="s">
        <v>17</v>
      </c>
    </row>
    <row r="2" spans="1:9" x14ac:dyDescent="0.25">
      <c r="A2" s="8" t="s">
        <v>1</v>
      </c>
      <c r="B2" s="4">
        <f>628434220*18.89</f>
        <v>11871122415.800001</v>
      </c>
      <c r="H2" s="20">
        <v>5.0737057473715375E-5</v>
      </c>
      <c r="I2" s="2">
        <v>100</v>
      </c>
    </row>
    <row r="3" spans="1:9" x14ac:dyDescent="0.25">
      <c r="A3" s="8" t="s">
        <v>2</v>
      </c>
      <c r="B3" s="3">
        <v>0.17349999999999999</v>
      </c>
      <c r="H3" s="16">
        <v>4.3476108193984953E-4</v>
      </c>
      <c r="I3" s="2">
        <v>125</v>
      </c>
    </row>
    <row r="4" spans="1:9" x14ac:dyDescent="0.25">
      <c r="A4" s="8" t="s">
        <v>3</v>
      </c>
      <c r="B4" s="4">
        <f>100000000000</f>
        <v>100000000000</v>
      </c>
      <c r="H4" s="17">
        <v>2.5995231700299826E-3</v>
      </c>
      <c r="I4" s="2">
        <v>150</v>
      </c>
    </row>
    <row r="5" spans="1:9" x14ac:dyDescent="0.25">
      <c r="A5" s="8" t="s">
        <v>4</v>
      </c>
      <c r="B5" s="3">
        <v>5.2499999999999998E-2</v>
      </c>
      <c r="H5" s="16">
        <v>1.1245540505644969E-2</v>
      </c>
      <c r="I5" s="2">
        <v>175</v>
      </c>
    </row>
    <row r="6" spans="1:9" x14ac:dyDescent="0.25">
      <c r="A6" s="8" t="s">
        <v>5</v>
      </c>
      <c r="B6" s="5">
        <v>4.2700000000000002E-2</v>
      </c>
      <c r="H6" s="17">
        <v>3.4515632166038146E-2</v>
      </c>
      <c r="I6" s="2">
        <v>200</v>
      </c>
    </row>
    <row r="7" spans="1:9" x14ac:dyDescent="0.25">
      <c r="A7" s="8" t="s">
        <v>6</v>
      </c>
      <c r="B7" s="5">
        <v>1</v>
      </c>
      <c r="H7" s="21">
        <v>7.5312820435588956E-2</v>
      </c>
      <c r="I7" s="2">
        <v>225</v>
      </c>
    </row>
    <row r="8" spans="1:9" x14ac:dyDescent="0.25">
      <c r="H8" s="17">
        <v>0.12652233515316724</v>
      </c>
      <c r="I8" s="2">
        <v>250</v>
      </c>
    </row>
    <row r="9" spans="1:9" x14ac:dyDescent="0.25">
      <c r="A9" s="7" t="s">
        <v>7</v>
      </c>
      <c r="B9" s="7"/>
      <c r="H9" s="16">
        <v>0.17996071735842123</v>
      </c>
      <c r="I9" s="2">
        <v>275</v>
      </c>
    </row>
    <row r="10" spans="1:9" x14ac:dyDescent="0.25">
      <c r="A10" s="9" t="s">
        <v>8</v>
      </c>
      <c r="B10" s="4">
        <v>397013475752.22198</v>
      </c>
      <c r="C10" s="1">
        <f>B2+B4</f>
        <v>111871122415.8</v>
      </c>
      <c r="D10" t="s">
        <v>13</v>
      </c>
      <c r="H10" s="17">
        <v>0.23112577833395542</v>
      </c>
      <c r="I10" s="2">
        <v>300</v>
      </c>
    </row>
    <row r="11" spans="1:9" x14ac:dyDescent="0.25">
      <c r="A11" s="9" t="s">
        <v>9</v>
      </c>
      <c r="B11" s="3">
        <v>8.5301199313656609E-3</v>
      </c>
      <c r="C11">
        <f>B3*B2/B10</f>
        <v>5.1878333228838084E-3</v>
      </c>
      <c r="D11" t="s">
        <v>14</v>
      </c>
      <c r="H11" s="16">
        <v>0.27836834353258377</v>
      </c>
      <c r="I11" s="2">
        <v>325</v>
      </c>
    </row>
    <row r="12" spans="1:9" x14ac:dyDescent="0.25">
      <c r="H12" s="20">
        <v>0.32134523000155968</v>
      </c>
      <c r="I12" s="2">
        <v>350</v>
      </c>
    </row>
    <row r="13" spans="1:9" x14ac:dyDescent="0.25">
      <c r="A13" s="10" t="s">
        <v>10</v>
      </c>
      <c r="B13" s="10"/>
      <c r="C13" s="6"/>
      <c r="H13" s="16">
        <v>0.36013902085537952</v>
      </c>
      <c r="I13" s="2">
        <v>375</v>
      </c>
    </row>
    <row r="14" spans="1:9" x14ac:dyDescent="0.25">
      <c r="A14" s="11" t="s">
        <v>11</v>
      </c>
      <c r="B14" s="3">
        <f>(LN(B10/B4)+((B5-B6) +  (B11^2)/2) * B7)/(B11*SQRT(B7))</f>
        <v>162.79213313873956</v>
      </c>
      <c r="H14" s="17">
        <v>0.39510680252575947</v>
      </c>
      <c r="I14" s="2">
        <v>400</v>
      </c>
    </row>
    <row r="15" spans="1:9" x14ac:dyDescent="0.25">
      <c r="A15" s="11" t="s">
        <v>12</v>
      </c>
      <c r="B15" s="3">
        <f>(LN(B10/B4)+((B5-B6) -  (B11^2)/2) * B7)/(B11*SQRT(B7))</f>
        <v>162.78360301880818</v>
      </c>
    </row>
    <row r="16" spans="1:9" x14ac:dyDescent="0.25">
      <c r="A16" s="11" t="s">
        <v>1</v>
      </c>
      <c r="B16" s="4">
        <f>B10*_xlfn.NORM.S.DIST(B14,TRUE) - B4*EXP(-B5*B7)*_xlfn.NORM.S.DIST(B15,TRUE)</f>
        <v>302128043646.64185</v>
      </c>
    </row>
    <row r="17" spans="1:2" x14ac:dyDescent="0.25">
      <c r="A17" s="11" t="s">
        <v>2</v>
      </c>
      <c r="B17" s="3">
        <f>B11*(B10/B16)*_xlfn.NORM.S.DIST(B14,TRUE)</f>
        <v>1.1209063950698997E-2</v>
      </c>
    </row>
    <row r="19" spans="1:2" x14ac:dyDescent="0.25">
      <c r="A19" s="12" t="s">
        <v>15</v>
      </c>
      <c r="B19">
        <f>(B16/B2-1)^2 + (B17/B3-1)^2</f>
        <v>598.71032719062248</v>
      </c>
    </row>
  </sheetData>
  <mergeCells count="3">
    <mergeCell ref="A1:B1"/>
    <mergeCell ref="A9:B9"/>
    <mergeCell ref="A13:B1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2A55-1E53-4BF0-858A-90A0B875D243}">
  <dimension ref="A1:I19"/>
  <sheetViews>
    <sheetView tabSelected="1" workbookViewId="0">
      <selection activeCell="B26" sqref="B26"/>
    </sheetView>
  </sheetViews>
  <sheetFormatPr defaultRowHeight="15" x14ac:dyDescent="0.25"/>
  <cols>
    <col min="2" max="2" width="19.85546875" customWidth="1"/>
    <col min="3" max="3" width="21.28515625" customWidth="1"/>
    <col min="5" max="5" width="20.42578125" customWidth="1"/>
    <col min="6" max="6" width="36.28515625" customWidth="1"/>
    <col min="7" max="7" width="14.7109375" customWidth="1"/>
    <col min="8" max="8" width="22.5703125" customWidth="1"/>
    <col min="9" max="9" width="25.42578125" customWidth="1"/>
  </cols>
  <sheetData>
    <row r="1" spans="1:9" ht="39.75" customHeight="1" x14ac:dyDescent="0.25">
      <c r="A1" s="14" t="s">
        <v>0</v>
      </c>
      <c r="B1" s="14"/>
      <c r="E1" s="13" t="s">
        <v>16</v>
      </c>
      <c r="F1" s="23">
        <f>1-_xlfn.NORM.S.DIST(B15,TRUE)</f>
        <v>0</v>
      </c>
      <c r="G1" s="15"/>
      <c r="H1" s="19" t="s">
        <v>18</v>
      </c>
      <c r="I1" s="18" t="s">
        <v>17</v>
      </c>
    </row>
    <row r="2" spans="1:9" x14ac:dyDescent="0.25">
      <c r="A2" s="8" t="s">
        <v>1</v>
      </c>
      <c r="B2" s="4">
        <f>747804291*18.62</f>
        <v>13924115898.42</v>
      </c>
      <c r="H2" s="20">
        <v>5.4350795752888814E-7</v>
      </c>
      <c r="I2" s="2">
        <v>300</v>
      </c>
    </row>
    <row r="3" spans="1:9" x14ac:dyDescent="0.25">
      <c r="A3" s="8" t="s">
        <v>2</v>
      </c>
      <c r="B3" s="3">
        <v>8.5099999999999995E-2</v>
      </c>
      <c r="H3" s="24">
        <v>9.1133202625437397E-6</v>
      </c>
      <c r="I3" s="2">
        <v>325</v>
      </c>
    </row>
    <row r="4" spans="1:9" x14ac:dyDescent="0.25">
      <c r="A4" s="8" t="s">
        <v>3</v>
      </c>
      <c r="B4" s="4">
        <f>650000000000</f>
        <v>650000000000</v>
      </c>
      <c r="C4" s="22"/>
      <c r="D4" s="1"/>
      <c r="E4" s="1"/>
      <c r="H4" s="17">
        <v>1.0826802114283218E-4</v>
      </c>
      <c r="I4" s="2">
        <v>350</v>
      </c>
    </row>
    <row r="5" spans="1:9" x14ac:dyDescent="0.25">
      <c r="A5" s="8" t="s">
        <v>4</v>
      </c>
      <c r="B5" s="3">
        <v>5.2499999999999998E-2</v>
      </c>
      <c r="H5" s="16">
        <v>9.0756123855961768E-4</v>
      </c>
      <c r="I5" s="2">
        <v>375</v>
      </c>
    </row>
    <row r="6" spans="1:9" x14ac:dyDescent="0.25">
      <c r="A6" s="8" t="s">
        <v>5</v>
      </c>
      <c r="B6" s="5">
        <v>2.8400000000000002E-2</v>
      </c>
      <c r="H6" s="17">
        <v>5.1572120119315334E-3</v>
      </c>
      <c r="I6" s="2">
        <v>400</v>
      </c>
    </row>
    <row r="7" spans="1:9" x14ac:dyDescent="0.25">
      <c r="A7" s="8" t="s">
        <v>6</v>
      </c>
      <c r="B7" s="5">
        <v>1</v>
      </c>
      <c r="H7" s="21">
        <v>1.8444128542339344E-2</v>
      </c>
      <c r="I7" s="2">
        <v>425</v>
      </c>
    </row>
    <row r="8" spans="1:9" x14ac:dyDescent="0.25">
      <c r="H8" s="17">
        <v>4.2613162515726444E-2</v>
      </c>
      <c r="I8" s="2">
        <v>450</v>
      </c>
    </row>
    <row r="9" spans="1:9" x14ac:dyDescent="0.25">
      <c r="A9" s="7" t="s">
        <v>7</v>
      </c>
      <c r="B9" s="7"/>
      <c r="H9" s="16">
        <v>7.3447337303996996E-2</v>
      </c>
      <c r="I9" s="2">
        <v>475</v>
      </c>
    </row>
    <row r="10" spans="1:9" x14ac:dyDescent="0.25">
      <c r="A10" s="9" t="s">
        <v>8</v>
      </c>
      <c r="B10" s="4">
        <v>663924115898.42004</v>
      </c>
      <c r="C10" s="4">
        <f>B2+B4</f>
        <v>663924115898.42004</v>
      </c>
      <c r="D10" t="s">
        <v>13</v>
      </c>
      <c r="H10" s="17">
        <v>0.10674671381625855</v>
      </c>
      <c r="I10" s="2">
        <v>500</v>
      </c>
    </row>
    <row r="11" spans="1:9" x14ac:dyDescent="0.25">
      <c r="A11" s="9" t="s">
        <v>9</v>
      </c>
      <c r="B11" s="3">
        <v>1.784755568566871E-3</v>
      </c>
      <c r="C11">
        <f>B3*B2/B10</f>
        <v>1.784755568566871E-3</v>
      </c>
      <c r="D11" t="s">
        <v>14</v>
      </c>
      <c r="H11" s="16">
        <v>0.14016077638488444</v>
      </c>
      <c r="I11" s="2">
        <v>525</v>
      </c>
    </row>
    <row r="12" spans="1:9" x14ac:dyDescent="0.25">
      <c r="H12" s="20">
        <v>0.172536449400984</v>
      </c>
      <c r="I12" s="2">
        <v>550</v>
      </c>
    </row>
    <row r="13" spans="1:9" x14ac:dyDescent="0.25">
      <c r="A13" s="10" t="s">
        <v>10</v>
      </c>
      <c r="B13" s="10"/>
      <c r="C13" s="6"/>
      <c r="H13" s="16">
        <v>0.20334984516247623</v>
      </c>
      <c r="I13" s="2">
        <v>575</v>
      </c>
    </row>
    <row r="14" spans="1:9" x14ac:dyDescent="0.25">
      <c r="A14" s="11" t="s">
        <v>11</v>
      </c>
      <c r="B14" s="3">
        <f>(LN(B10/B4)+((B5-B6) +  (B11^2)/2) * B7)/(B11*SQRT(B7))</f>
        <v>25.379996143112958</v>
      </c>
      <c r="H14" s="25">
        <v>0.23247373155435214</v>
      </c>
      <c r="I14" s="2">
        <v>600</v>
      </c>
    </row>
    <row r="15" spans="1:9" x14ac:dyDescent="0.25">
      <c r="A15" s="11" t="s">
        <v>12</v>
      </c>
      <c r="B15" s="3">
        <f>(LN(B10/B4)+((B5-B6) -  (B11^2)/2) * B7)/(B11*SQRT(B7))</f>
        <v>25.37821138754439</v>
      </c>
      <c r="H15" s="16">
        <v>0.26003021665401438</v>
      </c>
      <c r="I15" s="2">
        <v>625</v>
      </c>
    </row>
    <row r="16" spans="1:9" x14ac:dyDescent="0.25">
      <c r="A16" s="11" t="s">
        <v>1</v>
      </c>
      <c r="B16" s="4">
        <f>B10*_xlfn.NORM.S.DIST(B14,TRUE) - B4*EXP(-B5*B7)*_xlfn.NORM.S.DIST(B15,TRUE)</f>
        <v>47168807212.14917</v>
      </c>
    </row>
    <row r="17" spans="1:2" x14ac:dyDescent="0.25">
      <c r="A17" s="11" t="s">
        <v>2</v>
      </c>
      <c r="B17" s="3">
        <f>B11*(B10/B16)*_xlfn.NORM.S.DIST(B14,TRUE)</f>
        <v>2.5121310734572459E-2</v>
      </c>
    </row>
    <row r="19" spans="1:2" x14ac:dyDescent="0.25">
      <c r="A19" s="12" t="s">
        <v>15</v>
      </c>
      <c r="B19">
        <f>(B16/B2-1)^2 + (B17/B3-1)^2</f>
        <v>6.197199259747169</v>
      </c>
    </row>
  </sheetData>
  <mergeCells count="3">
    <mergeCell ref="A1:B1"/>
    <mergeCell ref="A9:B9"/>
    <mergeCell ref="A13:B1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przykład</vt:lpstr>
      <vt:lpstr>biedronka</vt:lpstr>
      <vt:lpstr>carrefour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 Świtalska</dc:creator>
  <cp:lastModifiedBy>Iga Świtalska</cp:lastModifiedBy>
  <dcterms:created xsi:type="dcterms:W3CDTF">2022-06-20T16:53:24Z</dcterms:created>
  <dcterms:modified xsi:type="dcterms:W3CDTF">2022-06-20T19:41:16Z</dcterms:modified>
</cp:coreProperties>
</file>