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ata\Desktop\"/>
    </mc:Choice>
  </mc:AlternateContent>
  <xr:revisionPtr revIDLastSave="0" documentId="13_ncr:1_{D7AB468D-CC29-4B81-B64F-96B18DCB86F6}" xr6:coauthVersionLast="47" xr6:coauthVersionMax="47" xr10:uidLastSave="{00000000-0000-0000-0000-000000000000}"/>
  <bookViews>
    <workbookView xWindow="38280" yWindow="-120" windowWidth="29040" windowHeight="15840" tabRatio="2" xr2:uid="{74F8052A-D71F-488F-9A1F-ED1F8FB030DB}"/>
  </bookViews>
  <sheets>
    <sheet name="Sheet1" sheetId="1" r:id="rId1"/>
    <sheet name="Sheet2" sheetId="2" r:id="rId2"/>
  </sheets>
  <definedNames>
    <definedName name="_xlnm._FilterDatabase" localSheetId="1" hidden="1">Sheet2!#REF!</definedName>
    <definedName name="Investimento">Sheet1!$B$19</definedName>
    <definedName name="Redimento">Sheet1!$B$21</definedName>
    <definedName name="Salário">Sheet1!$G$13</definedName>
    <definedName name="TaxaRendimento">Sheet1!$B$20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G18" i="1"/>
  <c r="G19" i="1" s="1"/>
  <c r="D47" i="1" s="1"/>
  <c r="D3" i="2"/>
  <c r="D32" i="1" l="1"/>
  <c r="D43" i="1"/>
  <c r="C47" i="1"/>
  <c r="F47" i="1" s="1"/>
  <c r="G47" i="1" s="1"/>
  <c r="C56" i="1"/>
  <c r="F56" i="1" s="1"/>
  <c r="G56" i="1" s="1"/>
  <c r="D54" i="1"/>
  <c r="D37" i="1"/>
  <c r="C32" i="1"/>
  <c r="C43" i="1"/>
  <c r="E43" i="1" s="1"/>
  <c r="D57" i="1"/>
  <c r="D36" i="1"/>
  <c r="D46" i="1"/>
  <c r="D60" i="1"/>
  <c r="C44" i="1"/>
  <c r="C59" i="1"/>
  <c r="D56" i="1"/>
  <c r="C40" i="1"/>
  <c r="E40" i="1" s="1"/>
  <c r="C55" i="1"/>
  <c r="F55" i="1" s="1"/>
  <c r="G55" i="1" s="1"/>
  <c r="C38" i="1"/>
  <c r="F38" i="1" s="1"/>
  <c r="G38" i="1" s="1"/>
  <c r="C36" i="1"/>
  <c r="F36" i="1" s="1"/>
  <c r="G36" i="1" s="1"/>
  <c r="D51" i="1"/>
  <c r="D35" i="1"/>
  <c r="D61" i="1"/>
  <c r="D44" i="1"/>
  <c r="D42" i="1"/>
  <c r="C57" i="1"/>
  <c r="D40" i="1"/>
  <c r="D53" i="1"/>
  <c r="C53" i="1"/>
  <c r="E53" i="1" s="1"/>
  <c r="C52" i="1"/>
  <c r="E52" i="1" s="1"/>
  <c r="C51" i="1"/>
  <c r="E51" i="1" s="1"/>
  <c r="C35" i="1"/>
  <c r="D50" i="1"/>
  <c r="D34" i="1"/>
  <c r="G24" i="1"/>
  <c r="G26" i="1" s="1"/>
  <c r="G27" i="1" s="1"/>
  <c r="D45" i="1"/>
  <c r="C45" i="1"/>
  <c r="D59" i="1"/>
  <c r="C58" i="1"/>
  <c r="D41" i="1"/>
  <c r="D55" i="1"/>
  <c r="C39" i="1"/>
  <c r="C54" i="1"/>
  <c r="D52" i="1"/>
  <c r="C50" i="1"/>
  <c r="F50" i="1" s="1"/>
  <c r="G50" i="1" s="1"/>
  <c r="C34" i="1"/>
  <c r="F34" i="1" s="1"/>
  <c r="G34" i="1" s="1"/>
  <c r="D49" i="1"/>
  <c r="D33" i="1"/>
  <c r="C46" i="1"/>
  <c r="F46" i="1" s="1"/>
  <c r="G46" i="1" s="1"/>
  <c r="C61" i="1"/>
  <c r="F61" i="1" s="1"/>
  <c r="G61" i="1" s="1"/>
  <c r="C60" i="1"/>
  <c r="F60" i="1" s="1"/>
  <c r="G60" i="1" s="1"/>
  <c r="D58" i="1"/>
  <c r="C42" i="1"/>
  <c r="F42" i="1" s="1"/>
  <c r="G42" i="1" s="1"/>
  <c r="C41" i="1"/>
  <c r="F41" i="1" s="1"/>
  <c r="G41" i="1" s="1"/>
  <c r="D39" i="1"/>
  <c r="D38" i="1"/>
  <c r="C37" i="1"/>
  <c r="C49" i="1"/>
  <c r="F49" i="1" s="1"/>
  <c r="G49" i="1" s="1"/>
  <c r="C33" i="1"/>
  <c r="F33" i="1" s="1"/>
  <c r="G33" i="1" s="1"/>
  <c r="D48" i="1"/>
  <c r="C48" i="1"/>
  <c r="F48" i="1" s="1"/>
  <c r="G48" i="1" s="1"/>
  <c r="G25" i="1"/>
  <c r="E47" i="1"/>
  <c r="F45" i="1"/>
  <c r="G45" i="1" s="1"/>
  <c r="E37" i="1" l="1"/>
  <c r="E57" i="1"/>
  <c r="E35" i="1"/>
  <c r="E58" i="1"/>
  <c r="E59" i="1"/>
  <c r="E54" i="1"/>
  <c r="E49" i="1"/>
  <c r="E44" i="1"/>
  <c r="F57" i="1"/>
  <c r="G57" i="1" s="1"/>
  <c r="E36" i="1"/>
  <c r="F58" i="1"/>
  <c r="G58" i="1" s="1"/>
  <c r="E61" i="1"/>
  <c r="F40" i="1"/>
  <c r="G40" i="1" s="1"/>
  <c r="E33" i="1"/>
  <c r="E39" i="1"/>
  <c r="F51" i="1"/>
  <c r="G51" i="1" s="1"/>
  <c r="F59" i="1"/>
  <c r="G59" i="1" s="1"/>
  <c r="F32" i="1"/>
  <c r="G32" i="1" s="1"/>
  <c r="E32" i="1"/>
  <c r="F44" i="1"/>
  <c r="G44" i="1" s="1"/>
  <c r="E41" i="1"/>
  <c r="F43" i="1"/>
  <c r="G43" i="1" s="1"/>
  <c r="E42" i="1"/>
  <c r="E45" i="1"/>
  <c r="E56" i="1"/>
  <c r="E46" i="1"/>
  <c r="F35" i="1"/>
  <c r="G35" i="1" s="1"/>
  <c r="F52" i="1"/>
  <c r="G52" i="1" s="1"/>
  <c r="F53" i="1"/>
  <c r="G53" i="1" s="1"/>
  <c r="F54" i="1"/>
  <c r="G54" i="1" s="1"/>
  <c r="E50" i="1"/>
  <c r="E60" i="1"/>
  <c r="E38" i="1"/>
  <c r="F37" i="1"/>
  <c r="G37" i="1" s="1"/>
  <c r="E48" i="1"/>
  <c r="F39" i="1"/>
  <c r="G39" i="1" s="1"/>
  <c r="E34" i="1"/>
  <c r="E55" i="1"/>
</calcChain>
</file>

<file path=xl/sharedStrings.xml><?xml version="1.0" encoding="utf-8"?>
<sst xmlns="http://schemas.openxmlformats.org/spreadsheetml/2006/main" count="25" uniqueCount="24">
  <si>
    <t>Salário</t>
  </si>
  <si>
    <t>Investimento Mensal</t>
  </si>
  <si>
    <t>Aplicação (Anos)</t>
  </si>
  <si>
    <t>Sugestão de Investimento</t>
  </si>
  <si>
    <t>Total investido (Bruto)</t>
  </si>
  <si>
    <t>Dividendos Mensais</t>
  </si>
  <si>
    <t>Total Investido</t>
  </si>
  <si>
    <t>Dividendos</t>
  </si>
  <si>
    <t>Selic</t>
  </si>
  <si>
    <t>Total</t>
  </si>
  <si>
    <t>Média</t>
  </si>
  <si>
    <t>Sugestão de investimento</t>
  </si>
  <si>
    <t>Até</t>
  </si>
  <si>
    <t xml:space="preserve">Investimento Mensal </t>
  </si>
  <si>
    <t>Cenários (Anos investidos)</t>
  </si>
  <si>
    <t>Patrimônio (Líquido)</t>
  </si>
  <si>
    <t>Rendimento Total</t>
  </si>
  <si>
    <t>Renda Mensal</t>
  </si>
  <si>
    <t>Renda Mensal (Salário+Dividendos)</t>
  </si>
  <si>
    <t>Taxa de Rendimento (Juros)</t>
  </si>
  <si>
    <t>Rendimento (Dividendos)</t>
  </si>
  <si>
    <t>Entrada</t>
  </si>
  <si>
    <t>Patrimônio Aculumado</t>
  </si>
  <si>
    <t>Rendimentos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</si>
</sst>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R$&quot;\ #,##0.00;[Red]\-&quot;R$&quot;\ #,##0.00"/>
    <numFmt numFmtId="44" formatCode="_-&quot;R$&quot;\ * #,##0.00_-;\-&quot;R$&quot;\ * #,##0.00_-;_-&quot;R$&quot;\ * &quot;-&quot;??_-;_-@_-"/>
    <numFmt numFmtId="170" formatCode="0.000%"/>
    <numFmt numFmtId="172" formatCode="0.00000%"/>
    <numFmt numFmtId="173" formatCode="&quot;R$&quot;\ #,##0.00"/>
    <numFmt numFmtId="176" formatCode="&quot;R$&quot;\ #,##0.000;[Red]\-&quot;R$&quot;\ #,##0.0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70C0"/>
      <name val="Aptos Narrow"/>
      <family val="2"/>
      <scheme val="minor"/>
    </font>
    <font>
      <sz val="24"/>
      <color theme="0"/>
      <name val="Aptos Narrow"/>
      <family val="2"/>
      <scheme val="minor"/>
    </font>
    <font>
      <sz val="20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theme="0" tint="-0.24994659260841701"/>
      </right>
      <top style="medium">
        <color indexed="64"/>
      </top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indexed="64"/>
      </top>
      <bottom/>
      <diagonal/>
    </border>
    <border>
      <left style="medium">
        <color theme="0" tint="-0.2499465926084170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medium">
        <color indexed="64"/>
      </top>
      <bottom style="thin">
        <color theme="1" tint="0.49998474074526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9" fontId="0" fillId="0" borderId="0" xfId="2" applyFont="1"/>
    <xf numFmtId="2" fontId="0" fillId="0" borderId="0" xfId="0" applyNumberFormat="1"/>
    <xf numFmtId="172" fontId="0" fillId="0" borderId="0" xfId="2" applyNumberFormat="1" applyFont="1"/>
    <xf numFmtId="173" fontId="0" fillId="0" borderId="0" xfId="0" applyNumberFormat="1"/>
    <xf numFmtId="9" fontId="0" fillId="0" borderId="0" xfId="0" applyNumberFormat="1"/>
    <xf numFmtId="9" fontId="0" fillId="0" borderId="0" xfId="2" applyNumberFormat="1" applyFont="1"/>
    <xf numFmtId="0" fontId="0" fillId="0" borderId="0" xfId="0" applyAlignment="1"/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0" fillId="0" borderId="20" xfId="0" applyBorder="1"/>
    <xf numFmtId="0" fontId="0" fillId="0" borderId="23" xfId="0" applyBorder="1"/>
    <xf numFmtId="0" fontId="0" fillId="0" borderId="25" xfId="0" applyBorder="1"/>
    <xf numFmtId="0" fontId="2" fillId="5" borderId="21" xfId="0" applyFont="1" applyFill="1" applyBorder="1"/>
    <xf numFmtId="0" fontId="2" fillId="5" borderId="22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center" vertical="center"/>
    </xf>
    <xf numFmtId="0" fontId="5" fillId="6" borderId="29" xfId="0" applyFont="1" applyFill="1" applyBorder="1" applyAlignment="1">
      <alignment horizontal="center" vertical="center"/>
    </xf>
    <xf numFmtId="0" fontId="5" fillId="6" borderId="30" xfId="0" applyFont="1" applyFill="1" applyBorder="1" applyAlignment="1">
      <alignment horizontal="center" vertical="center"/>
    </xf>
    <xf numFmtId="1" fontId="0" fillId="7" borderId="6" xfId="0" applyNumberFormat="1" applyFill="1" applyBorder="1" applyAlignment="1">
      <alignment horizontal="center" vertical="center"/>
    </xf>
    <xf numFmtId="0" fontId="0" fillId="0" borderId="31" xfId="0" applyBorder="1" applyAlignment="1">
      <alignment horizontal="left" indent="3"/>
    </xf>
    <xf numFmtId="0" fontId="0" fillId="0" borderId="32" xfId="0" applyBorder="1" applyAlignment="1">
      <alignment horizontal="left" indent="3"/>
    </xf>
    <xf numFmtId="0" fontId="0" fillId="0" borderId="4" xfId="0" applyBorder="1" applyAlignment="1">
      <alignment horizontal="left" indent="3"/>
    </xf>
    <xf numFmtId="0" fontId="0" fillId="0" borderId="5" xfId="0" applyBorder="1" applyAlignment="1">
      <alignment horizontal="left" indent="3"/>
    </xf>
    <xf numFmtId="0" fontId="0" fillId="0" borderId="7" xfId="0" applyBorder="1" applyAlignment="1">
      <alignment horizontal="left" indent="3"/>
    </xf>
    <xf numFmtId="0" fontId="0" fillId="0" borderId="8" xfId="0" applyBorder="1" applyAlignment="1">
      <alignment horizontal="left" indent="3"/>
    </xf>
    <xf numFmtId="0" fontId="0" fillId="0" borderId="11" xfId="0" applyBorder="1" applyAlignment="1">
      <alignment horizontal="left" indent="3"/>
    </xf>
    <xf numFmtId="0" fontId="0" fillId="0" borderId="12" xfId="0" applyBorder="1" applyAlignment="1">
      <alignment horizontal="left" indent="3"/>
    </xf>
    <xf numFmtId="0" fontId="0" fillId="0" borderId="14" xfId="0" applyBorder="1" applyAlignment="1">
      <alignment horizontal="left" indent="3"/>
    </xf>
    <xf numFmtId="0" fontId="0" fillId="0" borderId="10" xfId="0" applyBorder="1" applyAlignment="1">
      <alignment horizontal="left" indent="3"/>
    </xf>
    <xf numFmtId="0" fontId="0" fillId="0" borderId="16" xfId="0" applyBorder="1" applyAlignment="1">
      <alignment horizontal="left" indent="3"/>
    </xf>
    <xf numFmtId="0" fontId="0" fillId="0" borderId="17" xfId="0" applyBorder="1" applyAlignment="1">
      <alignment horizontal="left" indent="3"/>
    </xf>
    <xf numFmtId="9" fontId="0" fillId="0" borderId="13" xfId="2" applyFont="1" applyBorder="1" applyAlignment="1">
      <alignment horizontal="center" vertical="center"/>
    </xf>
    <xf numFmtId="173" fontId="0" fillId="7" borderId="33" xfId="0" applyNumberForma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173" fontId="0" fillId="0" borderId="15" xfId="0" applyNumberFormat="1" applyBorder="1" applyAlignment="1">
      <alignment horizontal="center" vertical="center"/>
    </xf>
    <xf numFmtId="170" fontId="0" fillId="0" borderId="15" xfId="2" applyNumberFormat="1" applyFont="1" applyBorder="1" applyAlignment="1">
      <alignment horizontal="center" vertical="center"/>
    </xf>
    <xf numFmtId="170" fontId="0" fillId="0" borderId="18" xfId="2" applyNumberFormat="1" applyFont="1" applyBorder="1" applyAlignment="1">
      <alignment horizontal="center" vertical="center"/>
    </xf>
    <xf numFmtId="170" fontId="0" fillId="0" borderId="0" xfId="2" applyNumberFormat="1" applyFont="1" applyAlignment="1">
      <alignment horizontal="center" vertical="center"/>
    </xf>
    <xf numFmtId="8" fontId="0" fillId="0" borderId="13" xfId="0" applyNumberFormat="1" applyBorder="1" applyAlignment="1">
      <alignment horizontal="center" vertical="center"/>
    </xf>
    <xf numFmtId="8" fontId="0" fillId="0" borderId="15" xfId="0" applyNumberFormat="1" applyBorder="1" applyAlignment="1">
      <alignment horizontal="center" vertical="center"/>
    </xf>
    <xf numFmtId="8" fontId="0" fillId="0" borderId="18" xfId="0" applyNumberFormat="1" applyBorder="1" applyAlignment="1">
      <alignment horizontal="center" vertical="center"/>
    </xf>
    <xf numFmtId="8" fontId="3" fillId="3" borderId="19" xfId="0" applyNumberFormat="1" applyFont="1" applyFill="1" applyBorder="1" applyAlignment="1">
      <alignment horizontal="center" vertical="center"/>
    </xf>
    <xf numFmtId="173" fontId="0" fillId="0" borderId="19" xfId="0" applyNumberFormat="1" applyBorder="1" applyAlignment="1">
      <alignment horizontal="center" vertical="center"/>
    </xf>
    <xf numFmtId="8" fontId="0" fillId="0" borderId="19" xfId="0" applyNumberFormat="1" applyBorder="1" applyAlignment="1">
      <alignment horizontal="center" vertical="center"/>
    </xf>
    <xf numFmtId="176" fontId="0" fillId="0" borderId="19" xfId="0" applyNumberFormat="1" applyBorder="1" applyAlignment="1">
      <alignment horizontal="center" vertical="center"/>
    </xf>
    <xf numFmtId="176" fontId="0" fillId="0" borderId="24" xfId="0" applyNumberFormat="1" applyBorder="1" applyAlignment="1">
      <alignment horizontal="center" vertical="center"/>
    </xf>
    <xf numFmtId="8" fontId="3" fillId="3" borderId="26" xfId="0" applyNumberFormat="1" applyFont="1" applyFill="1" applyBorder="1" applyAlignment="1">
      <alignment horizontal="center" vertical="center"/>
    </xf>
    <xf numFmtId="173" fontId="0" fillId="0" borderId="26" xfId="0" applyNumberFormat="1" applyBorder="1" applyAlignment="1">
      <alignment horizontal="center" vertical="center"/>
    </xf>
    <xf numFmtId="8" fontId="0" fillId="0" borderId="26" xfId="0" applyNumberFormat="1" applyBorder="1" applyAlignment="1">
      <alignment horizontal="center" vertical="center"/>
    </xf>
    <xf numFmtId="176" fontId="0" fillId="0" borderId="26" xfId="0" applyNumberFormat="1" applyBorder="1" applyAlignment="1">
      <alignment horizontal="center" vertical="center"/>
    </xf>
    <xf numFmtId="176" fontId="0" fillId="0" borderId="27" xfId="0" applyNumberFormat="1" applyBorder="1" applyAlignment="1">
      <alignment horizontal="center" vertical="center"/>
    </xf>
  </cellXfs>
  <cellStyles count="3">
    <cellStyle name="Currency" xfId="1" builtinId="4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590843</xdr:colOff>
      <xdr:row>1</xdr:row>
      <xdr:rowOff>131936</xdr:rowOff>
    </xdr:from>
    <xdr:to>
      <xdr:col>7</xdr:col>
      <xdr:colOff>19051</xdr:colOff>
      <xdr:row>9</xdr:row>
      <xdr:rowOff>18478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C6CC897B-FFEE-4920-A8FC-FDA3EC691E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587033" y="322436"/>
          <a:ext cx="5223218" cy="13343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918EB-6563-47BB-8153-5E02BB593300}">
  <dimension ref="B11:I61"/>
  <sheetViews>
    <sheetView showGridLines="0" showRowColHeaders="0" tabSelected="1" topLeftCell="A4" zoomScale="145" zoomScaleNormal="145" workbookViewId="0">
      <selection activeCell="H13" sqref="H13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4.4" x14ac:dyDescent="0.3"/>
  <cols>
    <col min="1" max="1" width="8.88671875" customWidth="1"/>
    <col min="2" max="2" width="3.33203125" bestFit="1" customWidth="1"/>
    <col min="3" max="3" width="17.88671875" bestFit="1" customWidth="1"/>
    <col min="4" max="4" width="13.33203125" bestFit="1" customWidth="1"/>
    <col min="5" max="5" width="15.5546875" bestFit="1" customWidth="1"/>
    <col min="6" max="6" width="12.21875" bestFit="1" customWidth="1"/>
    <col min="7" max="7" width="13.33203125" bestFit="1" customWidth="1"/>
    <col min="8" max="8" width="11" customWidth="1"/>
    <col min="9" max="9" width="9.77734375" hidden="1" customWidth="1"/>
    <col min="10" max="16" width="8.88671875" hidden="1" customWidth="1"/>
    <col min="17" max="16384" width="8.88671875" hidden="1"/>
  </cols>
  <sheetData>
    <row r="11" spans="2:7" ht="15" thickBot="1" x14ac:dyDescent="0.35">
      <c r="C11" s="9"/>
      <c r="D11" s="9"/>
      <c r="E11" s="9"/>
      <c r="F11" s="9"/>
      <c r="G11" s="9"/>
    </row>
    <row r="12" spans="2:7" ht="26.4" thickBot="1" x14ac:dyDescent="0.35">
      <c r="B12" s="21" t="s">
        <v>21</v>
      </c>
      <c r="C12" s="22"/>
      <c r="D12" s="22"/>
      <c r="E12" s="22"/>
      <c r="F12" s="22"/>
      <c r="G12" s="23"/>
    </row>
    <row r="13" spans="2:7" x14ac:dyDescent="0.3">
      <c r="B13" s="25" t="s">
        <v>0</v>
      </c>
      <c r="C13" s="26"/>
      <c r="D13" s="26"/>
      <c r="E13" s="26"/>
      <c r="F13" s="26"/>
      <c r="G13" s="38">
        <v>3000</v>
      </c>
    </row>
    <row r="14" spans="2:7" x14ac:dyDescent="0.3">
      <c r="B14" s="27" t="s">
        <v>2</v>
      </c>
      <c r="C14" s="28"/>
      <c r="D14" s="28"/>
      <c r="E14" s="28"/>
      <c r="F14" s="28"/>
      <c r="G14" s="24">
        <v>5</v>
      </c>
    </row>
    <row r="15" spans="2:7" ht="15" thickBot="1" x14ac:dyDescent="0.35">
      <c r="B15" s="29" t="s">
        <v>13</v>
      </c>
      <c r="C15" s="30"/>
      <c r="D15" s="30"/>
      <c r="E15" s="30"/>
      <c r="F15" s="30"/>
      <c r="G15" s="39"/>
    </row>
    <row r="16" spans="2:7" ht="15" thickBot="1" x14ac:dyDescent="0.35">
      <c r="B16" s="9"/>
      <c r="C16" s="9"/>
      <c r="D16" s="9"/>
      <c r="E16" s="9"/>
      <c r="F16" s="9"/>
      <c r="G16" s="1"/>
    </row>
    <row r="17" spans="2:7" ht="26.4" thickBot="1" x14ac:dyDescent="0.35">
      <c r="B17" s="10" t="s">
        <v>1</v>
      </c>
      <c r="C17" s="11"/>
      <c r="D17" s="11"/>
      <c r="E17" s="11"/>
      <c r="F17" s="11"/>
      <c r="G17" s="12"/>
    </row>
    <row r="18" spans="2:7" x14ac:dyDescent="0.3">
      <c r="B18" s="31" t="s">
        <v>3</v>
      </c>
      <c r="C18" s="32"/>
      <c r="D18" s="32"/>
      <c r="E18" s="32"/>
      <c r="F18" s="32"/>
      <c r="G18" s="37">
        <f>IF(G15&gt;0,"ND",VLOOKUP(Sheet1!$G$13,Sheet2!C6:D12,2.1))</f>
        <v>0.2</v>
      </c>
    </row>
    <row r="19" spans="2:7" x14ac:dyDescent="0.3">
      <c r="B19" s="33" t="s">
        <v>1</v>
      </c>
      <c r="C19" s="34"/>
      <c r="D19" s="34"/>
      <c r="E19" s="34"/>
      <c r="F19" s="34"/>
      <c r="G19" s="40">
        <f>IF($G$15&gt;0,$G$15,$G$13*$G$18)</f>
        <v>600</v>
      </c>
    </row>
    <row r="20" spans="2:7" x14ac:dyDescent="0.3">
      <c r="B20" s="33" t="s">
        <v>19</v>
      </c>
      <c r="C20" s="34"/>
      <c r="D20" s="34"/>
      <c r="E20" s="34"/>
      <c r="F20" s="34"/>
      <c r="G20" s="41">
        <f>Sheet2!D3</f>
        <v>9.0666666666666656E-3</v>
      </c>
    </row>
    <row r="21" spans="2:7" ht="15" thickBot="1" x14ac:dyDescent="0.35">
      <c r="B21" s="35" t="s">
        <v>20</v>
      </c>
      <c r="C21" s="36"/>
      <c r="D21" s="36"/>
      <c r="E21" s="36"/>
      <c r="F21" s="36"/>
      <c r="G21" s="42">
        <v>6.0000000000000001E-3</v>
      </c>
    </row>
    <row r="22" spans="2:7" ht="15" thickBot="1" x14ac:dyDescent="0.35">
      <c r="B22" s="9"/>
      <c r="C22" s="9"/>
      <c r="D22" s="9"/>
      <c r="E22" s="9"/>
      <c r="F22" s="9"/>
      <c r="G22" s="43"/>
    </row>
    <row r="23" spans="2:7" ht="26.4" thickBot="1" x14ac:dyDescent="0.35">
      <c r="B23" s="10" t="s">
        <v>23</v>
      </c>
      <c r="C23" s="11"/>
      <c r="D23" s="11"/>
      <c r="E23" s="11"/>
      <c r="F23" s="11"/>
      <c r="G23" s="12"/>
    </row>
    <row r="24" spans="2:7" x14ac:dyDescent="0.3">
      <c r="B24" s="31" t="s">
        <v>22</v>
      </c>
      <c r="C24" s="32"/>
      <c r="D24" s="32"/>
      <c r="E24" s="32"/>
      <c r="F24" s="32"/>
      <c r="G24" s="44">
        <f>FV($G$20,$G$14*12,$G$19*(-1))</f>
        <v>47558.809429637266</v>
      </c>
    </row>
    <row r="25" spans="2:7" x14ac:dyDescent="0.3">
      <c r="B25" s="33" t="s">
        <v>4</v>
      </c>
      <c r="C25" s="34"/>
      <c r="D25" s="34"/>
      <c r="E25" s="34"/>
      <c r="F25" s="34"/>
      <c r="G25" s="40">
        <f>$G$19*$G$14*12</f>
        <v>36000</v>
      </c>
    </row>
    <row r="26" spans="2:7" x14ac:dyDescent="0.3">
      <c r="B26" s="33" t="s">
        <v>5</v>
      </c>
      <c r="C26" s="34"/>
      <c r="D26" s="34"/>
      <c r="E26" s="34"/>
      <c r="F26" s="34"/>
      <c r="G26" s="45">
        <f>$G$24*$G$21</f>
        <v>285.35285657782362</v>
      </c>
    </row>
    <row r="27" spans="2:7" ht="15" thickBot="1" x14ac:dyDescent="0.35">
      <c r="B27" s="35" t="s">
        <v>18</v>
      </c>
      <c r="C27" s="36"/>
      <c r="D27" s="36"/>
      <c r="E27" s="36"/>
      <c r="F27" s="36"/>
      <c r="G27" s="46">
        <f>Salário+$G$26</f>
        <v>3285.3528565778238</v>
      </c>
    </row>
    <row r="29" spans="2:7" ht="15" thickBot="1" x14ac:dyDescent="0.35"/>
    <row r="30" spans="2:7" ht="31.8" thickBot="1" x14ac:dyDescent="0.35">
      <c r="B30" s="18" t="s">
        <v>14</v>
      </c>
      <c r="C30" s="19"/>
      <c r="D30" s="19"/>
      <c r="E30" s="19"/>
      <c r="F30" s="19"/>
      <c r="G30" s="20"/>
    </row>
    <row r="31" spans="2:7" x14ac:dyDescent="0.3">
      <c r="B31" s="13"/>
      <c r="C31" s="16" t="s">
        <v>15</v>
      </c>
      <c r="D31" s="16" t="s">
        <v>6</v>
      </c>
      <c r="E31" s="16" t="s">
        <v>16</v>
      </c>
      <c r="F31" s="16" t="s">
        <v>7</v>
      </c>
      <c r="G31" s="17" t="s">
        <v>17</v>
      </c>
    </row>
    <row r="32" spans="2:7" x14ac:dyDescent="0.3">
      <c r="B32" s="14">
        <v>1</v>
      </c>
      <c r="C32" s="47">
        <f>FV($G$20,$B32*12,$G$19*(-1))</f>
        <v>7570.11559222494</v>
      </c>
      <c r="D32" s="48">
        <f>$G$19*$B32*12</f>
        <v>7200</v>
      </c>
      <c r="E32" s="49">
        <f>$C32-$D32</f>
        <v>370.11559222493997</v>
      </c>
      <c r="F32" s="50">
        <f>$C32*$G$21</f>
        <v>45.420693553349643</v>
      </c>
      <c r="G32" s="51">
        <f>$F32+Salário</f>
        <v>3045.4206935533498</v>
      </c>
    </row>
    <row r="33" spans="2:7" x14ac:dyDescent="0.3">
      <c r="B33" s="14">
        <v>2</v>
      </c>
      <c r="C33" s="47">
        <f>FV($G$20,$B33*12,$G$19*(-1))</f>
        <v>16006.198341208979</v>
      </c>
      <c r="D33" s="48">
        <f>$G$19*$B33*12</f>
        <v>14400</v>
      </c>
      <c r="E33" s="49">
        <f>$C33-$D33</f>
        <v>1606.1983412089794</v>
      </c>
      <c r="F33" s="50">
        <f>$C33*$G$21</f>
        <v>96.037190047253873</v>
      </c>
      <c r="G33" s="51">
        <f>$F33+Salário</f>
        <v>3096.0371900472537</v>
      </c>
    </row>
    <row r="34" spans="2:7" x14ac:dyDescent="0.3">
      <c r="B34" s="14">
        <v>3</v>
      </c>
      <c r="C34" s="47">
        <f>FV($G$20,$B34*12,$G$19*(-1))</f>
        <v>25407.308704807721</v>
      </c>
      <c r="D34" s="48">
        <f>$G$19*$B34*12</f>
        <v>21600</v>
      </c>
      <c r="E34" s="49">
        <f>$C34-$D34</f>
        <v>3807.3087048077214</v>
      </c>
      <c r="F34" s="50">
        <f>$C34*$G$21</f>
        <v>152.44385222884634</v>
      </c>
      <c r="G34" s="51">
        <f>$F34+Salário</f>
        <v>3152.4438522288465</v>
      </c>
    </row>
    <row r="35" spans="2:7" x14ac:dyDescent="0.3">
      <c r="B35" s="14">
        <v>4</v>
      </c>
      <c r="C35" s="47">
        <f>FV($G$20,$B35*12,$G$19*(-1))</f>
        <v>35883.838949749574</v>
      </c>
      <c r="D35" s="48">
        <f>$G$19*$B35*12</f>
        <v>28800</v>
      </c>
      <c r="E35" s="49">
        <f>$C35-$D35</f>
        <v>7083.8389497495737</v>
      </c>
      <c r="F35" s="50">
        <f>$C35*$G$21</f>
        <v>215.30303369849744</v>
      </c>
      <c r="G35" s="51">
        <f>$F35+Salário</f>
        <v>3215.3030336984975</v>
      </c>
    </row>
    <row r="36" spans="2:7" x14ac:dyDescent="0.3">
      <c r="B36" s="14">
        <v>5</v>
      </c>
      <c r="C36" s="47">
        <f>FV($G$20,$B36*12,$G$19*(-1))</f>
        <v>47558.809429637266</v>
      </c>
      <c r="D36" s="48">
        <f>$G$19*$B36*12</f>
        <v>36000</v>
      </c>
      <c r="E36" s="49">
        <f>$C36-$D36</f>
        <v>11558.809429637266</v>
      </c>
      <c r="F36" s="50">
        <f>$C36*$G$21</f>
        <v>285.35285657782362</v>
      </c>
      <c r="G36" s="51">
        <f>$F36+Salário</f>
        <v>3285.3528565778238</v>
      </c>
    </row>
    <row r="37" spans="2:7" x14ac:dyDescent="0.3">
      <c r="B37" s="14">
        <v>6</v>
      </c>
      <c r="C37" s="47">
        <f>FV($G$20,$B37*12,$G$19*(-1))</f>
        <v>60569.313147894347</v>
      </c>
      <c r="D37" s="48">
        <f>$G$19*$B37*12</f>
        <v>43200</v>
      </c>
      <c r="E37" s="49">
        <f>$C37-$D37</f>
        <v>17369.313147894347</v>
      </c>
      <c r="F37" s="50">
        <f>$C37*$G$21</f>
        <v>363.41587888736609</v>
      </c>
      <c r="G37" s="51">
        <f>$F37+Salário</f>
        <v>3363.415878887366</v>
      </c>
    </row>
    <row r="38" spans="2:7" x14ac:dyDescent="0.3">
      <c r="B38" s="14">
        <v>7</v>
      </c>
      <c r="C38" s="47">
        <f>FV($G$20,$B38*12,$G$19*(-1))</f>
        <v>75068.125568395655</v>
      </c>
      <c r="D38" s="48">
        <f>$G$19*$B38*12</f>
        <v>50400</v>
      </c>
      <c r="E38" s="49">
        <f>$C38-$D38</f>
        <v>24668.125568395655</v>
      </c>
      <c r="F38" s="50">
        <f>$C38*$G$21</f>
        <v>450.40875341037395</v>
      </c>
      <c r="G38" s="51">
        <f>$F38+Salário</f>
        <v>3450.4087534103737</v>
      </c>
    </row>
    <row r="39" spans="2:7" x14ac:dyDescent="0.3">
      <c r="B39" s="14">
        <v>8</v>
      </c>
      <c r="C39" s="47">
        <f>FV($G$20,$B39*12,$G$19*(-1))</f>
        <v>91225.498576936123</v>
      </c>
      <c r="D39" s="48">
        <f>$G$19*$B39*12</f>
        <v>57600</v>
      </c>
      <c r="E39" s="49">
        <f>$C39-$D39</f>
        <v>33625.498576936123</v>
      </c>
      <c r="F39" s="50">
        <f>$C39*$G$21</f>
        <v>547.35299146161674</v>
      </c>
      <c r="G39" s="51">
        <f>$F39+Salário</f>
        <v>3547.3529914616165</v>
      </c>
    </row>
    <row r="40" spans="2:7" x14ac:dyDescent="0.3">
      <c r="B40" s="14">
        <v>9</v>
      </c>
      <c r="C40" s="47">
        <f>FV($G$20,$B40*12,$G$19*(-1))</f>
        <v>109231.1596590792</v>
      </c>
      <c r="D40" s="48">
        <f>$G$19*$B40*12</f>
        <v>64800</v>
      </c>
      <c r="E40" s="49">
        <f>$C40-$D40</f>
        <v>44431.159659079203</v>
      </c>
      <c r="F40" s="50">
        <f>$C40*$G$21</f>
        <v>655.38695795447518</v>
      </c>
      <c r="G40" s="51">
        <f>$F40+Salário</f>
        <v>3655.3869579544753</v>
      </c>
    </row>
    <row r="41" spans="2:7" x14ac:dyDescent="0.3">
      <c r="B41" s="14">
        <v>10</v>
      </c>
      <c r="C41" s="47">
        <f>FV($G$20,$B41*12,$G$19*(-1))</f>
        <v>129296.53976967224</v>
      </c>
      <c r="D41" s="48">
        <f>$G$19*$B41*12</f>
        <v>72000</v>
      </c>
      <c r="E41" s="49">
        <f>$C41-$D41</f>
        <v>57296.539769672236</v>
      </c>
      <c r="F41" s="50">
        <f>$C41*$G$21</f>
        <v>775.77923861803345</v>
      </c>
      <c r="G41" s="51">
        <f>$F41+Salário</f>
        <v>3775.7792386180336</v>
      </c>
    </row>
    <row r="42" spans="2:7" x14ac:dyDescent="0.3">
      <c r="B42" s="14">
        <v>11</v>
      </c>
      <c r="C42" s="47">
        <f>FV($G$20,$B42*12,$G$19*(-1))</f>
        <v>151657.25605472308</v>
      </c>
      <c r="D42" s="48">
        <f>$G$19*$B42*12</f>
        <v>79200</v>
      </c>
      <c r="E42" s="49">
        <f>$C42-$D42</f>
        <v>72457.256054723082</v>
      </c>
      <c r="F42" s="50">
        <f>$C42*$G$21</f>
        <v>909.9435363283385</v>
      </c>
      <c r="G42" s="51">
        <f>$F42+Salário</f>
        <v>3909.9435363283383</v>
      </c>
    </row>
    <row r="43" spans="2:7" x14ac:dyDescent="0.3">
      <c r="B43" s="14">
        <v>12</v>
      </c>
      <c r="C43" s="47">
        <f>FV($G$20,$B43*12,$G$19*(-1))</f>
        <v>176575.87857892708</v>
      </c>
      <c r="D43" s="48">
        <f>$G$19*$B43*12</f>
        <v>86400</v>
      </c>
      <c r="E43" s="49">
        <f>$C43-$D43</f>
        <v>90175.878578927077</v>
      </c>
      <c r="F43" s="50">
        <f>$C43*$G$21</f>
        <v>1059.4552714735626</v>
      </c>
      <c r="G43" s="51">
        <f>$F43+Salário</f>
        <v>4059.4552714735628</v>
      </c>
    </row>
    <row r="44" spans="2:7" x14ac:dyDescent="0.3">
      <c r="B44" s="14">
        <v>13</v>
      </c>
      <c r="C44" s="47">
        <f>FV($G$20,$B44*12,$G$19*(-1))</f>
        <v>204345.01354706279</v>
      </c>
      <c r="D44" s="48">
        <f>$G$19*$B44*12</f>
        <v>93600</v>
      </c>
      <c r="E44" s="49">
        <f>$C44-$D44</f>
        <v>110745.01354706279</v>
      </c>
      <c r="F44" s="50">
        <f>$C44*$G$21</f>
        <v>1226.0700812823768</v>
      </c>
      <c r="G44" s="51">
        <f>$F44+Salário</f>
        <v>4226.070081282377</v>
      </c>
    </row>
    <row r="45" spans="2:7" x14ac:dyDescent="0.3">
      <c r="B45" s="14">
        <v>14</v>
      </c>
      <c r="C45" s="47">
        <f>FV($G$20,$B45*12,$G$19*(-1))</f>
        <v>235290.73922389443</v>
      </c>
      <c r="D45" s="48">
        <f>$G$19*$B45*12</f>
        <v>100800</v>
      </c>
      <c r="E45" s="49">
        <f>$C45-$D45</f>
        <v>134490.73922389443</v>
      </c>
      <c r="F45" s="50">
        <f>$C45*$G$21</f>
        <v>1411.7444353433666</v>
      </c>
      <c r="G45" s="51">
        <f>$F45+Salário</f>
        <v>4411.7444353433666</v>
      </c>
    </row>
    <row r="46" spans="2:7" x14ac:dyDescent="0.3">
      <c r="B46" s="14">
        <v>15</v>
      </c>
      <c r="C46" s="47">
        <f>FV($G$20,$B46*12,$G$19*(-1))</f>
        <v>269776.43489877175</v>
      </c>
      <c r="D46" s="48">
        <f>$G$19*$B46*12</f>
        <v>108000</v>
      </c>
      <c r="E46" s="49">
        <f>$C46-$D46</f>
        <v>161776.43489877175</v>
      </c>
      <c r="F46" s="50">
        <f>$C46*$G$21</f>
        <v>1618.6586093926305</v>
      </c>
      <c r="G46" s="51">
        <f>$F46+Salário</f>
        <v>4618.6586093926308</v>
      </c>
    </row>
    <row r="47" spans="2:7" x14ac:dyDescent="0.3">
      <c r="B47" s="14">
        <v>16</v>
      </c>
      <c r="C47" s="47">
        <f>FV($G$20,$B47*12,$G$19*(-1))</f>
        <v>308207.04785643198</v>
      </c>
      <c r="D47" s="48">
        <f>$G$19*$B47*12</f>
        <v>115200</v>
      </c>
      <c r="E47" s="49">
        <f>$C47-$D47</f>
        <v>193007.04785643198</v>
      </c>
      <c r="F47" s="50">
        <f>$C47*$G$21</f>
        <v>1849.242287138592</v>
      </c>
      <c r="G47" s="51">
        <f>$F47+Salário</f>
        <v>4849.2422871385916</v>
      </c>
    </row>
    <row r="48" spans="2:7" x14ac:dyDescent="0.3">
      <c r="B48" s="14">
        <v>17</v>
      </c>
      <c r="C48" s="47">
        <f>FV($G$20,$B48*12,$G$19*(-1))</f>
        <v>351033.84845878772</v>
      </c>
      <c r="D48" s="48">
        <f>$G$19*$B48*12</f>
        <v>122400</v>
      </c>
      <c r="E48" s="49">
        <f>$C48-$D48</f>
        <v>228633.84845878772</v>
      </c>
      <c r="F48" s="50">
        <f>$C48*$G$21</f>
        <v>2106.2030907527264</v>
      </c>
      <c r="G48" s="51">
        <f>$F48+Salário</f>
        <v>5106.203090752726</v>
      </c>
    </row>
    <row r="49" spans="2:7" x14ac:dyDescent="0.3">
      <c r="B49" s="14">
        <v>18</v>
      </c>
      <c r="C49" s="47">
        <f>FV($G$20,$B49*12,$G$19*(-1))</f>
        <v>398759.72917410784</v>
      </c>
      <c r="D49" s="48">
        <f>$G$19*$B49*12</f>
        <v>129600</v>
      </c>
      <c r="E49" s="49">
        <f>$C49-$D49</f>
        <v>269159.72917410784</v>
      </c>
      <c r="F49" s="50">
        <f>$C49*$G$21</f>
        <v>2392.5583750446472</v>
      </c>
      <c r="G49" s="51">
        <f>$F49+Salário</f>
        <v>5392.5583750446476</v>
      </c>
    </row>
    <row r="50" spans="2:7" x14ac:dyDescent="0.3">
      <c r="B50" s="14">
        <v>19</v>
      </c>
      <c r="C50" s="47">
        <f>FV($G$20,$B50*12,$G$19*(-1))</f>
        <v>451945.10977729212</v>
      </c>
      <c r="D50" s="48">
        <f>$G$19*$B50*12</f>
        <v>136800</v>
      </c>
      <c r="E50" s="49">
        <f>$C50-$D50</f>
        <v>315145.10977729212</v>
      </c>
      <c r="F50" s="50">
        <f>$C50*$G$21</f>
        <v>2711.6706586637529</v>
      </c>
      <c r="G50" s="51">
        <f>$F50+Salário</f>
        <v>5711.6706586637529</v>
      </c>
    </row>
    <row r="51" spans="2:7" x14ac:dyDescent="0.3">
      <c r="B51" s="14">
        <v>20</v>
      </c>
      <c r="C51" s="47">
        <f>FV($G$20,$B51*12,$G$19*(-1))</f>
        <v>511214.51806287986</v>
      </c>
      <c r="D51" s="48">
        <f>$G$19*$B51*12</f>
        <v>144000</v>
      </c>
      <c r="E51" s="49">
        <f>$C51-$D51</f>
        <v>367214.51806287986</v>
      </c>
      <c r="F51" s="50">
        <f>$C51*$G$21</f>
        <v>3067.2871083772793</v>
      </c>
      <c r="G51" s="51">
        <f>$F51+Salário</f>
        <v>6067.2871083772789</v>
      </c>
    </row>
    <row r="52" spans="2:7" x14ac:dyDescent="0.3">
      <c r="B52" s="14">
        <v>21</v>
      </c>
      <c r="C52" s="47">
        <f>FV($G$20,$B52*12,$G$19*(-1))</f>
        <v>577263.92334462702</v>
      </c>
      <c r="D52" s="48">
        <f>$G$19*$B52*12</f>
        <v>151200</v>
      </c>
      <c r="E52" s="49">
        <f>$C52-$D52</f>
        <v>426063.92334462702</v>
      </c>
      <c r="F52" s="50">
        <f>$C52*$G$21</f>
        <v>3463.583540067762</v>
      </c>
      <c r="G52" s="51">
        <f>$F52+Salário</f>
        <v>6463.5835400677624</v>
      </c>
    </row>
    <row r="53" spans="2:7" x14ac:dyDescent="0.3">
      <c r="B53" s="14">
        <v>22</v>
      </c>
      <c r="C53" s="47">
        <f>FV($G$20,$B53*12,$G$19*(-1))</f>
        <v>650868.9088550579</v>
      </c>
      <c r="D53" s="48">
        <f>$G$19*$B53*12</f>
        <v>158400</v>
      </c>
      <c r="E53" s="49">
        <f>$C53-$D53</f>
        <v>492468.9088550579</v>
      </c>
      <c r="F53" s="50">
        <f>$C53*$G$21</f>
        <v>3905.2134531303477</v>
      </c>
      <c r="G53" s="51">
        <f>$F53+Salário</f>
        <v>6905.2134531303473</v>
      </c>
    </row>
    <row r="54" spans="2:7" x14ac:dyDescent="0.3">
      <c r="B54" s="14">
        <v>23</v>
      </c>
      <c r="C54" s="47">
        <f>FV($G$20,$B54*12,$G$19*(-1))</f>
        <v>732893.77900915628</v>
      </c>
      <c r="D54" s="48">
        <f>$G$19*$B54*12</f>
        <v>165600</v>
      </c>
      <c r="E54" s="49">
        <f>$C54-$D54</f>
        <v>567293.77900915628</v>
      </c>
      <c r="F54" s="50">
        <f>$C54*$G$21</f>
        <v>4397.362674054938</v>
      </c>
      <c r="G54" s="51">
        <f>$F54+Salário</f>
        <v>7397.362674054938</v>
      </c>
    </row>
    <row r="55" spans="2:7" x14ac:dyDescent="0.3">
      <c r="B55" s="14">
        <v>24</v>
      </c>
      <c r="C55" s="47">
        <f>FV($G$20,$B55*12,$G$19*(-1))</f>
        <v>824301.70847397845</v>
      </c>
      <c r="D55" s="48">
        <f>$G$19*$B55*12</f>
        <v>172800</v>
      </c>
      <c r="E55" s="49">
        <f>$C55-$D55</f>
        <v>651501.70847397845</v>
      </c>
      <c r="F55" s="50">
        <f>$C55*$G$21</f>
        <v>4945.8102508438706</v>
      </c>
      <c r="G55" s="51">
        <f>$F55+Salário</f>
        <v>7945.8102508438706</v>
      </c>
    </row>
    <row r="56" spans="2:7" x14ac:dyDescent="0.3">
      <c r="B56" s="14">
        <v>25</v>
      </c>
      <c r="C56" s="47">
        <f>FV($G$20,$B56*12,$G$19*(-1))</f>
        <v>926166.05221934197</v>
      </c>
      <c r="D56" s="48">
        <f>$G$19*$B56*12</f>
        <v>180000</v>
      </c>
      <c r="E56" s="49">
        <f>$C56-$D56</f>
        <v>746166.05221934197</v>
      </c>
      <c r="F56" s="50">
        <f>$C56*$G$21</f>
        <v>5556.9963133160518</v>
      </c>
      <c r="G56" s="51">
        <f>$F56+Salário</f>
        <v>8556.9963133160527</v>
      </c>
    </row>
    <row r="57" spans="2:7" x14ac:dyDescent="0.3">
      <c r="B57" s="14">
        <v>26</v>
      </c>
      <c r="C57" s="47">
        <f>FV($G$20,$B57*12,$G$19*(-1))</f>
        <v>1039682.9493575366</v>
      </c>
      <c r="D57" s="48">
        <f>$G$19*$B57*12</f>
        <v>187200</v>
      </c>
      <c r="E57" s="49">
        <f>$C57-$D57</f>
        <v>852482.94935753662</v>
      </c>
      <c r="F57" s="50">
        <f>$C57*$G$21</f>
        <v>6238.0976961452197</v>
      </c>
      <c r="G57" s="51">
        <f>$F57+Salário</f>
        <v>9238.0976961452197</v>
      </c>
    </row>
    <row r="58" spans="2:7" x14ac:dyDescent="0.3">
      <c r="B58" s="14">
        <v>27</v>
      </c>
      <c r="C58" s="47">
        <f>FV($G$20,$B58*12,$G$19*(-1))</f>
        <v>1166185.368772279</v>
      </c>
      <c r="D58" s="48">
        <f>$G$19*$B58*12</f>
        <v>194400</v>
      </c>
      <c r="E58" s="49">
        <f>$C58-$D58</f>
        <v>971785.36877227901</v>
      </c>
      <c r="F58" s="50">
        <f>$C58*$G$21</f>
        <v>6997.1122126336741</v>
      </c>
      <c r="G58" s="51">
        <f>$F58+Salário</f>
        <v>9997.1122126336741</v>
      </c>
    </row>
    <row r="59" spans="2:7" x14ac:dyDescent="0.3">
      <c r="B59" s="14">
        <v>28</v>
      </c>
      <c r="C59" s="47">
        <f>FV($G$20,$B59*12,$G$19*(-1))</f>
        <v>1307158.7614673038</v>
      </c>
      <c r="D59" s="48">
        <f>$G$19*$B59*12</f>
        <v>201600</v>
      </c>
      <c r="E59" s="49">
        <f>$C59-$D59</f>
        <v>1105558.7614673038</v>
      </c>
      <c r="F59" s="50">
        <f>$C59*$G$21</f>
        <v>7842.9525688038229</v>
      </c>
      <c r="G59" s="51">
        <f>$F59+Salário</f>
        <v>10842.952568803823</v>
      </c>
    </row>
    <row r="60" spans="2:7" x14ac:dyDescent="0.3">
      <c r="B60" s="14">
        <v>29</v>
      </c>
      <c r="C60" s="47">
        <f>FV($G$20,$B60*12,$G$19*(-1))</f>
        <v>1464258.5034318399</v>
      </c>
      <c r="D60" s="48">
        <f>$G$19*$B60*12</f>
        <v>208800</v>
      </c>
      <c r="E60" s="49">
        <f>$C60-$D60</f>
        <v>1255458.5034318399</v>
      </c>
      <c r="F60" s="50">
        <f>$C60*$G$21</f>
        <v>8785.5510205910396</v>
      </c>
      <c r="G60" s="51">
        <f>$F60+Salário</f>
        <v>11785.55102059104</v>
      </c>
    </row>
    <row r="61" spans="2:7" ht="15" thickBot="1" x14ac:dyDescent="0.35">
      <c r="B61" s="15">
        <v>30</v>
      </c>
      <c r="C61" s="52">
        <f>FV($G$20,$B61*12,$G$19*(-1))</f>
        <v>1639329.3338453218</v>
      </c>
      <c r="D61" s="53">
        <f>$G$19*$B61*12</f>
        <v>216000</v>
      </c>
      <c r="E61" s="54">
        <f>$C61-$D61</f>
        <v>1423329.3338453218</v>
      </c>
      <c r="F61" s="55">
        <f>$C61*$G$21</f>
        <v>9835.9760030719317</v>
      </c>
      <c r="G61" s="56">
        <f>$F61+Salário</f>
        <v>12835.976003071932</v>
      </c>
    </row>
  </sheetData>
  <mergeCells count="15">
    <mergeCell ref="B25:F25"/>
    <mergeCell ref="B26:F26"/>
    <mergeCell ref="B27:F27"/>
    <mergeCell ref="B12:G12"/>
    <mergeCell ref="B23:G23"/>
    <mergeCell ref="B13:F13"/>
    <mergeCell ref="B14:F14"/>
    <mergeCell ref="B15:F15"/>
    <mergeCell ref="B18:F18"/>
    <mergeCell ref="B19:F19"/>
    <mergeCell ref="B20:F20"/>
    <mergeCell ref="B21:F21"/>
    <mergeCell ref="B17:G17"/>
    <mergeCell ref="B24:F24"/>
    <mergeCell ref="B30:G30"/>
  </mergeCells>
  <dataValidations count="1">
    <dataValidation allowBlank="1" showInputMessage="1" showErrorMessage="1" promptTitle="Investimento" prompt="Caso não seja inserido um valor, será considerado a Sugestão de investimento automático com base no Salário." sqref="G15" xr:uid="{08400139-0D87-4AC2-AC3B-19CAA6CFB4AD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995A7-E794-4CBD-A020-6BF03A49F7B1}">
  <dimension ref="B2:N26"/>
  <sheetViews>
    <sheetView workbookViewId="0">
      <selection activeCell="G7" sqref="G7"/>
    </sheetView>
  </sheetViews>
  <sheetFormatPr defaultRowHeight="14.4" x14ac:dyDescent="0.3"/>
  <cols>
    <col min="2" max="2" width="23" bestFit="1" customWidth="1"/>
    <col min="3" max="3" width="10.5546875" bestFit="1" customWidth="1"/>
    <col min="4" max="4" width="9.109375" bestFit="1" customWidth="1"/>
    <col min="5" max="5" width="14.109375" bestFit="1" customWidth="1"/>
    <col min="6" max="14" width="7.109375" bestFit="1" customWidth="1"/>
    <col min="15" max="15" width="9.109375" bestFit="1" customWidth="1"/>
    <col min="16" max="16" width="9" bestFit="1" customWidth="1"/>
  </cols>
  <sheetData>
    <row r="2" spans="2:14" x14ac:dyDescent="0.3">
      <c r="B2">
        <v>2024</v>
      </c>
      <c r="C2" t="s">
        <v>9</v>
      </c>
      <c r="D2" t="s">
        <v>10</v>
      </c>
    </row>
    <row r="3" spans="2:14" x14ac:dyDescent="0.3">
      <c r="B3" t="s">
        <v>8</v>
      </c>
      <c r="C3" s="3">
        <v>0.10879999999999999</v>
      </c>
      <c r="D3" s="5">
        <f>$C$3/12</f>
        <v>9.0666666666666656E-3</v>
      </c>
      <c r="E3" s="4"/>
      <c r="F3" s="4"/>
      <c r="G3" s="4"/>
      <c r="H3" s="4"/>
      <c r="I3" s="4"/>
      <c r="J3" s="4"/>
      <c r="K3" s="4"/>
      <c r="L3" s="4"/>
      <c r="M3" s="4"/>
      <c r="N3" s="4"/>
    </row>
    <row r="4" spans="2:14" x14ac:dyDescent="0.3">
      <c r="B4" s="2"/>
      <c r="C4" s="2"/>
      <c r="D4" s="2"/>
      <c r="E4" s="2"/>
      <c r="F4" s="2"/>
      <c r="H4" s="2"/>
      <c r="I4" s="2"/>
      <c r="J4" s="2"/>
      <c r="K4" s="2"/>
      <c r="M4" s="2"/>
    </row>
    <row r="5" spans="2:14" x14ac:dyDescent="0.3">
      <c r="B5" t="s">
        <v>11</v>
      </c>
    </row>
    <row r="6" spans="2:14" x14ac:dyDescent="0.3">
      <c r="B6" t="s">
        <v>12</v>
      </c>
      <c r="C6" s="6">
        <v>0</v>
      </c>
      <c r="D6" s="3">
        <v>0</v>
      </c>
    </row>
    <row r="7" spans="2:14" x14ac:dyDescent="0.3">
      <c r="C7" s="6">
        <v>1</v>
      </c>
      <c r="D7" s="3">
        <v>0.05</v>
      </c>
    </row>
    <row r="8" spans="2:14" x14ac:dyDescent="0.3">
      <c r="C8" s="6">
        <v>1000</v>
      </c>
      <c r="D8" s="7">
        <v>0.1</v>
      </c>
    </row>
    <row r="9" spans="2:14" x14ac:dyDescent="0.3">
      <c r="C9" s="6">
        <v>2000</v>
      </c>
      <c r="D9" s="7">
        <v>0.15</v>
      </c>
    </row>
    <row r="10" spans="2:14" x14ac:dyDescent="0.3">
      <c r="C10" s="6">
        <v>3000</v>
      </c>
      <c r="D10" s="8">
        <v>0.2</v>
      </c>
    </row>
    <row r="11" spans="2:14" x14ac:dyDescent="0.3">
      <c r="C11" s="6">
        <v>4000</v>
      </c>
      <c r="D11" s="8">
        <v>0.25</v>
      </c>
    </row>
    <row r="12" spans="2:14" x14ac:dyDescent="0.3">
      <c r="C12" s="6">
        <v>5000</v>
      </c>
      <c r="D12" s="7">
        <v>0.3</v>
      </c>
    </row>
    <row r="14" spans="2:14" x14ac:dyDescent="0.3">
      <c r="D14" s="8"/>
    </row>
    <row r="15" spans="2:14" x14ac:dyDescent="0.3">
      <c r="C15" s="6"/>
      <c r="D15" s="8"/>
    </row>
    <row r="16" spans="2:14" x14ac:dyDescent="0.3">
      <c r="D16" s="8"/>
    </row>
    <row r="17" spans="3:4" x14ac:dyDescent="0.3">
      <c r="C17" s="6"/>
      <c r="D17" s="8"/>
    </row>
    <row r="19" spans="3:4" x14ac:dyDescent="0.3">
      <c r="C19" s="6"/>
    </row>
    <row r="20" spans="3:4" x14ac:dyDescent="0.3">
      <c r="C20" s="6"/>
    </row>
    <row r="21" spans="3:4" x14ac:dyDescent="0.3">
      <c r="C21" s="6"/>
    </row>
    <row r="22" spans="3:4" x14ac:dyDescent="0.3">
      <c r="C22" s="6"/>
    </row>
    <row r="23" spans="3:4" x14ac:dyDescent="0.3">
      <c r="C23" s="6"/>
    </row>
    <row r="24" spans="3:4" x14ac:dyDescent="0.3">
      <c r="C24" s="6"/>
    </row>
    <row r="25" spans="3:4" x14ac:dyDescent="0.3">
      <c r="C25" s="6"/>
    </row>
    <row r="26" spans="3:4" x14ac:dyDescent="0.3">
      <c r="C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Sheet2</vt:lpstr>
      <vt:lpstr>Investimento</vt:lpstr>
      <vt:lpstr>Redimento</vt:lpstr>
      <vt:lpstr>Salário</vt:lpstr>
      <vt:lpstr>TaxaRendimento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Katata</dc:creator>
  <cp:lastModifiedBy>Carlos Katata</cp:lastModifiedBy>
  <dcterms:created xsi:type="dcterms:W3CDTF">2025-05-29T21:05:43Z</dcterms:created>
  <dcterms:modified xsi:type="dcterms:W3CDTF">2025-05-30T00:06:57Z</dcterms:modified>
</cp:coreProperties>
</file>